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C:\Users\iskowron\Desktop\org.rok.18.05.2023\"/>
    </mc:Choice>
  </mc:AlternateContent>
  <xr:revisionPtr revIDLastSave="0" documentId="13_ncr:1_{85868D7E-A3A3-47BB-BC55-4A47A5D92983}" xr6:coauthVersionLast="36" xr6:coauthVersionMax="47" xr10:uidLastSave="{00000000-0000-0000-0000-000000000000}"/>
  <bookViews>
    <workbookView xWindow="0" yWindow="0" windowWidth="28800" windowHeight="11805" activeTab="10" xr2:uid="{00000000-000D-0000-FFFF-FFFF00000000}"/>
  </bookViews>
  <sheets>
    <sheet name="słownik" sheetId="2" r:id="rId1"/>
    <sheet name="wizyt" sheetId="3" r:id="rId2"/>
    <sheet name="zestaw" sheetId="4" r:id="rId3"/>
    <sheet name="Kalendarz" sheetId="6" r:id="rId4"/>
    <sheet name="kal.harm.szc." sheetId="7" r:id="rId5"/>
    <sheet name="pedag" sheetId="8" r:id="rId6"/>
    <sheet name="adm.i obs." sheetId="9" r:id="rId7"/>
    <sheet name="Liczba słuchaczy" sheetId="10" r:id="rId8"/>
    <sheet name="Absolwenci" sheetId="11" r:id="rId9"/>
    <sheet name="Grupy" sheetId="12" r:id="rId10"/>
    <sheet name="Inne zajęcia" sheetId="16" r:id="rId11"/>
    <sheet name="Specyf słuchaczy" sheetId="13" r:id="rId12"/>
    <sheet name="SPN w-b" sheetId="14" r:id="rId13"/>
    <sheet name="SPN w-a" sheetId="15" r:id="rId14"/>
  </sheets>
  <externalReferences>
    <externalReference r:id="rId15"/>
  </externalReferences>
  <definedNames>
    <definedName name="_xlnm._FilterDatabase" localSheetId="9" hidden="1">Grupy!$C$45:$G$46</definedName>
    <definedName name="_xlnm.Print_Area" localSheetId="8">Absolwenci!$B$1:$F$9</definedName>
    <definedName name="_xlnm.Print_Area" localSheetId="6">'adm.i obs.'!$A$1:$N$17</definedName>
    <definedName name="_xlnm.Print_Area" localSheetId="9">Grupy!$A$1:$AH$42</definedName>
    <definedName name="_xlnm.Print_Area" localSheetId="4">kal.harm.szc.!$A$1:$H$12</definedName>
    <definedName name="_xlnm.Print_Area" localSheetId="3">Kalendarz!$A$1:$G$53</definedName>
    <definedName name="_xlnm.Print_Area" localSheetId="7">'Liczba słuchaczy'!$B$1:$L$9</definedName>
    <definedName name="_xlnm.Print_Area" localSheetId="0">słownik!$A$1:$I$50</definedName>
    <definedName name="_xlnm.Print_Area" localSheetId="11">'Specyf słuchaczy'!$B$1:$K$11</definedName>
    <definedName name="_xlnm.Print_Area" localSheetId="13">'SPN w-a'!$B$1:$M$34</definedName>
    <definedName name="_xlnm.Print_Area" localSheetId="12">'SPN w-b'!$B$1:$L$33</definedName>
    <definedName name="_xlnm.Print_Area" localSheetId="1">wizyt!$A$1:$J$48</definedName>
    <definedName name="_xlnm.Print_Area" localSheetId="2">zestaw!$A$1:$J$35</definedName>
    <definedName name="SSLink0" localSheetId="4">#REF!</definedName>
    <definedName name="SSLink0" localSheetId="3">Kalendarz!#REF!</definedName>
    <definedName name="SSLink0" localSheetId="13">#REF!</definedName>
    <definedName name="SSLink0">#REF!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6" l="1"/>
  <c r="F24" i="16"/>
  <c r="G24" i="16"/>
  <c r="K24" i="16"/>
  <c r="J24" i="16" l="1"/>
  <c r="I24" i="16"/>
  <c r="H24" i="16"/>
  <c r="E24" i="16"/>
  <c r="D24" i="16"/>
  <c r="C24" i="16"/>
  <c r="L1" i="15" l="1"/>
  <c r="K1" i="15"/>
  <c r="K1" i="14"/>
  <c r="J1" i="14"/>
  <c r="J1" i="13"/>
  <c r="I1" i="13"/>
  <c r="AD1" i="12"/>
  <c r="AC1" i="12"/>
  <c r="E1" i="11"/>
  <c r="D1" i="11"/>
  <c r="H1" i="10"/>
  <c r="I1" i="10"/>
  <c r="AA1" i="8"/>
  <c r="G1" i="6"/>
  <c r="E1" i="6"/>
  <c r="K7" i="13" l="1"/>
  <c r="K8" i="13"/>
  <c r="K9" i="13"/>
  <c r="K10" i="13"/>
  <c r="K11" i="13"/>
  <c r="K6" i="13"/>
  <c r="J5" i="10" l="1"/>
  <c r="J4" i="10"/>
  <c r="K34" i="15" l="1"/>
  <c r="K33" i="15"/>
  <c r="K32" i="15"/>
  <c r="K31" i="15"/>
  <c r="K30" i="15"/>
  <c r="K29" i="15"/>
  <c r="K28" i="15"/>
  <c r="K27" i="15"/>
  <c r="K26" i="15"/>
  <c r="K25" i="15"/>
  <c r="K23" i="15"/>
  <c r="K22" i="15"/>
  <c r="K21" i="15"/>
  <c r="K20" i="15"/>
  <c r="K19" i="15"/>
  <c r="K18" i="15"/>
  <c r="K17" i="15"/>
  <c r="K16" i="15"/>
  <c r="K15" i="15"/>
  <c r="K14" i="15"/>
  <c r="J12" i="15"/>
  <c r="I12" i="15"/>
  <c r="H12" i="15"/>
  <c r="G12" i="15"/>
  <c r="F12" i="15"/>
  <c r="E12" i="15"/>
  <c r="D12" i="15"/>
  <c r="J11" i="15"/>
  <c r="J10" i="15" s="1"/>
  <c r="I11" i="15"/>
  <c r="H11" i="15"/>
  <c r="G11" i="15"/>
  <c r="G10" i="15" s="1"/>
  <c r="F11" i="15"/>
  <c r="E11" i="15"/>
  <c r="D11" i="15"/>
  <c r="K11" i="15" s="1"/>
  <c r="I10" i="15"/>
  <c r="H10" i="15"/>
  <c r="B3" i="15"/>
  <c r="L2" i="15"/>
  <c r="C1" i="15"/>
  <c r="J33" i="14"/>
  <c r="J32" i="14"/>
  <c r="J31" i="14"/>
  <c r="J30" i="14"/>
  <c r="J29" i="14"/>
  <c r="J28" i="14"/>
  <c r="J27" i="14"/>
  <c r="J26" i="14"/>
  <c r="J25" i="14"/>
  <c r="J24" i="14"/>
  <c r="J22" i="14"/>
  <c r="J21" i="14"/>
  <c r="J20" i="14"/>
  <c r="J19" i="14"/>
  <c r="J18" i="14"/>
  <c r="J16" i="14"/>
  <c r="J15" i="14"/>
  <c r="J14" i="14"/>
  <c r="I12" i="14"/>
  <c r="H12" i="14"/>
  <c r="G12" i="14"/>
  <c r="F12" i="14"/>
  <c r="E12" i="14"/>
  <c r="D12" i="14"/>
  <c r="I11" i="14"/>
  <c r="H11" i="14"/>
  <c r="G11" i="14"/>
  <c r="F11" i="14"/>
  <c r="E11" i="14"/>
  <c r="H10" i="14"/>
  <c r="G10" i="14"/>
  <c r="F10" i="14"/>
  <c r="E10" i="14"/>
  <c r="B3" i="14"/>
  <c r="K2" i="14"/>
  <c r="C1" i="14"/>
  <c r="J5" i="13"/>
  <c r="I5" i="13"/>
  <c r="H5" i="13"/>
  <c r="G5" i="13"/>
  <c r="F5" i="13"/>
  <c r="E5" i="13"/>
  <c r="K5" i="13" s="1"/>
  <c r="D5" i="13"/>
  <c r="J2" i="13"/>
  <c r="B1" i="13"/>
  <c r="AH42" i="12"/>
  <c r="AH41" i="12"/>
  <c r="AH40" i="12"/>
  <c r="AH39" i="12"/>
  <c r="AH38" i="12"/>
  <c r="AH37" i="12"/>
  <c r="AH36" i="12"/>
  <c r="AH35" i="12"/>
  <c r="AH34" i="12"/>
  <c r="AH33" i="12"/>
  <c r="AH32" i="12"/>
  <c r="AH31" i="12"/>
  <c r="AH30" i="12"/>
  <c r="AH29" i="12"/>
  <c r="AH28" i="12"/>
  <c r="AH27" i="12"/>
  <c r="AH26" i="12"/>
  <c r="AH25" i="12"/>
  <c r="AH24" i="12"/>
  <c r="AH23" i="12"/>
  <c r="AH22" i="12"/>
  <c r="AH21" i="12"/>
  <c r="AH20" i="12"/>
  <c r="AH19" i="12"/>
  <c r="AH18" i="12"/>
  <c r="AH17" i="12"/>
  <c r="AH16" i="12"/>
  <c r="AH15" i="12"/>
  <c r="AH14" i="12"/>
  <c r="AH13" i="12"/>
  <c r="AH12" i="12"/>
  <c r="AH11" i="12"/>
  <c r="AH10" i="12"/>
  <c r="AH9" i="12"/>
  <c r="AH8" i="12"/>
  <c r="AE6" i="12"/>
  <c r="AA6" i="12"/>
  <c r="W6" i="12"/>
  <c r="S6" i="12"/>
  <c r="O6" i="12"/>
  <c r="K6" i="12"/>
  <c r="G6" i="12"/>
  <c r="C6" i="12"/>
  <c r="A2" i="12"/>
  <c r="P1" i="12"/>
  <c r="F5" i="11"/>
  <c r="E5" i="11"/>
  <c r="D5" i="11"/>
  <c r="B1" i="11"/>
  <c r="J6" i="10"/>
  <c r="I21" i="4" s="1"/>
  <c r="I6" i="10"/>
  <c r="H6" i="10"/>
  <c r="G6" i="10"/>
  <c r="F6" i="10"/>
  <c r="E6" i="10"/>
  <c r="D6" i="10"/>
  <c r="C6" i="10"/>
  <c r="N4" i="10"/>
  <c r="N5" i="10" s="1"/>
  <c r="N6" i="10" s="1"/>
  <c r="N7" i="10" s="1"/>
  <c r="N8" i="10" s="1"/>
  <c r="N9" i="10" s="1"/>
  <c r="J2" i="10"/>
  <c r="B2" i="10"/>
  <c r="M4" i="10" s="1"/>
  <c r="M5" i="10" s="1"/>
  <c r="M6" i="10" s="1"/>
  <c r="M7" i="10" s="1"/>
  <c r="M8" i="10" s="1"/>
  <c r="M9" i="10" s="1"/>
  <c r="L17" i="9"/>
  <c r="M17" i="9" s="1"/>
  <c r="K17" i="9"/>
  <c r="L16" i="9"/>
  <c r="M16" i="9" s="1"/>
  <c r="K16" i="9"/>
  <c r="K15" i="9" s="1"/>
  <c r="J15" i="9"/>
  <c r="L14" i="9"/>
  <c r="M14" i="9" s="1"/>
  <c r="K14" i="9"/>
  <c r="L13" i="9"/>
  <c r="M13" i="9" s="1"/>
  <c r="K13" i="9"/>
  <c r="L12" i="9"/>
  <c r="K12" i="9"/>
  <c r="L11" i="9"/>
  <c r="M11" i="9" s="1"/>
  <c r="K11" i="9"/>
  <c r="K10" i="9" s="1"/>
  <c r="J10" i="9"/>
  <c r="L9" i="9"/>
  <c r="M9" i="9" s="1"/>
  <c r="K9" i="9"/>
  <c r="L8" i="9"/>
  <c r="M8" i="9" s="1"/>
  <c r="K8" i="9"/>
  <c r="L7" i="9"/>
  <c r="M7" i="9" s="1"/>
  <c r="K7" i="9"/>
  <c r="L6" i="9"/>
  <c r="K6" i="9"/>
  <c r="J5" i="9"/>
  <c r="K2" i="9"/>
  <c r="M1" i="9"/>
  <c r="J1" i="9"/>
  <c r="C1" i="9"/>
  <c r="AH412" i="8"/>
  <c r="AB412" i="8"/>
  <c r="AH411" i="8"/>
  <c r="AB411" i="8"/>
  <c r="AA410" i="8"/>
  <c r="AH409" i="8"/>
  <c r="AB409" i="8"/>
  <c r="AH408" i="8"/>
  <c r="AB408" i="8"/>
  <c r="AA407" i="8"/>
  <c r="AH406" i="8"/>
  <c r="X406" i="8"/>
  <c r="Y406" i="8" s="1"/>
  <c r="AH405" i="8"/>
  <c r="X405" i="8"/>
  <c r="AH403" i="8"/>
  <c r="X403" i="8"/>
  <c r="AH402" i="8"/>
  <c r="X402" i="8"/>
  <c r="AG400" i="8"/>
  <c r="AD400" i="8"/>
  <c r="AG399" i="8"/>
  <c r="AD399" i="8"/>
  <c r="AG398" i="8"/>
  <c r="AD398" i="8"/>
  <c r="AG397" i="8"/>
  <c r="AD397" i="8"/>
  <c r="AG396" i="8"/>
  <c r="AD396" i="8"/>
  <c r="AG395" i="8"/>
  <c r="AD395" i="8"/>
  <c r="AG394" i="8"/>
  <c r="AD394" i="8"/>
  <c r="AH393" i="8"/>
  <c r="AH394" i="8" s="1"/>
  <c r="AH395" i="8" s="1"/>
  <c r="AH396" i="8" s="1"/>
  <c r="AH397" i="8" s="1"/>
  <c r="AH398" i="8" s="1"/>
  <c r="AH399" i="8" s="1"/>
  <c r="AH400" i="8" s="1"/>
  <c r="X393" i="8"/>
  <c r="AG392" i="8"/>
  <c r="AD392" i="8"/>
  <c r="AG391" i="8"/>
  <c r="AD391" i="8"/>
  <c r="AG390" i="8"/>
  <c r="AD390" i="8"/>
  <c r="AG389" i="8"/>
  <c r="AD389" i="8"/>
  <c r="AG388" i="8"/>
  <c r="AD388" i="8"/>
  <c r="AG387" i="8"/>
  <c r="AD387" i="8"/>
  <c r="AG386" i="8"/>
  <c r="AD386" i="8"/>
  <c r="AH385" i="8"/>
  <c r="AH386" i="8" s="1"/>
  <c r="AH387" i="8" s="1"/>
  <c r="AH388" i="8" s="1"/>
  <c r="AH389" i="8" s="1"/>
  <c r="AH390" i="8" s="1"/>
  <c r="AH391" i="8" s="1"/>
  <c r="AH392" i="8" s="1"/>
  <c r="X385" i="8"/>
  <c r="AG384" i="8"/>
  <c r="AD384" i="8"/>
  <c r="AG383" i="8"/>
  <c r="AD383" i="8"/>
  <c r="AG382" i="8"/>
  <c r="AD382" i="8"/>
  <c r="AG381" i="8"/>
  <c r="AD381" i="8"/>
  <c r="AG380" i="8"/>
  <c r="AD380" i="8"/>
  <c r="AG379" i="8"/>
  <c r="AD379" i="8"/>
  <c r="AG378" i="8"/>
  <c r="AD378" i="8"/>
  <c r="AH377" i="8"/>
  <c r="AH378" i="8" s="1"/>
  <c r="AH379" i="8" s="1"/>
  <c r="AH380" i="8" s="1"/>
  <c r="AH381" i="8" s="1"/>
  <c r="AH382" i="8" s="1"/>
  <c r="AH383" i="8" s="1"/>
  <c r="AH384" i="8" s="1"/>
  <c r="X377" i="8"/>
  <c r="AG376" i="8"/>
  <c r="AD376" i="8"/>
  <c r="AG375" i="8"/>
  <c r="AD375" i="8"/>
  <c r="AG374" i="8"/>
  <c r="AD374" i="8"/>
  <c r="AG373" i="8"/>
  <c r="AD373" i="8"/>
  <c r="AG372" i="8"/>
  <c r="AD372" i="8"/>
  <c r="AG371" i="8"/>
  <c r="AD371" i="8"/>
  <c r="AG370" i="8"/>
  <c r="AD370" i="8"/>
  <c r="AH369" i="8"/>
  <c r="AH370" i="8" s="1"/>
  <c r="AH371" i="8" s="1"/>
  <c r="AH372" i="8" s="1"/>
  <c r="AH373" i="8" s="1"/>
  <c r="AH374" i="8" s="1"/>
  <c r="AH375" i="8" s="1"/>
  <c r="AH376" i="8" s="1"/>
  <c r="X369" i="8"/>
  <c r="AG368" i="8"/>
  <c r="AD368" i="8"/>
  <c r="AG367" i="8"/>
  <c r="AD367" i="8"/>
  <c r="AG366" i="8"/>
  <c r="AD366" i="8"/>
  <c r="AG365" i="8"/>
  <c r="AD365" i="8"/>
  <c r="AG364" i="8"/>
  <c r="AD364" i="8"/>
  <c r="AG363" i="8"/>
  <c r="AD363" i="8"/>
  <c r="AG362" i="8"/>
  <c r="AD362" i="8"/>
  <c r="AH361" i="8"/>
  <c r="AH362" i="8" s="1"/>
  <c r="AH363" i="8" s="1"/>
  <c r="AH364" i="8" s="1"/>
  <c r="AH365" i="8" s="1"/>
  <c r="AH366" i="8" s="1"/>
  <c r="AH367" i="8" s="1"/>
  <c r="AH368" i="8" s="1"/>
  <c r="X361" i="8"/>
  <c r="AG360" i="8"/>
  <c r="AD360" i="8"/>
  <c r="AG359" i="8"/>
  <c r="AD359" i="8"/>
  <c r="AG358" i="8"/>
  <c r="AD358" i="8"/>
  <c r="AG357" i="8"/>
  <c r="AD357" i="8"/>
  <c r="AG356" i="8"/>
  <c r="AD356" i="8"/>
  <c r="AG355" i="8"/>
  <c r="AD355" i="8"/>
  <c r="AG354" i="8"/>
  <c r="AD354" i="8"/>
  <c r="AH353" i="8"/>
  <c r="AH354" i="8" s="1"/>
  <c r="AH355" i="8" s="1"/>
  <c r="AH356" i="8" s="1"/>
  <c r="AH357" i="8" s="1"/>
  <c r="AH358" i="8" s="1"/>
  <c r="AH359" i="8" s="1"/>
  <c r="AH360" i="8" s="1"/>
  <c r="X353" i="8"/>
  <c r="AG352" i="8"/>
  <c r="AD352" i="8"/>
  <c r="AG351" i="8"/>
  <c r="AD351" i="8"/>
  <c r="AG350" i="8"/>
  <c r="AD350" i="8"/>
  <c r="AG349" i="8"/>
  <c r="AD349" i="8"/>
  <c r="AG348" i="8"/>
  <c r="AD348" i="8"/>
  <c r="AG347" i="8"/>
  <c r="AD347" i="8"/>
  <c r="AG346" i="8"/>
  <c r="AD346" i="8"/>
  <c r="AH345" i="8"/>
  <c r="AH346" i="8" s="1"/>
  <c r="AH347" i="8" s="1"/>
  <c r="AH348" i="8" s="1"/>
  <c r="AH349" i="8" s="1"/>
  <c r="AH350" i="8" s="1"/>
  <c r="AH351" i="8" s="1"/>
  <c r="AH352" i="8" s="1"/>
  <c r="X345" i="8"/>
  <c r="AG344" i="8"/>
  <c r="AD344" i="8"/>
  <c r="AG343" i="8"/>
  <c r="AD343" i="8"/>
  <c r="AG342" i="8"/>
  <c r="AD342" i="8"/>
  <c r="AG341" i="8"/>
  <c r="AD341" i="8"/>
  <c r="AG340" i="8"/>
  <c r="AD340" i="8"/>
  <c r="AG339" i="8"/>
  <c r="AD339" i="8"/>
  <c r="AG338" i="8"/>
  <c r="AD338" i="8"/>
  <c r="AH337" i="8"/>
  <c r="AH338" i="8" s="1"/>
  <c r="AH339" i="8" s="1"/>
  <c r="AH340" i="8" s="1"/>
  <c r="AH341" i="8" s="1"/>
  <c r="AH342" i="8" s="1"/>
  <c r="AH343" i="8" s="1"/>
  <c r="AH344" i="8" s="1"/>
  <c r="X337" i="8"/>
  <c r="AG336" i="8"/>
  <c r="AD336" i="8"/>
  <c r="AG335" i="8"/>
  <c r="AD335" i="8"/>
  <c r="AG334" i="8"/>
  <c r="AD334" i="8"/>
  <c r="AG333" i="8"/>
  <c r="AD333" i="8"/>
  <c r="AG332" i="8"/>
  <c r="AD332" i="8"/>
  <c r="AG331" i="8"/>
  <c r="AD331" i="8"/>
  <c r="AG330" i="8"/>
  <c r="AD330" i="8"/>
  <c r="AH329" i="8"/>
  <c r="AH330" i="8" s="1"/>
  <c r="AH331" i="8" s="1"/>
  <c r="AH332" i="8" s="1"/>
  <c r="AH333" i="8" s="1"/>
  <c r="AH334" i="8" s="1"/>
  <c r="AH335" i="8" s="1"/>
  <c r="AH336" i="8" s="1"/>
  <c r="X329" i="8"/>
  <c r="AG328" i="8"/>
  <c r="AD328" i="8"/>
  <c r="AG327" i="8"/>
  <c r="AD327" i="8"/>
  <c r="AG326" i="8"/>
  <c r="AD326" i="8"/>
  <c r="AG325" i="8"/>
  <c r="AD325" i="8"/>
  <c r="AG324" i="8"/>
  <c r="AD324" i="8"/>
  <c r="AG323" i="8"/>
  <c r="AD323" i="8"/>
  <c r="AG322" i="8"/>
  <c r="AD322" i="8"/>
  <c r="AH321" i="8"/>
  <c r="AH322" i="8" s="1"/>
  <c r="AH323" i="8" s="1"/>
  <c r="AH324" i="8" s="1"/>
  <c r="AH325" i="8" s="1"/>
  <c r="AH326" i="8" s="1"/>
  <c r="AH327" i="8" s="1"/>
  <c r="AH328" i="8" s="1"/>
  <c r="X321" i="8"/>
  <c r="AG320" i="8"/>
  <c r="AD320" i="8"/>
  <c r="AG319" i="8"/>
  <c r="AD319" i="8"/>
  <c r="AG318" i="8"/>
  <c r="AD318" i="8"/>
  <c r="AG317" i="8"/>
  <c r="AD317" i="8"/>
  <c r="AG316" i="8"/>
  <c r="AD316" i="8"/>
  <c r="AG315" i="8"/>
  <c r="AD315" i="8"/>
  <c r="AG314" i="8"/>
  <c r="AD314" i="8"/>
  <c r="AH313" i="8"/>
  <c r="AH314" i="8" s="1"/>
  <c r="AH315" i="8" s="1"/>
  <c r="AH316" i="8" s="1"/>
  <c r="AH317" i="8" s="1"/>
  <c r="AH318" i="8" s="1"/>
  <c r="AH319" i="8" s="1"/>
  <c r="AH320" i="8" s="1"/>
  <c r="X313" i="8"/>
  <c r="AG312" i="8"/>
  <c r="AD312" i="8"/>
  <c r="AG311" i="8"/>
  <c r="AD311" i="8"/>
  <c r="AG310" i="8"/>
  <c r="AD310" i="8"/>
  <c r="AG309" i="8"/>
  <c r="AD309" i="8"/>
  <c r="AG308" i="8"/>
  <c r="AD308" i="8"/>
  <c r="AG307" i="8"/>
  <c r="AD307" i="8"/>
  <c r="AG306" i="8"/>
  <c r="AD306" i="8"/>
  <c r="AH305" i="8"/>
  <c r="AH306" i="8" s="1"/>
  <c r="AH307" i="8" s="1"/>
  <c r="AH308" i="8" s="1"/>
  <c r="AH309" i="8" s="1"/>
  <c r="AH310" i="8" s="1"/>
  <c r="AH311" i="8" s="1"/>
  <c r="AH312" i="8" s="1"/>
  <c r="X305" i="8"/>
  <c r="AG304" i="8"/>
  <c r="AD304" i="8"/>
  <c r="AG303" i="8"/>
  <c r="AD303" i="8"/>
  <c r="AG302" i="8"/>
  <c r="AD302" i="8"/>
  <c r="AG301" i="8"/>
  <c r="AD301" i="8"/>
  <c r="AG300" i="8"/>
  <c r="AD300" i="8"/>
  <c r="AG299" i="8"/>
  <c r="AD299" i="8"/>
  <c r="AG298" i="8"/>
  <c r="AD298" i="8"/>
  <c r="AH297" i="8"/>
  <c r="AH298" i="8" s="1"/>
  <c r="AH299" i="8" s="1"/>
  <c r="AH300" i="8" s="1"/>
  <c r="AH301" i="8" s="1"/>
  <c r="AH302" i="8" s="1"/>
  <c r="AH303" i="8" s="1"/>
  <c r="AH304" i="8" s="1"/>
  <c r="X297" i="8"/>
  <c r="AG296" i="8"/>
  <c r="AD296" i="8"/>
  <c r="AG295" i="8"/>
  <c r="AD295" i="8"/>
  <c r="AG294" i="8"/>
  <c r="AD294" i="8"/>
  <c r="AG293" i="8"/>
  <c r="AD293" i="8"/>
  <c r="AG292" i="8"/>
  <c r="AD292" i="8"/>
  <c r="AG291" i="8"/>
  <c r="AD291" i="8"/>
  <c r="AG290" i="8"/>
  <c r="AD290" i="8"/>
  <c r="AH289" i="8"/>
  <c r="AH290" i="8" s="1"/>
  <c r="AH291" i="8" s="1"/>
  <c r="AH292" i="8" s="1"/>
  <c r="AH293" i="8" s="1"/>
  <c r="AH294" i="8" s="1"/>
  <c r="AH295" i="8" s="1"/>
  <c r="AH296" i="8" s="1"/>
  <c r="X289" i="8"/>
  <c r="AG288" i="8"/>
  <c r="AD288" i="8"/>
  <c r="AG287" i="8"/>
  <c r="AD287" i="8"/>
  <c r="AG286" i="8"/>
  <c r="AD286" i="8"/>
  <c r="AG285" i="8"/>
  <c r="AD285" i="8"/>
  <c r="AG284" i="8"/>
  <c r="AD284" i="8"/>
  <c r="AG283" i="8"/>
  <c r="AD283" i="8"/>
  <c r="AG282" i="8"/>
  <c r="AD282" i="8"/>
  <c r="AH281" i="8"/>
  <c r="AH282" i="8" s="1"/>
  <c r="AH283" i="8" s="1"/>
  <c r="AH284" i="8" s="1"/>
  <c r="AH285" i="8" s="1"/>
  <c r="AH286" i="8" s="1"/>
  <c r="AH287" i="8" s="1"/>
  <c r="AH288" i="8" s="1"/>
  <c r="X281" i="8"/>
  <c r="AG280" i="8"/>
  <c r="AD280" i="8"/>
  <c r="AG279" i="8"/>
  <c r="AD279" i="8"/>
  <c r="AG278" i="8"/>
  <c r="AD278" i="8"/>
  <c r="AG277" i="8"/>
  <c r="AD277" i="8"/>
  <c r="AG276" i="8"/>
  <c r="AD276" i="8"/>
  <c r="AG275" i="8"/>
  <c r="AD275" i="8"/>
  <c r="AG274" i="8"/>
  <c r="AD274" i="8"/>
  <c r="AH273" i="8"/>
  <c r="AH274" i="8" s="1"/>
  <c r="AH275" i="8" s="1"/>
  <c r="AH276" i="8" s="1"/>
  <c r="AH277" i="8" s="1"/>
  <c r="AH278" i="8" s="1"/>
  <c r="AH279" i="8" s="1"/>
  <c r="AH280" i="8" s="1"/>
  <c r="X273" i="8"/>
  <c r="AG272" i="8"/>
  <c r="AD272" i="8"/>
  <c r="AG271" i="8"/>
  <c r="AD271" i="8"/>
  <c r="AG270" i="8"/>
  <c r="AD270" i="8"/>
  <c r="AG269" i="8"/>
  <c r="AD269" i="8"/>
  <c r="AG268" i="8"/>
  <c r="AD268" i="8"/>
  <c r="AG267" i="8"/>
  <c r="AD267" i="8"/>
  <c r="AG266" i="8"/>
  <c r="AD266" i="8"/>
  <c r="AH265" i="8"/>
  <c r="AH266" i="8" s="1"/>
  <c r="AH267" i="8" s="1"/>
  <c r="AH268" i="8" s="1"/>
  <c r="AH269" i="8" s="1"/>
  <c r="AH270" i="8" s="1"/>
  <c r="AH271" i="8" s="1"/>
  <c r="AH272" i="8" s="1"/>
  <c r="X265" i="8"/>
  <c r="AG264" i="8"/>
  <c r="AD264" i="8"/>
  <c r="AG263" i="8"/>
  <c r="AD263" i="8"/>
  <c r="AG262" i="8"/>
  <c r="AD262" i="8"/>
  <c r="AG261" i="8"/>
  <c r="AD261" i="8"/>
  <c r="AG260" i="8"/>
  <c r="AD260" i="8"/>
  <c r="AG259" i="8"/>
  <c r="AD259" i="8"/>
  <c r="AG258" i="8"/>
  <c r="AD258" i="8"/>
  <c r="AH257" i="8"/>
  <c r="AH258" i="8" s="1"/>
  <c r="AH259" i="8" s="1"/>
  <c r="AH260" i="8" s="1"/>
  <c r="AH261" i="8" s="1"/>
  <c r="AH262" i="8" s="1"/>
  <c r="AH263" i="8" s="1"/>
  <c r="AH264" i="8" s="1"/>
  <c r="X257" i="8"/>
  <c r="AG256" i="8"/>
  <c r="AD256" i="8"/>
  <c r="AG255" i="8"/>
  <c r="AD255" i="8"/>
  <c r="AG254" i="8"/>
  <c r="AD254" i="8"/>
  <c r="AG253" i="8"/>
  <c r="AD253" i="8"/>
  <c r="AG252" i="8"/>
  <c r="AD252" i="8"/>
  <c r="AG251" i="8"/>
  <c r="AD251" i="8"/>
  <c r="AG250" i="8"/>
  <c r="AD250" i="8"/>
  <c r="AH249" i="8"/>
  <c r="AH250" i="8" s="1"/>
  <c r="AH251" i="8" s="1"/>
  <c r="AH252" i="8" s="1"/>
  <c r="AH253" i="8" s="1"/>
  <c r="AH254" i="8" s="1"/>
  <c r="AH255" i="8" s="1"/>
  <c r="AH256" i="8" s="1"/>
  <c r="X249" i="8"/>
  <c r="AG248" i="8"/>
  <c r="AD248" i="8"/>
  <c r="AG247" i="8"/>
  <c r="AD247" i="8"/>
  <c r="AG246" i="8"/>
  <c r="AD246" i="8"/>
  <c r="AG245" i="8"/>
  <c r="AD245" i="8"/>
  <c r="AG244" i="8"/>
  <c r="AD244" i="8"/>
  <c r="AG243" i="8"/>
  <c r="AD243" i="8"/>
  <c r="AG242" i="8"/>
  <c r="AD242" i="8"/>
  <c r="AH241" i="8"/>
  <c r="AH242" i="8" s="1"/>
  <c r="AH243" i="8" s="1"/>
  <c r="AH244" i="8" s="1"/>
  <c r="AH245" i="8" s="1"/>
  <c r="AH246" i="8" s="1"/>
  <c r="AH247" i="8" s="1"/>
  <c r="AH248" i="8" s="1"/>
  <c r="X241" i="8"/>
  <c r="AG240" i="8"/>
  <c r="AD240" i="8"/>
  <c r="AG239" i="8"/>
  <c r="AD239" i="8"/>
  <c r="AG238" i="8"/>
  <c r="AD238" i="8"/>
  <c r="AG237" i="8"/>
  <c r="AD237" i="8"/>
  <c r="AG236" i="8"/>
  <c r="AD236" i="8"/>
  <c r="AG235" i="8"/>
  <c r="AD235" i="8"/>
  <c r="AG234" i="8"/>
  <c r="AD234" i="8"/>
  <c r="AH233" i="8"/>
  <c r="AH234" i="8" s="1"/>
  <c r="AH235" i="8" s="1"/>
  <c r="AH236" i="8" s="1"/>
  <c r="AH237" i="8" s="1"/>
  <c r="AH238" i="8" s="1"/>
  <c r="AH239" i="8" s="1"/>
  <c r="AH240" i="8" s="1"/>
  <c r="X233" i="8"/>
  <c r="AG232" i="8"/>
  <c r="AD232" i="8"/>
  <c r="AG231" i="8"/>
  <c r="AD231" i="8"/>
  <c r="AG230" i="8"/>
  <c r="AD230" i="8"/>
  <c r="AG229" i="8"/>
  <c r="AD229" i="8"/>
  <c r="AG228" i="8"/>
  <c r="AD228" i="8"/>
  <c r="AG227" i="8"/>
  <c r="AD227" i="8"/>
  <c r="AG226" i="8"/>
  <c r="AD226" i="8"/>
  <c r="AH225" i="8"/>
  <c r="AH226" i="8" s="1"/>
  <c r="AH227" i="8" s="1"/>
  <c r="AH228" i="8" s="1"/>
  <c r="AH229" i="8" s="1"/>
  <c r="AH230" i="8" s="1"/>
  <c r="AH231" i="8" s="1"/>
  <c r="AH232" i="8" s="1"/>
  <c r="X225" i="8"/>
  <c r="AG224" i="8"/>
  <c r="AD224" i="8"/>
  <c r="AG223" i="8"/>
  <c r="AD223" i="8"/>
  <c r="AG222" i="8"/>
  <c r="AD222" i="8"/>
  <c r="AG221" i="8"/>
  <c r="AD221" i="8"/>
  <c r="AG220" i="8"/>
  <c r="AD220" i="8"/>
  <c r="AG219" i="8"/>
  <c r="AD219" i="8"/>
  <c r="AG218" i="8"/>
  <c r="AD218" i="8"/>
  <c r="AH217" i="8"/>
  <c r="AH218" i="8" s="1"/>
  <c r="AH219" i="8" s="1"/>
  <c r="AH220" i="8" s="1"/>
  <c r="AH221" i="8" s="1"/>
  <c r="AH222" i="8" s="1"/>
  <c r="AH223" i="8" s="1"/>
  <c r="AH224" i="8" s="1"/>
  <c r="X217" i="8"/>
  <c r="AG216" i="8"/>
  <c r="AD216" i="8"/>
  <c r="AG215" i="8"/>
  <c r="AD215" i="8"/>
  <c r="AG214" i="8"/>
  <c r="AD214" i="8"/>
  <c r="AG213" i="8"/>
  <c r="AD213" i="8"/>
  <c r="AG212" i="8"/>
  <c r="AD212" i="8"/>
  <c r="AG211" i="8"/>
  <c r="AD211" i="8"/>
  <c r="AG210" i="8"/>
  <c r="AD210" i="8"/>
  <c r="AH209" i="8"/>
  <c r="AH210" i="8" s="1"/>
  <c r="AH211" i="8" s="1"/>
  <c r="AH212" i="8" s="1"/>
  <c r="AH213" i="8" s="1"/>
  <c r="AH214" i="8" s="1"/>
  <c r="AH215" i="8" s="1"/>
  <c r="AH216" i="8" s="1"/>
  <c r="X209" i="8"/>
  <c r="AG208" i="8"/>
  <c r="AD208" i="8"/>
  <c r="AG207" i="8"/>
  <c r="AD207" i="8"/>
  <c r="AG206" i="8"/>
  <c r="AD206" i="8"/>
  <c r="AG205" i="8"/>
  <c r="AD205" i="8"/>
  <c r="AG204" i="8"/>
  <c r="AD204" i="8"/>
  <c r="AG203" i="8"/>
  <c r="AD203" i="8"/>
  <c r="AG202" i="8"/>
  <c r="AD202" i="8"/>
  <c r="AH201" i="8"/>
  <c r="AH202" i="8" s="1"/>
  <c r="AH203" i="8" s="1"/>
  <c r="AH204" i="8" s="1"/>
  <c r="AH205" i="8" s="1"/>
  <c r="AH206" i="8" s="1"/>
  <c r="AH207" i="8" s="1"/>
  <c r="AH208" i="8" s="1"/>
  <c r="X201" i="8"/>
  <c r="AG200" i="8"/>
  <c r="AD200" i="8"/>
  <c r="AG199" i="8"/>
  <c r="AD199" i="8"/>
  <c r="AG198" i="8"/>
  <c r="AD198" i="8"/>
  <c r="AG197" i="8"/>
  <c r="AD197" i="8"/>
  <c r="AG196" i="8"/>
  <c r="AD196" i="8"/>
  <c r="AG195" i="8"/>
  <c r="AD195" i="8"/>
  <c r="AG194" i="8"/>
  <c r="AD194" i="8"/>
  <c r="AH193" i="8"/>
  <c r="AH194" i="8" s="1"/>
  <c r="AH195" i="8" s="1"/>
  <c r="AH196" i="8" s="1"/>
  <c r="AH197" i="8" s="1"/>
  <c r="AH198" i="8" s="1"/>
  <c r="AH199" i="8" s="1"/>
  <c r="AH200" i="8" s="1"/>
  <c r="X193" i="8"/>
  <c r="AG192" i="8"/>
  <c r="AD192" i="8"/>
  <c r="AG191" i="8"/>
  <c r="AD191" i="8"/>
  <c r="AG190" i="8"/>
  <c r="AD190" i="8"/>
  <c r="AG189" i="8"/>
  <c r="AD189" i="8"/>
  <c r="AG188" i="8"/>
  <c r="AD188" i="8"/>
  <c r="AG187" i="8"/>
  <c r="AD187" i="8"/>
  <c r="AG186" i="8"/>
  <c r="AD186" i="8"/>
  <c r="AH185" i="8"/>
  <c r="AH186" i="8" s="1"/>
  <c r="AH187" i="8" s="1"/>
  <c r="AH188" i="8" s="1"/>
  <c r="AH189" i="8" s="1"/>
  <c r="AH190" i="8" s="1"/>
  <c r="AH191" i="8" s="1"/>
  <c r="AH192" i="8" s="1"/>
  <c r="X185" i="8"/>
  <c r="AG184" i="8"/>
  <c r="AD184" i="8"/>
  <c r="AG183" i="8"/>
  <c r="AD183" i="8"/>
  <c r="AG182" i="8"/>
  <c r="AD182" i="8"/>
  <c r="AG181" i="8"/>
  <c r="AD181" i="8"/>
  <c r="AG180" i="8"/>
  <c r="AD180" i="8"/>
  <c r="AG179" i="8"/>
  <c r="AD179" i="8"/>
  <c r="AG178" i="8"/>
  <c r="AD178" i="8"/>
  <c r="AH177" i="8"/>
  <c r="AH178" i="8" s="1"/>
  <c r="AH179" i="8" s="1"/>
  <c r="AH180" i="8" s="1"/>
  <c r="AH181" i="8" s="1"/>
  <c r="AH182" i="8" s="1"/>
  <c r="AH183" i="8" s="1"/>
  <c r="AH184" i="8" s="1"/>
  <c r="X177" i="8"/>
  <c r="Z177" i="8" s="1"/>
  <c r="Z182" i="8" s="1"/>
  <c r="AG176" i="8"/>
  <c r="AD176" i="8"/>
  <c r="AG175" i="8"/>
  <c r="AD175" i="8"/>
  <c r="AG174" i="8"/>
  <c r="AD174" i="8"/>
  <c r="AG173" i="8"/>
  <c r="AD173" i="8"/>
  <c r="AG172" i="8"/>
  <c r="AD172" i="8"/>
  <c r="AG171" i="8"/>
  <c r="AD171" i="8"/>
  <c r="AG170" i="8"/>
  <c r="AD170" i="8"/>
  <c r="AH169" i="8"/>
  <c r="AH170" i="8" s="1"/>
  <c r="AH171" i="8" s="1"/>
  <c r="AH172" i="8" s="1"/>
  <c r="AH173" i="8" s="1"/>
  <c r="AH174" i="8" s="1"/>
  <c r="AH175" i="8" s="1"/>
  <c r="AH176" i="8" s="1"/>
  <c r="X169" i="8"/>
  <c r="Y169" i="8" s="1"/>
  <c r="AG168" i="8"/>
  <c r="AD168" i="8"/>
  <c r="AG167" i="8"/>
  <c r="AD167" i="8"/>
  <c r="AG166" i="8"/>
  <c r="AD166" i="8"/>
  <c r="AG165" i="8"/>
  <c r="AD165" i="8"/>
  <c r="AG164" i="8"/>
  <c r="AD164" i="8"/>
  <c r="AG163" i="8"/>
  <c r="AD163" i="8"/>
  <c r="AG162" i="8"/>
  <c r="AD162" i="8"/>
  <c r="AH161" i="8"/>
  <c r="AH162" i="8" s="1"/>
  <c r="AH163" i="8" s="1"/>
  <c r="AH164" i="8" s="1"/>
  <c r="AH165" i="8" s="1"/>
  <c r="AH166" i="8" s="1"/>
  <c r="AH167" i="8" s="1"/>
  <c r="AH168" i="8" s="1"/>
  <c r="X161" i="8"/>
  <c r="Z161" i="8" s="1"/>
  <c r="Z166" i="8" s="1"/>
  <c r="AG160" i="8"/>
  <c r="AD160" i="8"/>
  <c r="AG159" i="8"/>
  <c r="AD159" i="8"/>
  <c r="AG158" i="8"/>
  <c r="AD158" i="8"/>
  <c r="AG157" i="8"/>
  <c r="AD157" i="8"/>
  <c r="AG156" i="8"/>
  <c r="AD156" i="8"/>
  <c r="AG155" i="8"/>
  <c r="AD155" i="8"/>
  <c r="AG154" i="8"/>
  <c r="AD154" i="8"/>
  <c r="AH153" i="8"/>
  <c r="AH154" i="8" s="1"/>
  <c r="AH155" i="8" s="1"/>
  <c r="AH156" i="8" s="1"/>
  <c r="AH157" i="8" s="1"/>
  <c r="AH158" i="8" s="1"/>
  <c r="AH159" i="8" s="1"/>
  <c r="AH160" i="8" s="1"/>
  <c r="X153" i="8"/>
  <c r="AG152" i="8"/>
  <c r="AD152" i="8"/>
  <c r="AG151" i="8"/>
  <c r="AD151" i="8"/>
  <c r="AG150" i="8"/>
  <c r="AD150" i="8"/>
  <c r="AG149" i="8"/>
  <c r="AD149" i="8"/>
  <c r="AG148" i="8"/>
  <c r="AD148" i="8"/>
  <c r="AG147" i="8"/>
  <c r="AD147" i="8"/>
  <c r="AG146" i="8"/>
  <c r="AD146" i="8"/>
  <c r="AH145" i="8"/>
  <c r="AH146" i="8" s="1"/>
  <c r="AH147" i="8" s="1"/>
  <c r="AH148" i="8" s="1"/>
  <c r="AH149" i="8" s="1"/>
  <c r="AH150" i="8" s="1"/>
  <c r="AH151" i="8" s="1"/>
  <c r="AH152" i="8" s="1"/>
  <c r="X145" i="8"/>
  <c r="Z145" i="8" s="1"/>
  <c r="Z150" i="8" s="1"/>
  <c r="AG144" i="8"/>
  <c r="AD144" i="8"/>
  <c r="AG143" i="8"/>
  <c r="AD143" i="8"/>
  <c r="AG142" i="8"/>
  <c r="AD142" i="8"/>
  <c r="AG141" i="8"/>
  <c r="AD141" i="8"/>
  <c r="AG140" i="8"/>
  <c r="AD140" i="8"/>
  <c r="AG139" i="8"/>
  <c r="AD139" i="8"/>
  <c r="AG138" i="8"/>
  <c r="AD138" i="8"/>
  <c r="AH137" i="8"/>
  <c r="AH138" i="8" s="1"/>
  <c r="AH139" i="8" s="1"/>
  <c r="AH140" i="8" s="1"/>
  <c r="AH141" i="8" s="1"/>
  <c r="AH142" i="8" s="1"/>
  <c r="AH143" i="8" s="1"/>
  <c r="AH144" i="8" s="1"/>
  <c r="X137" i="8"/>
  <c r="Y137" i="8" s="1"/>
  <c r="AG136" i="8"/>
  <c r="AD136" i="8"/>
  <c r="AG135" i="8"/>
  <c r="AD135" i="8"/>
  <c r="AG134" i="8"/>
  <c r="AD134" i="8"/>
  <c r="AG133" i="8"/>
  <c r="AD133" i="8"/>
  <c r="AG132" i="8"/>
  <c r="AD132" i="8"/>
  <c r="AG131" i="8"/>
  <c r="AD131" i="8"/>
  <c r="AG130" i="8"/>
  <c r="AD130" i="8"/>
  <c r="AH129" i="8"/>
  <c r="AH130" i="8" s="1"/>
  <c r="AH131" i="8" s="1"/>
  <c r="AH132" i="8" s="1"/>
  <c r="AH133" i="8" s="1"/>
  <c r="AH134" i="8" s="1"/>
  <c r="AH135" i="8" s="1"/>
  <c r="AH136" i="8" s="1"/>
  <c r="X129" i="8"/>
  <c r="Z129" i="8" s="1"/>
  <c r="Z134" i="8" s="1"/>
  <c r="AG128" i="8"/>
  <c r="AD128" i="8"/>
  <c r="AG127" i="8"/>
  <c r="AD127" i="8"/>
  <c r="AG126" i="8"/>
  <c r="AD126" i="8"/>
  <c r="AG125" i="8"/>
  <c r="AD125" i="8"/>
  <c r="AG124" i="8"/>
  <c r="AD124" i="8"/>
  <c r="AG123" i="8"/>
  <c r="AD123" i="8"/>
  <c r="AG122" i="8"/>
  <c r="AD122" i="8"/>
  <c r="AH121" i="8"/>
  <c r="AH122" i="8" s="1"/>
  <c r="AH123" i="8" s="1"/>
  <c r="AH124" i="8" s="1"/>
  <c r="AH125" i="8" s="1"/>
  <c r="AH126" i="8" s="1"/>
  <c r="AH127" i="8" s="1"/>
  <c r="AH128" i="8" s="1"/>
  <c r="X121" i="8"/>
  <c r="Y121" i="8" s="1"/>
  <c r="AG120" i="8"/>
  <c r="AD120" i="8"/>
  <c r="AG119" i="8"/>
  <c r="AD119" i="8"/>
  <c r="AG118" i="8"/>
  <c r="AD118" i="8"/>
  <c r="AG117" i="8"/>
  <c r="AD117" i="8"/>
  <c r="AG116" i="8"/>
  <c r="AD116" i="8"/>
  <c r="AG115" i="8"/>
  <c r="AD115" i="8"/>
  <c r="AG114" i="8"/>
  <c r="AD114" i="8"/>
  <c r="AH113" i="8"/>
  <c r="AH114" i="8" s="1"/>
  <c r="AH115" i="8" s="1"/>
  <c r="AH116" i="8" s="1"/>
  <c r="AH117" i="8" s="1"/>
  <c r="AH118" i="8" s="1"/>
  <c r="AH119" i="8" s="1"/>
  <c r="AH120" i="8" s="1"/>
  <c r="X113" i="8"/>
  <c r="Z113" i="8" s="1"/>
  <c r="Z118" i="8" s="1"/>
  <c r="AG112" i="8"/>
  <c r="AD112" i="8"/>
  <c r="AG111" i="8"/>
  <c r="AD111" i="8"/>
  <c r="AG110" i="8"/>
  <c r="AD110" i="8"/>
  <c r="AG109" i="8"/>
  <c r="AD109" i="8"/>
  <c r="AG108" i="8"/>
  <c r="AD108" i="8"/>
  <c r="AG107" i="8"/>
  <c r="AD107" i="8"/>
  <c r="AG106" i="8"/>
  <c r="AD106" i="8"/>
  <c r="AH105" i="8"/>
  <c r="AH106" i="8" s="1"/>
  <c r="AH107" i="8" s="1"/>
  <c r="AH108" i="8" s="1"/>
  <c r="AH109" i="8" s="1"/>
  <c r="AH110" i="8" s="1"/>
  <c r="AH111" i="8" s="1"/>
  <c r="AH112" i="8" s="1"/>
  <c r="X105" i="8"/>
  <c r="AG104" i="8"/>
  <c r="AD104" i="8"/>
  <c r="AG103" i="8"/>
  <c r="AD103" i="8"/>
  <c r="AG102" i="8"/>
  <c r="AD102" i="8"/>
  <c r="AG101" i="8"/>
  <c r="AD101" i="8"/>
  <c r="AG100" i="8"/>
  <c r="AD100" i="8"/>
  <c r="AG99" i="8"/>
  <c r="AD99" i="8"/>
  <c r="AG98" i="8"/>
  <c r="AD98" i="8"/>
  <c r="AH97" i="8"/>
  <c r="AH98" i="8" s="1"/>
  <c r="AH99" i="8" s="1"/>
  <c r="AH100" i="8" s="1"/>
  <c r="AH101" i="8" s="1"/>
  <c r="AH102" i="8" s="1"/>
  <c r="AH103" i="8" s="1"/>
  <c r="AH104" i="8" s="1"/>
  <c r="X97" i="8"/>
  <c r="AG96" i="8"/>
  <c r="AD96" i="8"/>
  <c r="AG95" i="8"/>
  <c r="AD95" i="8"/>
  <c r="AG94" i="8"/>
  <c r="AD94" i="8"/>
  <c r="AG93" i="8"/>
  <c r="AD93" i="8"/>
  <c r="AG92" i="8"/>
  <c r="AD92" i="8"/>
  <c r="AG91" i="8"/>
  <c r="AD91" i="8"/>
  <c r="AG90" i="8"/>
  <c r="AD90" i="8"/>
  <c r="AH89" i="8"/>
  <c r="AH90" i="8" s="1"/>
  <c r="AH91" i="8" s="1"/>
  <c r="AH92" i="8" s="1"/>
  <c r="AH93" i="8" s="1"/>
  <c r="AH94" i="8" s="1"/>
  <c r="AH95" i="8" s="1"/>
  <c r="AH96" i="8" s="1"/>
  <c r="X89" i="8"/>
  <c r="AG88" i="8"/>
  <c r="AD88" i="8"/>
  <c r="AG87" i="8"/>
  <c r="AD87" i="8"/>
  <c r="AG86" i="8"/>
  <c r="AD86" i="8"/>
  <c r="AG85" i="8"/>
  <c r="AD85" i="8"/>
  <c r="AG84" i="8"/>
  <c r="AD84" i="8"/>
  <c r="AG83" i="8"/>
  <c r="AD83" i="8"/>
  <c r="AG82" i="8"/>
  <c r="AD82" i="8"/>
  <c r="AH81" i="8"/>
  <c r="AH82" i="8" s="1"/>
  <c r="AH83" i="8" s="1"/>
  <c r="AH84" i="8" s="1"/>
  <c r="AH85" i="8" s="1"/>
  <c r="AH86" i="8" s="1"/>
  <c r="AH87" i="8" s="1"/>
  <c r="AH88" i="8" s="1"/>
  <c r="X81" i="8"/>
  <c r="Z81" i="8" s="1"/>
  <c r="Z86" i="8" s="1"/>
  <c r="AG80" i="8"/>
  <c r="AD80" i="8"/>
  <c r="AG79" i="8"/>
  <c r="AD79" i="8"/>
  <c r="AG78" i="8"/>
  <c r="AD78" i="8"/>
  <c r="AG77" i="8"/>
  <c r="AD77" i="8"/>
  <c r="AG76" i="8"/>
  <c r="AD76" i="8"/>
  <c r="AG75" i="8"/>
  <c r="AD75" i="8"/>
  <c r="AG74" i="8"/>
  <c r="AD74" i="8"/>
  <c r="AH73" i="8"/>
  <c r="AH74" i="8" s="1"/>
  <c r="AH75" i="8" s="1"/>
  <c r="AH76" i="8" s="1"/>
  <c r="AH77" i="8" s="1"/>
  <c r="AH78" i="8" s="1"/>
  <c r="AH79" i="8" s="1"/>
  <c r="AH80" i="8" s="1"/>
  <c r="X73" i="8"/>
  <c r="AG71" i="8"/>
  <c r="AD71" i="8"/>
  <c r="AG70" i="8"/>
  <c r="AD70" i="8"/>
  <c r="AG69" i="8"/>
  <c r="AD69" i="8"/>
  <c r="AG68" i="8"/>
  <c r="AD68" i="8"/>
  <c r="AG67" i="8"/>
  <c r="AD67" i="8"/>
  <c r="AG66" i="8"/>
  <c r="AD66" i="8"/>
  <c r="AG65" i="8"/>
  <c r="AD65" i="8"/>
  <c r="AH64" i="8"/>
  <c r="AH65" i="8" s="1"/>
  <c r="AH66" i="8" s="1"/>
  <c r="AH67" i="8" s="1"/>
  <c r="AH68" i="8" s="1"/>
  <c r="AH69" i="8" s="1"/>
  <c r="AH70" i="8" s="1"/>
  <c r="AH71" i="8" s="1"/>
  <c r="X64" i="8"/>
  <c r="AA64" i="8" s="1"/>
  <c r="AB64" i="8" s="1"/>
  <c r="AG63" i="8"/>
  <c r="AD63" i="8"/>
  <c r="AG62" i="8"/>
  <c r="AD62" i="8"/>
  <c r="AH61" i="8"/>
  <c r="AH62" i="8" s="1"/>
  <c r="AH63" i="8" s="1"/>
  <c r="AG61" i="8"/>
  <c r="AD61" i="8"/>
  <c r="AG59" i="8"/>
  <c r="AD59" i="8"/>
  <c r="AG58" i="8"/>
  <c r="AD58" i="8"/>
  <c r="AG57" i="8"/>
  <c r="AD57" i="8"/>
  <c r="AH56" i="8"/>
  <c r="AH57" i="8" s="1"/>
  <c r="AH58" i="8" s="1"/>
  <c r="AH59" i="8" s="1"/>
  <c r="X56" i="8"/>
  <c r="AG55" i="8"/>
  <c r="AD55" i="8"/>
  <c r="AG54" i="8"/>
  <c r="AD54" i="8"/>
  <c r="AH53" i="8"/>
  <c r="AH54" i="8" s="1"/>
  <c r="AH55" i="8" s="1"/>
  <c r="AG53" i="8"/>
  <c r="AD53" i="8"/>
  <c r="AG51" i="8"/>
  <c r="AD51" i="8"/>
  <c r="AG50" i="8"/>
  <c r="AD50" i="8"/>
  <c r="AG49" i="8"/>
  <c r="AD49" i="8"/>
  <c r="AH48" i="8"/>
  <c r="AH49" i="8" s="1"/>
  <c r="AH50" i="8" s="1"/>
  <c r="AH51" i="8" s="1"/>
  <c r="X48" i="8"/>
  <c r="AG47" i="8"/>
  <c r="AD47" i="8"/>
  <c r="AG46" i="8"/>
  <c r="AD46" i="8"/>
  <c r="AH45" i="8"/>
  <c r="AH46" i="8" s="1"/>
  <c r="AH47" i="8" s="1"/>
  <c r="AG45" i="8"/>
  <c r="AD45" i="8"/>
  <c r="AG43" i="8"/>
  <c r="AD43" i="8"/>
  <c r="AG42" i="8"/>
  <c r="AD42" i="8"/>
  <c r="AG41" i="8"/>
  <c r="AD41" i="8"/>
  <c r="AH40" i="8"/>
  <c r="AH41" i="8" s="1"/>
  <c r="AH42" i="8" s="1"/>
  <c r="AH43" i="8" s="1"/>
  <c r="X40" i="8"/>
  <c r="AG39" i="8"/>
  <c r="AD39" i="8"/>
  <c r="AG38" i="8"/>
  <c r="AD38" i="8"/>
  <c r="AH37" i="8"/>
  <c r="AH38" i="8" s="1"/>
  <c r="AH39" i="8" s="1"/>
  <c r="AG37" i="8"/>
  <c r="AD37" i="8"/>
  <c r="AG35" i="8"/>
  <c r="AD35" i="8"/>
  <c r="AG34" i="8"/>
  <c r="AD34" i="8"/>
  <c r="AG33" i="8"/>
  <c r="AD33" i="8"/>
  <c r="AH32" i="8"/>
  <c r="AH33" i="8" s="1"/>
  <c r="AH34" i="8" s="1"/>
  <c r="AH35" i="8" s="1"/>
  <c r="X32" i="8"/>
  <c r="AA32" i="8" s="1"/>
  <c r="AG30" i="8"/>
  <c r="AD30" i="8"/>
  <c r="AG29" i="8"/>
  <c r="AD29" i="8"/>
  <c r="AG28" i="8"/>
  <c r="AD28" i="8"/>
  <c r="AG27" i="8"/>
  <c r="AD27" i="8"/>
  <c r="AG26" i="8"/>
  <c r="AD26" i="8"/>
  <c r="AG25" i="8"/>
  <c r="AD25" i="8"/>
  <c r="AG24" i="8"/>
  <c r="AD24" i="8"/>
  <c r="AH23" i="8"/>
  <c r="AH24" i="8" s="1"/>
  <c r="AH25" i="8" s="1"/>
  <c r="AH26" i="8" s="1"/>
  <c r="AH27" i="8" s="1"/>
  <c r="AH28" i="8" s="1"/>
  <c r="AH29" i="8" s="1"/>
  <c r="AH30" i="8" s="1"/>
  <c r="X23" i="8"/>
  <c r="AG22" i="8"/>
  <c r="AD22" i="8"/>
  <c r="AG21" i="8"/>
  <c r="AD21" i="8"/>
  <c r="AG20" i="8"/>
  <c r="AD20" i="8"/>
  <c r="AG19" i="8"/>
  <c r="AD19" i="8"/>
  <c r="AG18" i="8"/>
  <c r="AD18" i="8"/>
  <c r="AG17" i="8"/>
  <c r="AD17" i="8"/>
  <c r="AG16" i="8"/>
  <c r="AD16" i="8"/>
  <c r="AH15" i="8"/>
  <c r="AH16" i="8" s="1"/>
  <c r="AH17" i="8" s="1"/>
  <c r="AH18" i="8" s="1"/>
  <c r="AH19" i="8" s="1"/>
  <c r="AH20" i="8" s="1"/>
  <c r="AH21" i="8" s="1"/>
  <c r="AH22" i="8" s="1"/>
  <c r="X15" i="8"/>
  <c r="X14" i="8"/>
  <c r="AG13" i="8"/>
  <c r="AD13" i="8"/>
  <c r="AG12" i="8"/>
  <c r="AD12" i="8"/>
  <c r="AG11" i="8"/>
  <c r="AD11" i="8"/>
  <c r="AG10" i="8"/>
  <c r="AD10" i="8"/>
  <c r="AG9" i="8"/>
  <c r="AD9" i="8"/>
  <c r="AG8" i="8"/>
  <c r="AD8" i="8"/>
  <c r="AG7" i="8"/>
  <c r="AD7" i="8"/>
  <c r="AH6" i="8"/>
  <c r="AH7" i="8" s="1"/>
  <c r="AH8" i="8" s="1"/>
  <c r="AH9" i="8" s="1"/>
  <c r="AH10" i="8" s="1"/>
  <c r="AH11" i="8" s="1"/>
  <c r="AH12" i="8" s="1"/>
  <c r="AH13" i="8" s="1"/>
  <c r="X6" i="8"/>
  <c r="AA6" i="8" s="1"/>
  <c r="X5" i="8"/>
  <c r="Z2" i="8"/>
  <c r="C2" i="8"/>
  <c r="Y1" i="8"/>
  <c r="H3" i="7"/>
  <c r="B2" i="7"/>
  <c r="H1" i="7"/>
  <c r="G1" i="7"/>
  <c r="F53" i="6"/>
  <c r="F24" i="6"/>
  <c r="F20" i="6"/>
  <c r="C4" i="6"/>
  <c r="G3" i="6"/>
  <c r="B2" i="6"/>
  <c r="B35" i="4"/>
  <c r="I29" i="4"/>
  <c r="H29" i="4"/>
  <c r="G29" i="4"/>
  <c r="F29" i="4"/>
  <c r="E29" i="4"/>
  <c r="C29" i="4"/>
  <c r="I28" i="4"/>
  <c r="H28" i="4"/>
  <c r="G28" i="4"/>
  <c r="F28" i="4"/>
  <c r="E28" i="4"/>
  <c r="C28" i="4"/>
  <c r="G22" i="4"/>
  <c r="F22" i="4"/>
  <c r="E22" i="4"/>
  <c r="D22" i="4"/>
  <c r="C22" i="4"/>
  <c r="G21" i="4"/>
  <c r="F21" i="4"/>
  <c r="E21" i="4"/>
  <c r="D21" i="4"/>
  <c r="C21" i="4"/>
  <c r="G20" i="4"/>
  <c r="G23" i="4" s="1"/>
  <c r="D20" i="4"/>
  <c r="D23" i="4" s="1"/>
  <c r="C20" i="4"/>
  <c r="C23" i="4" s="1"/>
  <c r="J15" i="4"/>
  <c r="I15" i="4"/>
  <c r="G15" i="4"/>
  <c r="F15" i="4"/>
  <c r="E15" i="4"/>
  <c r="H15" i="4" s="1"/>
  <c r="D15" i="4"/>
  <c r="C15" i="4"/>
  <c r="J14" i="4"/>
  <c r="I14" i="4"/>
  <c r="G14" i="4"/>
  <c r="F14" i="4"/>
  <c r="E14" i="4"/>
  <c r="H14" i="4" s="1"/>
  <c r="D14" i="4"/>
  <c r="C14" i="4"/>
  <c r="C2" i="4"/>
  <c r="B2" i="4"/>
  <c r="I1" i="4"/>
  <c r="C1" i="4"/>
  <c r="AH6" i="12" l="1"/>
  <c r="H8" i="14"/>
  <c r="F31" i="6"/>
  <c r="F30" i="6"/>
  <c r="E40" i="6" s="1"/>
  <c r="Z15" i="8"/>
  <c r="AA15" i="8"/>
  <c r="Z23" i="8"/>
  <c r="AA23" i="8"/>
  <c r="D7" i="4" s="1"/>
  <c r="AA40" i="8"/>
  <c r="Z40" i="8"/>
  <c r="AA48" i="8"/>
  <c r="AB48" i="8" s="1"/>
  <c r="Z48" i="8"/>
  <c r="Z56" i="8"/>
  <c r="AA56" i="8"/>
  <c r="AB56" i="8" s="1"/>
  <c r="X72" i="8"/>
  <c r="X31" i="8" s="1"/>
  <c r="Z73" i="8"/>
  <c r="Z78" i="8" s="1"/>
  <c r="Y73" i="8"/>
  <c r="AA73" i="8" s="1"/>
  <c r="Y89" i="8"/>
  <c r="AA89" i="8" s="1"/>
  <c r="AB89" i="8" s="1"/>
  <c r="Y97" i="8"/>
  <c r="AA97" i="8" s="1"/>
  <c r="AB97" i="8" s="1"/>
  <c r="Z97" i="8"/>
  <c r="Z102" i="8" s="1"/>
  <c r="Z105" i="8"/>
  <c r="Z110" i="8" s="1"/>
  <c r="Y105" i="8"/>
  <c r="AA105" i="8" s="1"/>
  <c r="AB105" i="8" s="1"/>
  <c r="Y153" i="8"/>
  <c r="AA153" i="8" s="1"/>
  <c r="AB153" i="8" s="1"/>
  <c r="Y185" i="8"/>
  <c r="Z185" i="8"/>
  <c r="Z190" i="8" s="1"/>
  <c r="Z209" i="8"/>
  <c r="Z214" i="8" s="1"/>
  <c r="Y209" i="8"/>
  <c r="AA209" i="8" s="1"/>
  <c r="AB209" i="8" s="1"/>
  <c r="Z225" i="8"/>
  <c r="Z230" i="8" s="1"/>
  <c r="Y225" i="8"/>
  <c r="Z241" i="8"/>
  <c r="Z246" i="8" s="1"/>
  <c r="Y241" i="8"/>
  <c r="Z257" i="8"/>
  <c r="Z262" i="8" s="1"/>
  <c r="Y257" i="8"/>
  <c r="Z273" i="8"/>
  <c r="Z278" i="8" s="1"/>
  <c r="Y273" i="8"/>
  <c r="AA273" i="8" s="1"/>
  <c r="AB273" i="8" s="1"/>
  <c r="Z289" i="8"/>
  <c r="Z294" i="8" s="1"/>
  <c r="Y289" i="8"/>
  <c r="AA289" i="8" s="1"/>
  <c r="AB289" i="8" s="1"/>
  <c r="Z305" i="8"/>
  <c r="Z310" i="8" s="1"/>
  <c r="Y305" i="8"/>
  <c r="AA305" i="8" s="1"/>
  <c r="AB305" i="8" s="1"/>
  <c r="Z321" i="8"/>
  <c r="Z326" i="8" s="1"/>
  <c r="Y321" i="8"/>
  <c r="AA321" i="8" s="1"/>
  <c r="AB321" i="8" s="1"/>
  <c r="Z337" i="8"/>
  <c r="Z342" i="8" s="1"/>
  <c r="Y337" i="8"/>
  <c r="AA337" i="8" s="1"/>
  <c r="AB337" i="8" s="1"/>
  <c r="Z353" i="8"/>
  <c r="Z358" i="8" s="1"/>
  <c r="Y353" i="8"/>
  <c r="Y361" i="8"/>
  <c r="AA361" i="8" s="1"/>
  <c r="AB361" i="8" s="1"/>
  <c r="Z369" i="8"/>
  <c r="Z374" i="8" s="1"/>
  <c r="Y369" i="8"/>
  <c r="AA369" i="8" s="1"/>
  <c r="AB369" i="8" s="1"/>
  <c r="Y377" i="8"/>
  <c r="AA377" i="8" s="1"/>
  <c r="AB377" i="8" s="1"/>
  <c r="AA385" i="8"/>
  <c r="AB385" i="8" s="1"/>
  <c r="Z385" i="8"/>
  <c r="Z390" i="8" s="1"/>
  <c r="AA393" i="8"/>
  <c r="AB393" i="8" s="1"/>
  <c r="Z393" i="8"/>
  <c r="Z398" i="8" s="1"/>
  <c r="AA403" i="8"/>
  <c r="AB403" i="8" s="1"/>
  <c r="Z403" i="8"/>
  <c r="L5" i="9"/>
  <c r="M6" i="9"/>
  <c r="K5" i="9"/>
  <c r="E7" i="10"/>
  <c r="E8" i="10"/>
  <c r="F7" i="10"/>
  <c r="F8" i="10"/>
  <c r="G7" i="10"/>
  <c r="G8" i="10"/>
  <c r="H7" i="10"/>
  <c r="H8" i="10"/>
  <c r="I7" i="10"/>
  <c r="I8" i="10"/>
  <c r="I10" i="14"/>
  <c r="F10" i="15"/>
  <c r="D8" i="10"/>
  <c r="D7" i="10"/>
  <c r="J7" i="10"/>
  <c r="J8" i="10"/>
  <c r="C8" i="10"/>
  <c r="C7" i="10"/>
  <c r="AB6" i="8"/>
  <c r="C6" i="4"/>
  <c r="AA5" i="8"/>
  <c r="G6" i="4"/>
  <c r="F6" i="4"/>
  <c r="E6" i="4"/>
  <c r="AF392" i="8"/>
  <c r="AF390" i="8"/>
  <c r="AF381" i="8"/>
  <c r="AF379" i="8"/>
  <c r="AF372" i="8"/>
  <c r="AF370" i="8"/>
  <c r="AF365" i="8"/>
  <c r="AF363" i="8"/>
  <c r="AF356" i="8"/>
  <c r="AF354" i="8"/>
  <c r="AF349" i="8"/>
  <c r="AF347" i="8"/>
  <c r="AF340" i="8"/>
  <c r="AF338" i="8"/>
  <c r="AF333" i="8"/>
  <c r="AF331" i="8"/>
  <c r="AF324" i="8"/>
  <c r="AF322" i="8"/>
  <c r="AF317" i="8"/>
  <c r="AF315" i="8"/>
  <c r="AF308" i="8"/>
  <c r="AF306" i="8"/>
  <c r="AF301" i="8"/>
  <c r="AF299" i="8"/>
  <c r="AF292" i="8"/>
  <c r="AF290" i="8"/>
  <c r="AF285" i="8"/>
  <c r="AF283" i="8"/>
  <c r="AF276" i="8"/>
  <c r="AF274" i="8"/>
  <c r="AF269" i="8"/>
  <c r="AF267" i="8"/>
  <c r="AF260" i="8"/>
  <c r="AF258" i="8"/>
  <c r="AF253" i="8"/>
  <c r="AF251" i="8"/>
  <c r="AF244" i="8"/>
  <c r="AF242" i="8"/>
  <c r="AF237" i="8"/>
  <c r="AF235" i="8"/>
  <c r="AF228" i="8"/>
  <c r="AF226" i="8"/>
  <c r="AF221" i="8"/>
  <c r="AF219" i="8"/>
  <c r="AF212" i="8"/>
  <c r="AF210" i="8"/>
  <c r="AF205" i="8"/>
  <c r="AF203" i="8"/>
  <c r="AF405" i="8"/>
  <c r="AF399" i="8"/>
  <c r="AF393" i="8"/>
  <c r="AF388" i="8"/>
  <c r="AF386" i="8"/>
  <c r="AF412" i="8"/>
  <c r="AF409" i="8"/>
  <c r="AF406" i="8"/>
  <c r="AF402" i="8"/>
  <c r="AF397" i="8"/>
  <c r="AF395" i="8"/>
  <c r="AF384" i="8"/>
  <c r="AF382" i="8"/>
  <c r="AF375" i="8"/>
  <c r="AF369" i="8"/>
  <c r="AF368" i="8"/>
  <c r="AF366" i="8"/>
  <c r="AF359" i="8"/>
  <c r="AF353" i="8"/>
  <c r="AF352" i="8"/>
  <c r="AF350" i="8"/>
  <c r="AF343" i="8"/>
  <c r="AF337" i="8"/>
  <c r="AF336" i="8"/>
  <c r="AF334" i="8"/>
  <c r="AF327" i="8"/>
  <c r="AF321" i="8"/>
  <c r="AF320" i="8"/>
  <c r="AF318" i="8"/>
  <c r="AF311" i="8"/>
  <c r="AF305" i="8"/>
  <c r="AF304" i="8"/>
  <c r="AF302" i="8"/>
  <c r="AF295" i="8"/>
  <c r="AF289" i="8"/>
  <c r="AF288" i="8"/>
  <c r="AF286" i="8"/>
  <c r="AF279" i="8"/>
  <c r="AF273" i="8"/>
  <c r="AF272" i="8"/>
  <c r="AF270" i="8"/>
  <c r="AF263" i="8"/>
  <c r="AF257" i="8"/>
  <c r="AF256" i="8"/>
  <c r="AF254" i="8"/>
  <c r="AF247" i="8"/>
  <c r="AF241" i="8"/>
  <c r="AF240" i="8"/>
  <c r="AF238" i="8"/>
  <c r="AF231" i="8"/>
  <c r="AF225" i="8"/>
  <c r="AF224" i="8"/>
  <c r="AF222" i="8"/>
  <c r="AF215" i="8"/>
  <c r="AF209" i="8"/>
  <c r="AF208" i="8"/>
  <c r="AF206" i="8"/>
  <c r="AF199" i="8"/>
  <c r="AF193" i="8"/>
  <c r="AF192" i="8"/>
  <c r="AF190" i="8"/>
  <c r="AF403" i="8"/>
  <c r="AF391" i="8"/>
  <c r="AF385" i="8"/>
  <c r="AF380" i="8"/>
  <c r="AF378" i="8"/>
  <c r="AF373" i="8"/>
  <c r="AF371" i="8"/>
  <c r="AF364" i="8"/>
  <c r="AF362" i="8"/>
  <c r="AF357" i="8"/>
  <c r="AF355" i="8"/>
  <c r="AF348" i="8"/>
  <c r="AF346" i="8"/>
  <c r="AF341" i="8"/>
  <c r="AF339" i="8"/>
  <c r="AF332" i="8"/>
  <c r="AF330" i="8"/>
  <c r="AF325" i="8"/>
  <c r="AF323" i="8"/>
  <c r="AF316" i="8"/>
  <c r="AF314" i="8"/>
  <c r="AF309" i="8"/>
  <c r="AF307" i="8"/>
  <c r="AF300" i="8"/>
  <c r="AF298" i="8"/>
  <c r="AF293" i="8"/>
  <c r="AF291" i="8"/>
  <c r="AF284" i="8"/>
  <c r="AF282" i="8"/>
  <c r="AF277" i="8"/>
  <c r="AF275" i="8"/>
  <c r="AF268" i="8"/>
  <c r="AF266" i="8"/>
  <c r="AF261" i="8"/>
  <c r="AF259" i="8"/>
  <c r="AF252" i="8"/>
  <c r="AF250" i="8"/>
  <c r="AF245" i="8"/>
  <c r="AF243" i="8"/>
  <c r="AF236" i="8"/>
  <c r="AF234" i="8"/>
  <c r="AF229" i="8"/>
  <c r="AF227" i="8"/>
  <c r="AF220" i="8"/>
  <c r="AF218" i="8"/>
  <c r="AF213" i="8"/>
  <c r="AF211" i="8"/>
  <c r="AF204" i="8"/>
  <c r="AF202" i="8"/>
  <c r="AF411" i="8"/>
  <c r="AF408" i="8"/>
  <c r="AF400" i="8"/>
  <c r="AF398" i="8"/>
  <c r="AF389" i="8"/>
  <c r="AF387" i="8"/>
  <c r="AF401" i="8"/>
  <c r="AF383" i="8"/>
  <c r="AF374" i="8"/>
  <c r="AF344" i="8"/>
  <c r="AF335" i="8"/>
  <c r="AF280" i="8"/>
  <c r="AF271" i="8"/>
  <c r="AF216" i="8"/>
  <c r="AF207" i="8"/>
  <c r="AF64" i="8"/>
  <c r="AF32" i="8"/>
  <c r="AF404" i="8"/>
  <c r="AF394" i="8"/>
  <c r="AF313" i="8"/>
  <c r="AF310" i="8"/>
  <c r="AF249" i="8"/>
  <c r="AF246" i="8"/>
  <c r="AF184" i="8"/>
  <c r="AF182" i="8"/>
  <c r="AF175" i="8"/>
  <c r="AF169" i="8"/>
  <c r="AF168" i="8"/>
  <c r="AF166" i="8"/>
  <c r="AF159" i="8"/>
  <c r="AF153" i="8"/>
  <c r="AF152" i="8"/>
  <c r="AF150" i="8"/>
  <c r="AF143" i="8"/>
  <c r="AF137" i="8"/>
  <c r="AF136" i="8"/>
  <c r="AF134" i="8"/>
  <c r="AF127" i="8"/>
  <c r="AF121" i="8"/>
  <c r="AF120" i="8"/>
  <c r="AF118" i="8"/>
  <c r="AF111" i="8"/>
  <c r="AF105" i="8"/>
  <c r="AF104" i="8"/>
  <c r="AF102" i="8"/>
  <c r="AF95" i="8"/>
  <c r="AF89" i="8"/>
  <c r="AF88" i="8"/>
  <c r="AF86" i="8"/>
  <c r="AF79" i="8"/>
  <c r="AF73" i="8"/>
  <c r="AF70" i="8"/>
  <c r="AF68" i="8"/>
  <c r="AF66" i="8"/>
  <c r="AF54" i="8"/>
  <c r="AF51" i="8"/>
  <c r="AF49" i="8"/>
  <c r="AF39" i="8"/>
  <c r="AF37" i="8"/>
  <c r="AF34" i="8"/>
  <c r="AF21" i="8"/>
  <c r="AF19" i="8"/>
  <c r="AF17" i="8"/>
  <c r="AF407" i="8"/>
  <c r="AF361" i="8"/>
  <c r="AF328" i="8"/>
  <c r="AF319" i="8"/>
  <c r="AF264" i="8"/>
  <c r="AF255" i="8"/>
  <c r="AF200" i="8"/>
  <c r="AF197" i="8"/>
  <c r="AF195" i="8"/>
  <c r="AF185" i="8"/>
  <c r="AF180" i="8"/>
  <c r="AF178" i="8"/>
  <c r="AF173" i="8"/>
  <c r="AF171" i="8"/>
  <c r="AF164" i="8"/>
  <c r="AF162" i="8"/>
  <c r="AF157" i="8"/>
  <c r="AF155" i="8"/>
  <c r="AF148" i="8"/>
  <c r="AF146" i="8"/>
  <c r="AF141" i="8"/>
  <c r="AF139" i="8"/>
  <c r="AF132" i="8"/>
  <c r="AF130" i="8"/>
  <c r="AF125" i="8"/>
  <c r="AF123" i="8"/>
  <c r="AF116" i="8"/>
  <c r="AF114" i="8"/>
  <c r="AF109" i="8"/>
  <c r="AF107" i="8"/>
  <c r="AF100" i="8"/>
  <c r="AF98" i="8"/>
  <c r="AF93" i="8"/>
  <c r="AF91" i="8"/>
  <c r="AF84" i="8"/>
  <c r="AF82" i="8"/>
  <c r="AF77" i="8"/>
  <c r="AF75" i="8"/>
  <c r="AF40" i="8"/>
  <c r="AF376" i="8"/>
  <c r="AF367" i="8"/>
  <c r="AF358" i="8"/>
  <c r="AF297" i="8"/>
  <c r="AF294" i="8"/>
  <c r="AF233" i="8"/>
  <c r="AF230" i="8"/>
  <c r="AF191" i="8"/>
  <c r="AF189" i="8"/>
  <c r="AF187" i="8"/>
  <c r="AF62" i="8"/>
  <c r="AF59" i="8"/>
  <c r="AF57" i="8"/>
  <c r="AF47" i="8"/>
  <c r="AF45" i="8"/>
  <c r="AF42" i="8"/>
  <c r="AF30" i="8"/>
  <c r="AF28" i="8"/>
  <c r="AF26" i="8"/>
  <c r="AF24" i="8"/>
  <c r="AF13" i="8"/>
  <c r="AF11" i="8"/>
  <c r="AF9" i="8"/>
  <c r="AF410" i="8"/>
  <c r="AF396" i="8"/>
  <c r="AF312" i="8"/>
  <c r="AF303" i="8"/>
  <c r="AF248" i="8"/>
  <c r="AF239" i="8"/>
  <c r="AF48" i="8"/>
  <c r="AF360" i="8"/>
  <c r="AF351" i="8"/>
  <c r="AF296" i="8"/>
  <c r="AF287" i="8"/>
  <c r="AF232" i="8"/>
  <c r="AF223" i="8"/>
  <c r="AF196" i="8"/>
  <c r="AF194" i="8"/>
  <c r="AF181" i="8"/>
  <c r="AF179" i="8"/>
  <c r="AF172" i="8"/>
  <c r="AF170" i="8"/>
  <c r="AF165" i="8"/>
  <c r="AF163" i="8"/>
  <c r="AF156" i="8"/>
  <c r="AF154" i="8"/>
  <c r="AF149" i="8"/>
  <c r="AF147" i="8"/>
  <c r="AF140" i="8"/>
  <c r="AF138" i="8"/>
  <c r="AF133" i="8"/>
  <c r="AF131" i="8"/>
  <c r="AF124" i="8"/>
  <c r="AF122" i="8"/>
  <c r="AF117" i="8"/>
  <c r="AF115" i="8"/>
  <c r="AF108" i="8"/>
  <c r="AF106" i="8"/>
  <c r="AF101" i="8"/>
  <c r="AF99" i="8"/>
  <c r="AF92" i="8"/>
  <c r="AF90" i="8"/>
  <c r="AF85" i="8"/>
  <c r="AF83" i="8"/>
  <c r="AF76" i="8"/>
  <c r="AF74" i="8"/>
  <c r="AF56" i="8"/>
  <c r="AF8" i="8"/>
  <c r="AF15" i="8"/>
  <c r="AF43" i="8"/>
  <c r="AF61" i="8"/>
  <c r="AF69" i="8"/>
  <c r="AF72" i="8"/>
  <c r="AF87" i="8"/>
  <c r="AF96" i="8"/>
  <c r="AF113" i="8"/>
  <c r="AF214" i="8"/>
  <c r="AF329" i="8"/>
  <c r="X401" i="8"/>
  <c r="AA402" i="8"/>
  <c r="Z402" i="8"/>
  <c r="Z401" i="8" s="1"/>
  <c r="F7" i="4"/>
  <c r="AF6" i="8"/>
  <c r="AF18" i="8"/>
  <c r="AB23" i="8"/>
  <c r="AF31" i="8"/>
  <c r="AF38" i="8"/>
  <c r="AF55" i="8"/>
  <c r="AF81" i="8"/>
  <c r="AF126" i="8"/>
  <c r="AF158" i="8"/>
  <c r="AF167" i="8"/>
  <c r="AF265" i="8"/>
  <c r="AF326" i="8"/>
  <c r="AF377" i="8"/>
  <c r="E41" i="6"/>
  <c r="G7" i="4"/>
  <c r="AB32" i="8"/>
  <c r="AF53" i="8"/>
  <c r="AF67" i="8"/>
  <c r="AF262" i="8"/>
  <c r="E36" i="6"/>
  <c r="AF16" i="8"/>
  <c r="AF29" i="8"/>
  <c r="AF35" i="8"/>
  <c r="AF103" i="8"/>
  <c r="AF129" i="8"/>
  <c r="AF144" i="8"/>
  <c r="AF161" i="8"/>
  <c r="AF188" i="8"/>
  <c r="AF198" i="8"/>
  <c r="AF41" i="8"/>
  <c r="AF94" i="8"/>
  <c r="AF201" i="8"/>
  <c r="E37" i="6"/>
  <c r="AF7" i="8"/>
  <c r="AA14" i="8"/>
  <c r="AF50" i="8"/>
  <c r="AF65" i="8"/>
  <c r="AF112" i="8"/>
  <c r="AA121" i="8"/>
  <c r="AB121" i="8" s="1"/>
  <c r="AF174" i="8"/>
  <c r="AF183" i="8"/>
  <c r="J17" i="14"/>
  <c r="D11" i="14"/>
  <c r="E35" i="6"/>
  <c r="AF23" i="8"/>
  <c r="AF58" i="8"/>
  <c r="AF135" i="8"/>
  <c r="AF176" i="8"/>
  <c r="E38" i="6"/>
  <c r="AF12" i="8"/>
  <c r="AF14" i="8"/>
  <c r="AF22" i="8"/>
  <c r="AF27" i="8"/>
  <c r="AF33" i="8"/>
  <c r="AF80" i="8"/>
  <c r="AF97" i="8"/>
  <c r="AF142" i="8"/>
  <c r="AF186" i="8"/>
  <c r="AF345" i="8"/>
  <c r="C7" i="4"/>
  <c r="C8" i="4"/>
  <c r="F8" i="14"/>
  <c r="D8" i="14"/>
  <c r="H8" i="15"/>
  <c r="F8" i="15"/>
  <c r="D8" i="15"/>
  <c r="E39" i="6"/>
  <c r="Z6" i="8"/>
  <c r="Z5" i="8" s="1"/>
  <c r="AF63" i="8"/>
  <c r="AF71" i="8"/>
  <c r="AF110" i="8"/>
  <c r="AF151" i="8"/>
  <c r="AA169" i="8"/>
  <c r="AB169" i="8" s="1"/>
  <c r="AF177" i="8"/>
  <c r="AF281" i="8"/>
  <c r="AF342" i="8"/>
  <c r="AB73" i="8"/>
  <c r="D8" i="4"/>
  <c r="E8" i="14"/>
  <c r="G8" i="15"/>
  <c r="I8" i="14"/>
  <c r="E8" i="15"/>
  <c r="G8" i="14"/>
  <c r="AF10" i="8"/>
  <c r="AF20" i="8"/>
  <c r="AF25" i="8"/>
  <c r="AF46" i="8"/>
  <c r="AF78" i="8"/>
  <c r="AF119" i="8"/>
  <c r="AF128" i="8"/>
  <c r="AA137" i="8"/>
  <c r="AB137" i="8" s="1"/>
  <c r="AF145" i="8"/>
  <c r="AF160" i="8"/>
  <c r="Z193" i="8"/>
  <c r="Z198" i="8" s="1"/>
  <c r="Y193" i="8"/>
  <c r="AA193" i="8" s="1"/>
  <c r="AB193" i="8" s="1"/>
  <c r="AF217" i="8"/>
  <c r="AF278" i="8"/>
  <c r="AA257" i="8"/>
  <c r="AB257" i="8" s="1"/>
  <c r="AA406" i="8"/>
  <c r="AB406" i="8" s="1"/>
  <c r="Z406" i="8"/>
  <c r="K12" i="15"/>
  <c r="E10" i="15"/>
  <c r="Z89" i="8"/>
  <c r="Z94" i="8" s="1"/>
  <c r="Z121" i="8"/>
  <c r="Z126" i="8" s="1"/>
  <c r="Z137" i="8"/>
  <c r="Z142" i="8" s="1"/>
  <c r="Z153" i="8"/>
  <c r="Z158" i="8" s="1"/>
  <c r="Z169" i="8"/>
  <c r="Z174" i="8" s="1"/>
  <c r="AA185" i="8"/>
  <c r="AB185" i="8" s="1"/>
  <c r="Z32" i="8"/>
  <c r="Z64" i="8"/>
  <c r="AA225" i="8"/>
  <c r="AB225" i="8" s="1"/>
  <c r="AA353" i="8"/>
  <c r="AB353" i="8" s="1"/>
  <c r="L10" i="9"/>
  <c r="M12" i="9"/>
  <c r="J12" i="14"/>
  <c r="Y81" i="8"/>
  <c r="AA81" i="8" s="1"/>
  <c r="Y113" i="8"/>
  <c r="AA113" i="8" s="1"/>
  <c r="AB113" i="8" s="1"/>
  <c r="Y129" i="8"/>
  <c r="AA129" i="8" s="1"/>
  <c r="AB129" i="8" s="1"/>
  <c r="Y145" i="8"/>
  <c r="AA145" i="8" s="1"/>
  <c r="AB145" i="8" s="1"/>
  <c r="Y161" i="8"/>
  <c r="AA161" i="8" s="1"/>
  <c r="AB161" i="8" s="1"/>
  <c r="Y177" i="8"/>
  <c r="AA177" i="8" s="1"/>
  <c r="AB177" i="8" s="1"/>
  <c r="AA241" i="8"/>
  <c r="AB241" i="8" s="1"/>
  <c r="X404" i="8"/>
  <c r="Z405" i="8"/>
  <c r="Y405" i="8"/>
  <c r="AA405" i="8" s="1"/>
  <c r="AA4" i="12"/>
  <c r="C4" i="12"/>
  <c r="L15" i="9"/>
  <c r="K4" i="12"/>
  <c r="Y201" i="8"/>
  <c r="AA201" i="8" s="1"/>
  <c r="AB201" i="8" s="1"/>
  <c r="Y217" i="8"/>
  <c r="AA217" i="8" s="1"/>
  <c r="AB217" i="8" s="1"/>
  <c r="Y233" i="8"/>
  <c r="AA233" i="8" s="1"/>
  <c r="AB233" i="8" s="1"/>
  <c r="Y249" i="8"/>
  <c r="AA249" i="8" s="1"/>
  <c r="AB249" i="8" s="1"/>
  <c r="Y265" i="8"/>
  <c r="AA265" i="8" s="1"/>
  <c r="AB265" i="8" s="1"/>
  <c r="Y281" i="8"/>
  <c r="AA281" i="8" s="1"/>
  <c r="AB281" i="8" s="1"/>
  <c r="Y297" i="8"/>
  <c r="AA297" i="8" s="1"/>
  <c r="AB297" i="8" s="1"/>
  <c r="Y313" i="8"/>
  <c r="AA313" i="8" s="1"/>
  <c r="AB313" i="8" s="1"/>
  <c r="Y329" i="8"/>
  <c r="AA329" i="8" s="1"/>
  <c r="AB329" i="8" s="1"/>
  <c r="Y345" i="8"/>
  <c r="AA345" i="8" s="1"/>
  <c r="AB345" i="8" s="1"/>
  <c r="S4" i="12"/>
  <c r="Z201" i="8"/>
  <c r="Z206" i="8" s="1"/>
  <c r="Z217" i="8"/>
  <c r="Z222" i="8" s="1"/>
  <c r="Z233" i="8"/>
  <c r="Z238" i="8" s="1"/>
  <c r="Z249" i="8"/>
  <c r="Z254" i="8" s="1"/>
  <c r="Z265" i="8"/>
  <c r="Z270" i="8" s="1"/>
  <c r="Z281" i="8"/>
  <c r="Z286" i="8" s="1"/>
  <c r="Z297" i="8"/>
  <c r="Z302" i="8" s="1"/>
  <c r="Z313" i="8"/>
  <c r="Z318" i="8" s="1"/>
  <c r="Z329" i="8"/>
  <c r="Z334" i="8" s="1"/>
  <c r="Z345" i="8"/>
  <c r="Z350" i="8" s="1"/>
  <c r="Z361" i="8"/>
  <c r="Z366" i="8" s="1"/>
  <c r="Z377" i="8"/>
  <c r="Z382" i="8" s="1"/>
  <c r="D10" i="15"/>
  <c r="K10" i="15" l="1"/>
  <c r="K18" i="14"/>
  <c r="F20" i="4"/>
  <c r="F23" i="4" s="1"/>
  <c r="E20" i="4"/>
  <c r="E23" i="4" s="1"/>
  <c r="AB40" i="8"/>
  <c r="G8" i="4"/>
  <c r="E8" i="4"/>
  <c r="F8" i="4"/>
  <c r="AB15" i="8"/>
  <c r="E7" i="4"/>
  <c r="H7" i="4" s="1"/>
  <c r="Z14" i="8"/>
  <c r="AA404" i="8"/>
  <c r="AB405" i="8"/>
  <c r="D13" i="4"/>
  <c r="C13" i="4"/>
  <c r="D10" i="14"/>
  <c r="J10" i="14" s="1"/>
  <c r="J11" i="14"/>
  <c r="Z404" i="8"/>
  <c r="K30" i="14"/>
  <c r="K26" i="14"/>
  <c r="K21" i="14"/>
  <c r="K15" i="14"/>
  <c r="K33" i="14"/>
  <c r="K29" i="14"/>
  <c r="K25" i="14"/>
  <c r="K20" i="14"/>
  <c r="K14" i="14"/>
  <c r="K32" i="14"/>
  <c r="K28" i="14"/>
  <c r="K24" i="14"/>
  <c r="K19" i="14"/>
  <c r="K31" i="14"/>
  <c r="K22" i="14"/>
  <c r="K27" i="14"/>
  <c r="K16" i="14"/>
  <c r="K17" i="14"/>
  <c r="D6" i="4"/>
  <c r="J6" i="4"/>
  <c r="I6" i="4"/>
  <c r="L34" i="15"/>
  <c r="L30" i="15"/>
  <c r="L26" i="15"/>
  <c r="L21" i="15"/>
  <c r="L17" i="15"/>
  <c r="L33" i="15"/>
  <c r="L29" i="15"/>
  <c r="L25" i="15"/>
  <c r="L20" i="15"/>
  <c r="L16" i="15"/>
  <c r="L32" i="15"/>
  <c r="L28" i="15"/>
  <c r="L23" i="15"/>
  <c r="L19" i="15"/>
  <c r="L15" i="15"/>
  <c r="L27" i="15"/>
  <c r="L18" i="15"/>
  <c r="L31" i="15"/>
  <c r="L22" i="15"/>
  <c r="L14" i="15"/>
  <c r="AA401" i="8"/>
  <c r="AB402" i="8"/>
  <c r="D10" i="4"/>
  <c r="C10" i="4"/>
  <c r="AB81" i="8"/>
  <c r="J9" i="4" s="1"/>
  <c r="G9" i="4"/>
  <c r="E9" i="4"/>
  <c r="J7" i="4"/>
  <c r="I7" i="4"/>
  <c r="AA72" i="8"/>
  <c r="AA31" i="8" s="1"/>
  <c r="Z72" i="8"/>
  <c r="Z31" i="8" s="1"/>
  <c r="H6" i="4"/>
  <c r="D9" i="4"/>
  <c r="J8" i="4"/>
  <c r="I8" i="4"/>
  <c r="F9" i="4"/>
  <c r="C9" i="4"/>
  <c r="C16" i="4" s="1"/>
  <c r="H9" i="4" l="1"/>
  <c r="H8" i="4"/>
  <c r="L12" i="15"/>
  <c r="K12" i="14"/>
  <c r="G10" i="4"/>
  <c r="J10" i="4"/>
  <c r="I10" i="4"/>
  <c r="F10" i="4"/>
  <c r="E10" i="4"/>
  <c r="D16" i="4"/>
  <c r="C17" i="4" s="1"/>
  <c r="C24" i="4" s="1"/>
  <c r="E13" i="4"/>
  <c r="G13" i="4"/>
  <c r="J13" i="4"/>
  <c r="J16" i="4" s="1"/>
  <c r="I13" i="4"/>
  <c r="F13" i="4"/>
  <c r="I9" i="4"/>
  <c r="I16" i="4" s="1"/>
  <c r="I17" i="4" s="1"/>
  <c r="L11" i="15"/>
  <c r="K11" i="14"/>
  <c r="L10" i="15" l="1"/>
  <c r="K10" i="14"/>
  <c r="F16" i="4"/>
  <c r="G16" i="4"/>
  <c r="G24" i="4"/>
  <c r="H10" i="4"/>
  <c r="H13" i="4"/>
  <c r="E16" i="4"/>
  <c r="H1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64AD67D1-C560-45C9-B6B2-4D4768D2BCB4}">
      <text>
        <r>
          <rPr>
            <sz val="12"/>
            <color indexed="81"/>
            <rFont val="Tahoma"/>
            <family val="2"/>
            <charset val="238"/>
          </rPr>
          <t>wpisz nazwę szkoły</t>
        </r>
      </text>
    </comment>
    <comment ref="B8" authorId="0" shapeId="0" xr:uid="{B1CAE763-CA1E-4355-AC35-54DB88767BBF}">
      <text>
        <r>
          <rPr>
            <b/>
            <sz val="9"/>
            <color indexed="81"/>
            <rFont val="Tahoma"/>
            <family val="2"/>
            <charset val="238"/>
          </rPr>
          <t>Wpisz patrona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 authorId="0" shapeId="0" xr:uid="{22FE988B-017B-4725-9686-E48550AF8F38}">
      <text>
        <r>
          <rPr>
            <sz val="12"/>
            <color indexed="81"/>
            <rFont val="Arial"/>
            <family val="2"/>
            <charset val="238"/>
          </rPr>
          <t>wpisz nr teczki CEA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Y6" authorId="0" shapeId="0" xr:uid="{22512151-B5DE-4BF4-8656-987B81C50505}">
      <text>
        <r>
          <rPr>
            <b/>
            <sz val="10"/>
            <color indexed="81"/>
            <rFont val="Tahoma"/>
            <family val="2"/>
            <charset val="238"/>
          </rPr>
          <t>wpisz ilość godz. etatowych</t>
        </r>
        <r>
          <rPr>
            <sz val="8"/>
            <color indexed="81"/>
            <rFont val="Tahoma"/>
            <family val="2"/>
            <charset val="238"/>
          </rPr>
          <t xml:space="preserve">
</t>
        </r>
      </text>
    </comment>
    <comment ref="Y15" authorId="0" shapeId="0" xr:uid="{A66AEDE8-F0FA-4EBD-B6C4-0C1A072C4286}">
      <text>
        <r>
          <rPr>
            <b/>
            <sz val="10"/>
            <color indexed="81"/>
            <rFont val="Tahoma"/>
            <family val="2"/>
            <charset val="238"/>
          </rPr>
          <t>wpisz ilość godz. etatowych</t>
        </r>
        <r>
          <rPr>
            <sz val="8"/>
            <color indexed="81"/>
            <rFont val="Tahoma"/>
            <family val="2"/>
            <charset val="238"/>
          </rPr>
          <t xml:space="preserve">
</t>
        </r>
      </text>
    </comment>
    <comment ref="Y23" authorId="0" shapeId="0" xr:uid="{D649141A-5612-4AA7-8892-D3187B519C6D}">
      <text>
        <r>
          <rPr>
            <b/>
            <sz val="10"/>
            <color indexed="81"/>
            <rFont val="Tahoma"/>
            <family val="2"/>
            <charset val="238"/>
          </rPr>
          <t>wpisz ilość godz. etatowych</t>
        </r>
        <r>
          <rPr>
            <sz val="8"/>
            <color indexed="81"/>
            <rFont val="Tahoma"/>
            <family val="2"/>
            <charset val="238"/>
          </rPr>
          <t xml:space="preserve">
</t>
        </r>
      </text>
    </comment>
    <comment ref="Y32" authorId="0" shapeId="0" xr:uid="{D37A1129-D47B-480B-B277-951DF8653DE0}">
      <text>
        <r>
          <rPr>
            <b/>
            <sz val="10"/>
            <color indexed="81"/>
            <rFont val="Tahoma"/>
            <family val="2"/>
            <charset val="238"/>
          </rPr>
          <t>wpisz ilość godz. etatowych</t>
        </r>
        <r>
          <rPr>
            <sz val="8"/>
            <color indexed="81"/>
            <rFont val="Tahoma"/>
            <family val="2"/>
            <charset val="238"/>
          </rPr>
          <t xml:space="preserve">
</t>
        </r>
      </text>
    </comment>
    <comment ref="Y40" authorId="0" shapeId="0" xr:uid="{DCCE2C55-4ABA-4937-9A6E-584CD7F63D52}">
      <text>
        <r>
          <rPr>
            <b/>
            <sz val="10"/>
            <color indexed="81"/>
            <rFont val="Tahoma"/>
            <family val="2"/>
            <charset val="238"/>
          </rPr>
          <t>wpisz ilość godz. etatowych</t>
        </r>
        <r>
          <rPr>
            <sz val="8"/>
            <color indexed="81"/>
            <rFont val="Tahoma"/>
            <family val="2"/>
            <charset val="238"/>
          </rPr>
          <t xml:space="preserve">
</t>
        </r>
      </text>
    </comment>
    <comment ref="Y48" authorId="0" shapeId="0" xr:uid="{240EEA86-F3B9-4FF6-8132-B2892C90D93E}">
      <text>
        <r>
          <rPr>
            <b/>
            <sz val="10"/>
            <color indexed="81"/>
            <rFont val="Tahoma"/>
            <family val="2"/>
            <charset val="238"/>
          </rPr>
          <t>wpisz ilość godz. etatowych</t>
        </r>
        <r>
          <rPr>
            <sz val="8"/>
            <color indexed="81"/>
            <rFont val="Tahoma"/>
            <family val="2"/>
            <charset val="238"/>
          </rPr>
          <t xml:space="preserve">
</t>
        </r>
      </text>
    </comment>
    <comment ref="Y56" authorId="0" shapeId="0" xr:uid="{1F991BF3-F39A-4026-A63F-CB861CE3FFF3}">
      <text>
        <r>
          <rPr>
            <b/>
            <sz val="10"/>
            <color indexed="81"/>
            <rFont val="Tahoma"/>
            <family val="2"/>
            <charset val="238"/>
          </rPr>
          <t>wpisz ilość godz. etatowych</t>
        </r>
        <r>
          <rPr>
            <sz val="8"/>
            <color indexed="81"/>
            <rFont val="Tahoma"/>
            <family val="2"/>
            <charset val="238"/>
          </rPr>
          <t xml:space="preserve">
</t>
        </r>
      </text>
    </comment>
    <comment ref="Y64" authorId="0" shapeId="0" xr:uid="{8C1679EA-B64D-4090-9C85-33C890E430F0}">
      <text>
        <r>
          <rPr>
            <b/>
            <sz val="10"/>
            <color indexed="81"/>
            <rFont val="Tahoma"/>
            <family val="2"/>
            <charset val="238"/>
          </rPr>
          <t>wpisz ilość godz. etatowych</t>
        </r>
        <r>
          <rPr>
            <sz val="8"/>
            <color indexed="81"/>
            <rFont val="Tahoma"/>
            <family val="2"/>
            <charset val="23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G6" authorId="0" shapeId="0" xr:uid="{C049F72D-2837-43A3-9FB4-54FC2EA29CC2}">
      <text>
        <r>
          <rPr>
            <b/>
            <sz val="9"/>
            <color indexed="81"/>
            <rFont val="Tahoma"/>
            <family val="2"/>
            <charset val="238"/>
          </rPr>
          <t>wpisz liczbę uczniów</t>
        </r>
      </text>
    </comment>
  </commentList>
</comments>
</file>

<file path=xl/sharedStrings.xml><?xml version="1.0" encoding="utf-8"?>
<sst xmlns="http://schemas.openxmlformats.org/spreadsheetml/2006/main" count="951" uniqueCount="362">
  <si>
    <t>Przedmioty</t>
  </si>
  <si>
    <t>Specjalność</t>
  </si>
  <si>
    <t>Szkoła jest</t>
  </si>
  <si>
    <t>Zajęcia edukacyjne</t>
  </si>
  <si>
    <t>Stopień awansu</t>
  </si>
  <si>
    <t>Charakteryzacja</t>
  </si>
  <si>
    <t>dyplomowany</t>
  </si>
  <si>
    <t>D</t>
  </si>
  <si>
    <t>Gra aktorska</t>
  </si>
  <si>
    <t>wokalno-aktorska</t>
  </si>
  <si>
    <t>godziny do dysp. dyrekt.</t>
  </si>
  <si>
    <t>gdd</t>
  </si>
  <si>
    <t>mian. plan. przyst. do post. kwalif.</t>
  </si>
  <si>
    <t>M1</t>
  </si>
  <si>
    <t>Pantomima</t>
  </si>
  <si>
    <t>wokalno-baletowa</t>
  </si>
  <si>
    <t>publiczna</t>
  </si>
  <si>
    <t>godziny niedydaktyczne</t>
  </si>
  <si>
    <t>gn</t>
  </si>
  <si>
    <t>mianowany</t>
  </si>
  <si>
    <t>M</t>
  </si>
  <si>
    <t>Piosenka aktorska</t>
  </si>
  <si>
    <t>niepubliczna</t>
  </si>
  <si>
    <t>pozostałe zajęcia</t>
  </si>
  <si>
    <t>pz</t>
  </si>
  <si>
    <t>naucz. plan. przyst. do post. egz.</t>
  </si>
  <si>
    <t>NP1</t>
  </si>
  <si>
    <t>Praca z akompaniatorem</t>
  </si>
  <si>
    <t>zajęcia obowiązkowe</t>
  </si>
  <si>
    <t>ob.</t>
  </si>
  <si>
    <t>Proza</t>
  </si>
  <si>
    <t>Nauczyciel początkujący</t>
  </si>
  <si>
    <t>Przedmiot glówny - śpiew</t>
  </si>
  <si>
    <t>nauczyciel początkujący</t>
  </si>
  <si>
    <t>NP.</t>
  </si>
  <si>
    <t>Przedmiot główny - taniec</t>
  </si>
  <si>
    <t>Step</t>
  </si>
  <si>
    <t>Płeć</t>
  </si>
  <si>
    <t>Regiony</t>
  </si>
  <si>
    <t>Taniec</t>
  </si>
  <si>
    <t>Umuzykalnienie</t>
  </si>
  <si>
    <t>Aneks na dzień:</t>
  </si>
  <si>
    <t>kobieta</t>
  </si>
  <si>
    <t>K</t>
  </si>
  <si>
    <t>Region I - Zachodniopomorski</t>
  </si>
  <si>
    <t>Wiersz</t>
  </si>
  <si>
    <t>mężczyzna</t>
  </si>
  <si>
    <t>Region III - Pomorski</t>
  </si>
  <si>
    <t>Wybrane zagadnienia z historii dziedziny</t>
  </si>
  <si>
    <t>Region IV - Kujawsko - Pomorski</t>
  </si>
  <si>
    <t>Region V - Wielkopolski</t>
  </si>
  <si>
    <t>Symbole cyfrowe</t>
  </si>
  <si>
    <t>Region VI - Lubuski</t>
  </si>
  <si>
    <t>Region VII - Dolnośląski</t>
  </si>
  <si>
    <t>Region VIII - Opolski</t>
  </si>
  <si>
    <t>343601  Aktor sceny muzycznej</t>
  </si>
  <si>
    <t>Region IX - Śląski</t>
  </si>
  <si>
    <t>Region X - Małopolski</t>
  </si>
  <si>
    <t>Region XI - Podkarpacki</t>
  </si>
  <si>
    <t>Zajęcia inne niż w systemie lekc-klasow.</t>
  </si>
  <si>
    <t>Przygot. pedag</t>
  </si>
  <si>
    <t>Region XII - Lubelski</t>
  </si>
  <si>
    <t>Region XIII - Łódzki</t>
  </si>
  <si>
    <t>nie</t>
  </si>
  <si>
    <t>NIE</t>
  </si>
  <si>
    <t>Region XIV - XV - Warmińsko-Maz. i Podlaski</t>
  </si>
  <si>
    <t>plener artystyczny*</t>
  </si>
  <si>
    <t>tak</t>
  </si>
  <si>
    <t>TAK</t>
  </si>
  <si>
    <t>Region XVI - Mazowiecki</t>
  </si>
  <si>
    <t>zielona szkoła*</t>
  </si>
  <si>
    <t>Forma zatrudnienia</t>
  </si>
  <si>
    <t>obóz naukowy*</t>
  </si>
  <si>
    <t>Tytuł naukowy</t>
  </si>
  <si>
    <t>obóz artystyczny*</t>
  </si>
  <si>
    <t>mianowanie</t>
  </si>
  <si>
    <t>m</t>
  </si>
  <si>
    <t>realizacja spekt/przedstaw*</t>
  </si>
  <si>
    <t>inżynier</t>
  </si>
  <si>
    <t>inż.</t>
  </si>
  <si>
    <t>umowa na czas nieokreślony</t>
  </si>
  <si>
    <t>un</t>
  </si>
  <si>
    <t>realizacja koncertów*</t>
  </si>
  <si>
    <t>licencjat</t>
  </si>
  <si>
    <t>lic.</t>
  </si>
  <si>
    <t>umowa na czas określony</t>
  </si>
  <si>
    <t>uo</t>
  </si>
  <si>
    <t>realizacja wystaw*</t>
  </si>
  <si>
    <t>mgr inż.</t>
  </si>
  <si>
    <t>mgri.</t>
  </si>
  <si>
    <t>magister</t>
  </si>
  <si>
    <t>mgr</t>
  </si>
  <si>
    <t>doktor</t>
  </si>
  <si>
    <t>dr</t>
  </si>
  <si>
    <t>Egzaminy zewnętrzne</t>
  </si>
  <si>
    <t>doktor hab.</t>
  </si>
  <si>
    <t>drh.</t>
  </si>
  <si>
    <t>profesor</t>
  </si>
  <si>
    <t>prof.</t>
  </si>
  <si>
    <t>egzamin maturalny</t>
  </si>
  <si>
    <t>Organ prowdzący</t>
  </si>
  <si>
    <t>MKiDN</t>
  </si>
  <si>
    <t>JST</t>
  </si>
  <si>
    <t>osoba fizyczna</t>
  </si>
  <si>
    <t>inne</t>
  </si>
  <si>
    <t>Wpisać obok aneks z dnia i data datę aneksu</t>
  </si>
  <si>
    <t>?</t>
  </si>
  <si>
    <t>logo szkoły-nakleić</t>
  </si>
  <si>
    <t>Szkoła</t>
  </si>
  <si>
    <t>Numer teczki:</t>
  </si>
  <si>
    <t>Nazwa skrócona:</t>
  </si>
  <si>
    <t>Rok szkolny:</t>
  </si>
  <si>
    <t>2023/2024</t>
  </si>
  <si>
    <t>ARKUSZ ORGANIZACYJNY SZKOŁY ARTYSTYCZNEJ</t>
  </si>
  <si>
    <t>Imienia</t>
  </si>
  <si>
    <t>??</t>
  </si>
  <si>
    <t>Dane adresowe</t>
  </si>
  <si>
    <t>REGON</t>
  </si>
  <si>
    <t>Region</t>
  </si>
  <si>
    <t>Rok założenia</t>
  </si>
  <si>
    <t>Kod:</t>
  </si>
  <si>
    <t>Miejscowość:</t>
  </si>
  <si>
    <t>Ulica, nr:</t>
  </si>
  <si>
    <t>Fax:</t>
  </si>
  <si>
    <t>Tel:</t>
  </si>
  <si>
    <t>tel. komórkowy:</t>
  </si>
  <si>
    <t>E-mail:</t>
  </si>
  <si>
    <t>Strona www:</t>
  </si>
  <si>
    <r>
      <rPr>
        <b/>
        <sz val="12"/>
        <rFont val="Arial CE"/>
        <charset val="238"/>
      </rPr>
      <t>Szkoły w zespole</t>
    </r>
    <r>
      <rPr>
        <b/>
        <sz val="8"/>
        <rFont val="Arial CE"/>
        <charset val="238"/>
      </rPr>
      <t xml:space="preserve"> </t>
    </r>
    <r>
      <rPr>
        <sz val="8"/>
        <rFont val="Arial CE"/>
        <charset val="238"/>
      </rPr>
      <t>(wypełniają tylko zespoły szkół)</t>
    </r>
  </si>
  <si>
    <t xml:space="preserve"> Nazwa:</t>
  </si>
  <si>
    <t>Nazwa skrócona</t>
  </si>
  <si>
    <t>REGON:</t>
  </si>
  <si>
    <t>1.</t>
  </si>
  <si>
    <t>3.</t>
  </si>
  <si>
    <t>4.</t>
  </si>
  <si>
    <t>Dane organu prowadzącego szkołę:</t>
  </si>
  <si>
    <t>Organ prow.:</t>
  </si>
  <si>
    <t>Nazwa (nazwisko)</t>
  </si>
  <si>
    <t>KOD</t>
  </si>
  <si>
    <t>Ulica nr:</t>
  </si>
  <si>
    <t>Informacje dodatkowe:</t>
  </si>
  <si>
    <t>Tytuł zawodowy (kod i tytuł)</t>
  </si>
  <si>
    <t>Kształcenie ogólnokształcące:</t>
  </si>
  <si>
    <t>Realizowane etapy edukacjne (usuń niewłaściwe) :</t>
  </si>
  <si>
    <t>Egzaminy zewnętrzne:</t>
  </si>
  <si>
    <t>Związki zawodowe:</t>
  </si>
  <si>
    <t>Czy działają:</t>
  </si>
  <si>
    <t>Czy szkoła posiada internat/bursę?</t>
  </si>
  <si>
    <t>Rada Szkoły</t>
  </si>
  <si>
    <t>2.</t>
  </si>
  <si>
    <t>Rada Rodziców</t>
  </si>
  <si>
    <t>Samorząd Ucz.</t>
  </si>
  <si>
    <t>Arkusz został zaopiniowany przez:</t>
  </si>
  <si>
    <t>data</t>
  </si>
  <si>
    <t>Radę Pedagogiczną</t>
  </si>
  <si>
    <t>Związki Zawodowe</t>
  </si>
  <si>
    <t xml:space="preserve">ZESTAWIENIE  LICZBOWE PERSONELU I GODZIN </t>
  </si>
  <si>
    <t xml:space="preserve">Charakter służby pracownika </t>
  </si>
  <si>
    <t>Liczba osób</t>
  </si>
  <si>
    <t>Pełnozatrudnieni</t>
  </si>
  <si>
    <t>Niepełno-zatrudnieni</t>
  </si>
  <si>
    <t>Ogółem godz. tygodn.</t>
  </si>
  <si>
    <t>Etaty</t>
  </si>
  <si>
    <t>Niepełno- zatrudnieni</t>
  </si>
  <si>
    <t>godziny obowiązkowe</t>
  </si>
  <si>
    <t>godziny ponadwymiarowe</t>
  </si>
  <si>
    <t>DYREKTOR</t>
  </si>
  <si>
    <t xml:space="preserve">WICEDYREKTORZY </t>
  </si>
  <si>
    <t xml:space="preserve">NAUCZYCIELE  PEŁNIĄCY  INNE  FUNKCJE  KIEROWNICZE                                                                                                                                                                                 </t>
  </si>
  <si>
    <t xml:space="preserve">NAUCZYCIELE REALIZUJĄCY OBOWIĄZKOWY WYMIAR 18 GODZIN TYGODNIOWO                                                                                                                                                   </t>
  </si>
  <si>
    <t>NAUCZYCIELE  REALIZUJĄCY OBOWIĄZKOWY WYMIAR 20 GODZIN TYGODNIOWO (psycholog, pedagog szkolny)</t>
  </si>
  <si>
    <t>NAUCZYCIELE ZAWODU REALIZUJĄCY OBOWIĄZKOWY WYMIAR 22 GODZIN TYGODNIOWO</t>
  </si>
  <si>
    <t>WYCHOWAWCY ŚWIETLICY REALIZUJĄCY OBOWIĄZKOWO WYMIAR 26 GODZIN TYGODNIOWO</t>
  </si>
  <si>
    <t>NAUCZYCIELE REALIZUJĄCY OBOWIĄZKOWY WYMIAR 30 GODZ. TYG. (bibliotekarz, wychowawca internatu - bursy)</t>
  </si>
  <si>
    <r>
      <t>NAUCZYCIELE NA URLOPACH PŁATNYCH</t>
    </r>
    <r>
      <rPr>
        <b/>
        <sz val="8"/>
        <rFont val="Arial CE"/>
        <charset val="238"/>
      </rPr>
      <t xml:space="preserve"> (urlopy zdrowotne, stan nieczynny, inne)</t>
    </r>
  </si>
  <si>
    <r>
      <t xml:space="preserve">NAUCZYCIELE NA URLOPACH BEZPŁATNYCH </t>
    </r>
    <r>
      <rPr>
        <b/>
        <sz val="8"/>
        <rFont val="Arial CE"/>
        <charset val="238"/>
      </rPr>
      <t>(urlopy bezpłatne,macierzyńskie, urlopy wychowawcze, i inne)</t>
    </r>
  </si>
  <si>
    <t xml:space="preserve">OGÓŁEM   </t>
  </si>
  <si>
    <t>Charakter służbowy pracownika</t>
  </si>
  <si>
    <t>Pełno-           zatrudnieni</t>
  </si>
  <si>
    <t>Niepełno-     zatrudnieni</t>
  </si>
  <si>
    <t>godziny w wymiarze obowiązującym</t>
  </si>
  <si>
    <t>Liczba etatów</t>
  </si>
  <si>
    <t xml:space="preserve">PRACOWNICY ADMINISTRACYJNO-BIUROWI </t>
  </si>
  <si>
    <t>Liczba słuchaczy</t>
  </si>
  <si>
    <t>PRACOWNICY GOSPODARCZY I OBSŁUGI</t>
  </si>
  <si>
    <t xml:space="preserve">PRACOWNICY SEZONOWI </t>
  </si>
  <si>
    <t xml:space="preserve">Liczba pracowników zatrudnionych w szkole ogółem: </t>
  </si>
  <si>
    <t xml:space="preserve">Razem etatów: </t>
  </si>
  <si>
    <t>Stopnie awansu zawodowego</t>
  </si>
  <si>
    <t>Nauczyciel nieposiadający st. awansu zawodowego (nauczyciel początkujący)</t>
  </si>
  <si>
    <t>Naucz. plan. przystąpienie do postęp. egz. w br. szk.</t>
  </si>
  <si>
    <t>Mianowany</t>
  </si>
  <si>
    <t>Mian. plan. przystąpienie do postęp. kwal. w br. szk.</t>
  </si>
  <si>
    <t>Dyplomowany</t>
  </si>
  <si>
    <t>Liczba nauczycieli</t>
  </si>
  <si>
    <t>Liczba  etatów</t>
  </si>
  <si>
    <t xml:space="preserve">     Arkusz zatwierdzam:</t>
  </si>
  <si>
    <t xml:space="preserve">   Nazwa organu prowadzącego szkołę</t>
  </si>
  <si>
    <t xml:space="preserve"> Pieczęć i podpis dyrektora</t>
  </si>
  <si>
    <t xml:space="preserve">   ………………………………..., dnia</t>
  </si>
  <si>
    <t>Pieczęć i podpis wizytatora</t>
  </si>
  <si>
    <t xml:space="preserve">Ramowy kalendarz  roku  szkolnego </t>
  </si>
  <si>
    <t>terminy</t>
  </si>
  <si>
    <t>rok szkolny</t>
  </si>
  <si>
    <t>zajęcia dydaktyczne</t>
  </si>
  <si>
    <t>przerwy świąteczne:</t>
  </si>
  <si>
    <t>zimowa</t>
  </si>
  <si>
    <t>wiosenna</t>
  </si>
  <si>
    <t>wakacje :</t>
  </si>
  <si>
    <t>zimowe</t>
  </si>
  <si>
    <t>letnie</t>
  </si>
  <si>
    <t>zajęcia dydakt. w kl.  dyplomowych</t>
  </si>
  <si>
    <t>egzaminy dyplomowe:</t>
  </si>
  <si>
    <t>egzaminy wstępne</t>
  </si>
  <si>
    <t>Liczba tygodni pracy dydaktycznej</t>
  </si>
  <si>
    <t>Terminy</t>
  </si>
  <si>
    <t>Liczba tygodni</t>
  </si>
  <si>
    <t>Uwagi</t>
  </si>
  <si>
    <t>I semestr:</t>
  </si>
  <si>
    <t>w tym</t>
  </si>
  <si>
    <t>zajęcia dydakt. w cyklu k-l</t>
  </si>
  <si>
    <t>II  semestr :</t>
  </si>
  <si>
    <t xml:space="preserve">w tym </t>
  </si>
  <si>
    <t>- w tym w klasach dyplomowych</t>
  </si>
  <si>
    <t xml:space="preserve">Razem tyg. pracy dydaktycznej w roku szkolnym= </t>
  </si>
  <si>
    <t>tyg</t>
  </si>
  <si>
    <t>W tym zajęcia w klasach dyplomowych</t>
  </si>
  <si>
    <t>*</t>
  </si>
  <si>
    <t>w załączeniu szczegółowy harmonogram planowanych zajęć</t>
  </si>
  <si>
    <t>Obowiązująca liczba godzin dydaktycznych nauczycieli w roku szkolnym</t>
  </si>
  <si>
    <t>Liczb godz. obowiązkowych tyg.</t>
  </si>
  <si>
    <t>Liczb godz. obow. rocznie</t>
  </si>
  <si>
    <t>przy 3 godz. tygodniowo=</t>
  </si>
  <si>
    <t>przy 7 godz. tygodniowo=</t>
  </si>
  <si>
    <t>przy 14 godz. tygodniowo=</t>
  </si>
  <si>
    <t>przy 18 godz. tygodniowo=</t>
  </si>
  <si>
    <t>przy 20 godz. tygodniowo=</t>
  </si>
  <si>
    <t>przy 22 godz. tygodniowo=</t>
  </si>
  <si>
    <t>przy 30 godz. tygodniowo=</t>
  </si>
  <si>
    <t xml:space="preserve">Dodatkowe dni wolne od nauk*: </t>
  </si>
  <si>
    <t>Nazwa</t>
  </si>
  <si>
    <t>Liczba dni</t>
  </si>
  <si>
    <t>Termin</t>
  </si>
  <si>
    <t>bez tzw wolnych dni "kalendarzowych"</t>
  </si>
  <si>
    <t>dni</t>
  </si>
  <si>
    <t>Kalendarz B</t>
  </si>
  <si>
    <t xml:space="preserve">Szczegółowy harmonogram zajęć realizowanych w formie innej niż lekcyjno-klasowej </t>
  </si>
  <si>
    <t>Lp.</t>
  </si>
  <si>
    <t>Forma zajęć</t>
  </si>
  <si>
    <t>Cel i założenia programowe</t>
  </si>
  <si>
    <t>Liczba uczestn.</t>
  </si>
  <si>
    <t>Klasy /oddziały</t>
  </si>
  <si>
    <t>Prowadzący zajęcia</t>
  </si>
  <si>
    <t xml:space="preserve">     PRZYDZIAŁ GODZIN NAUCZYCIELOM NA ROK SZKOLNY </t>
  </si>
  <si>
    <t>Nazwisko i imię</t>
  </si>
  <si>
    <t>Rok ur.</t>
  </si>
  <si>
    <t>Staz pyracy ogółem</t>
  </si>
  <si>
    <t>Staż pracy pedagogicznej</t>
  </si>
  <si>
    <t>Wykształcenie kierunkowe -uczelnia, wydział, kierunek, specjalność; ew.średnie- szkoła zawód</t>
  </si>
  <si>
    <t>Przygot. pedagog. -uczelnia, instytucja</t>
  </si>
  <si>
    <t>Nauczyciel poczatkujący</t>
  </si>
  <si>
    <t>Charakter zajęć</t>
  </si>
  <si>
    <t>Przedmiot</t>
  </si>
  <si>
    <t>I</t>
  </si>
  <si>
    <t>II</t>
  </si>
  <si>
    <t>III</t>
  </si>
  <si>
    <t>IV</t>
  </si>
  <si>
    <t>V</t>
  </si>
  <si>
    <t>VI</t>
  </si>
  <si>
    <t>VII</t>
  </si>
  <si>
    <t xml:space="preserve">Zajęcia zbiorowe </t>
  </si>
  <si>
    <t>Suma godzin</t>
  </si>
  <si>
    <t>Wymiar obowiązk.</t>
  </si>
  <si>
    <t>Godziny  ponadwymiarowe</t>
  </si>
  <si>
    <t>Wymiar etatu</t>
  </si>
  <si>
    <t>Kod etatu</t>
  </si>
  <si>
    <t>U W A G I</t>
  </si>
  <si>
    <t>przedm</t>
  </si>
  <si>
    <t>instr</t>
  </si>
  <si>
    <t>Suma</t>
  </si>
  <si>
    <t>dyr.</t>
  </si>
  <si>
    <t>Wicedyrektorzy</t>
  </si>
  <si>
    <t>nau_18h</t>
  </si>
  <si>
    <t>Nauczyciele pełniący inne funkcje kierownicze</t>
  </si>
  <si>
    <t>Nauczyciele realizujący obowiązkowo wymiar 18 godzin tygodniowo</t>
  </si>
  <si>
    <t>Nauczyciele realizujący obowiązkowo wymiar =&gt;20 godzin tygodniowo</t>
  </si>
  <si>
    <t>nau_20h</t>
  </si>
  <si>
    <t>Nauczyciele (bibliotekarz, wychowawca internatu, bursy) realizujący obowiązkowo wymiar 30 godzin tygodniowo</t>
  </si>
  <si>
    <t>nau_30h</t>
  </si>
  <si>
    <t>Nauczyciele na urlopach płatnych</t>
  </si>
  <si>
    <t>x</t>
  </si>
  <si>
    <t>nau_ur_pl</t>
  </si>
  <si>
    <t>Nauczyciele na urlopach bezpłatnych</t>
  </si>
  <si>
    <t>nau_ur_bezpl</t>
  </si>
  <si>
    <t>Pracownicy administracji i obsługi w roku szkolnym</t>
  </si>
  <si>
    <t>Staż</t>
  </si>
  <si>
    <t>Wykształcenie, zawód- specjalność</t>
  </si>
  <si>
    <t>Stanowisko, funkcja</t>
  </si>
  <si>
    <t>Przydział godzin</t>
  </si>
  <si>
    <t>Godziny  nadliczb.</t>
  </si>
  <si>
    <t>Pracownicy administracyji</t>
  </si>
  <si>
    <t>Pracownicy obsługi</t>
  </si>
  <si>
    <t xml:space="preserve">Pracownicy sezonowi </t>
  </si>
  <si>
    <t>Liczba słuchaczy w</t>
  </si>
  <si>
    <t>Semestr</t>
  </si>
  <si>
    <t>VII eksp.</t>
  </si>
  <si>
    <t xml:space="preserve">Razem </t>
  </si>
  <si>
    <t>Liczba dziewcząt:</t>
  </si>
  <si>
    <t>Liczba chłopców:</t>
  </si>
  <si>
    <t>Razem słuchaczy:</t>
  </si>
  <si>
    <t>% dziewcząt</t>
  </si>
  <si>
    <t>% chłpców</t>
  </si>
  <si>
    <t xml:space="preserve">Absolwenci </t>
  </si>
  <si>
    <t>2023 r.</t>
  </si>
  <si>
    <t>przyjętych w roku</t>
  </si>
  <si>
    <t>dopuszczeni do dyplomu</t>
  </si>
  <si>
    <t>obronili dyplom</t>
  </si>
  <si>
    <t>specjalność</t>
  </si>
  <si>
    <t>wokalno - aktorska</t>
  </si>
  <si>
    <t>Podział na grupy</t>
  </si>
  <si>
    <t xml:space="preserve">Liczba grup </t>
  </si>
  <si>
    <t>Rok nauki</t>
  </si>
  <si>
    <r>
      <t xml:space="preserve">IV </t>
    </r>
    <r>
      <rPr>
        <b/>
        <sz val="10"/>
        <rFont val="Arial CE"/>
        <charset val="238"/>
      </rPr>
      <t>eksp</t>
    </r>
    <r>
      <rPr>
        <b/>
        <sz val="16"/>
        <rFont val="Arial CE"/>
        <charset val="238"/>
      </rPr>
      <t>.</t>
    </r>
  </si>
  <si>
    <t>Zajęcia zbiorowe</t>
  </si>
  <si>
    <t>Razem</t>
  </si>
  <si>
    <t xml:space="preserve">Liczba słuchaczy </t>
  </si>
  <si>
    <t xml:space="preserve">Razem grup </t>
  </si>
  <si>
    <t>Lp</t>
  </si>
  <si>
    <t>Przedmiot                         grupy</t>
  </si>
  <si>
    <t>a</t>
  </si>
  <si>
    <t>b</t>
  </si>
  <si>
    <t>c</t>
  </si>
  <si>
    <t>d</t>
  </si>
  <si>
    <t>Jeżeli jest zgoda</t>
  </si>
  <si>
    <t xml:space="preserve">A.  S p e c y f i k a c j a  wg specjalności  w </t>
  </si>
  <si>
    <t xml:space="preserve">VII eksp. </t>
  </si>
  <si>
    <t>OGÓŁEM</t>
  </si>
  <si>
    <t xml:space="preserve">S Z K O L N Y   P L A N    N A U C Z A N I A  -  </t>
  </si>
  <si>
    <t>Specjalność:</t>
  </si>
  <si>
    <t>ZAJĘCIA EDUKACYJNE</t>
  </si>
  <si>
    <t>Razem godzin tyg. w cyklu nauczania</t>
  </si>
  <si>
    <t>Suma godzin w cyklu nauczania</t>
  </si>
  <si>
    <t>UWAGI</t>
  </si>
  <si>
    <t>Liczba tyg.w roku</t>
  </si>
  <si>
    <t>LICZBA GODZ. TYG.</t>
  </si>
  <si>
    <t>OGÓLNA LICZBA GODZIN</t>
  </si>
  <si>
    <t>Liczba godzin obowiązkowych</t>
  </si>
  <si>
    <t>Godziny do dyspozycji dyrektora</t>
  </si>
  <si>
    <t>OBOWIĄZKOWE</t>
  </si>
  <si>
    <t>Przedmiot główny - śpiew</t>
  </si>
  <si>
    <t xml:space="preserve"> </t>
  </si>
  <si>
    <t>01.09.20…. - 31.08.20….</t>
  </si>
  <si>
    <t>01.09.20…. - ??</t>
  </si>
  <si>
    <t>nauczyciel realizujący wymiar zatr. pon. 1/2 etatu</t>
  </si>
  <si>
    <t>NP 1/2</t>
  </si>
  <si>
    <t>Nauczyciel realizujący wymiar zatr. pon. 1/2 etatu</t>
  </si>
  <si>
    <t>S p e c y f i k a c j a  wg  zajęć, o których mowa w art. 109 ust. 4 ustawy Prawo oświatowe 2023/2024</t>
  </si>
  <si>
    <t>PSM</t>
  </si>
  <si>
    <t>VII (eksperyment)</t>
  </si>
  <si>
    <t>Razem :</t>
  </si>
  <si>
    <t>W białe pola należy wpisać liczbę uczniów.</t>
  </si>
  <si>
    <t>Wpisz liczbę godzin w SZKOLE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</si>
</sst>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164" formatCode="00\-000"/>
    <numFmt numFmtId="165" formatCode="[&lt;=9999999]###\-##\-##;\(###\)\ ###\-##\-##"/>
    <numFmt numFmtId="166" formatCode="[$-415]d\ mmmm\ yyyy;@"/>
    <numFmt numFmtId="167" formatCode="0.0"/>
    <numFmt numFmtId="168" formatCode="0.0%"/>
    <numFmt numFmtId="169" formatCode="mmmm\,\ yyyy"/>
    <numFmt numFmtId="170" formatCode="[$-F800]dddd\,\ mmmm\ dd\,\ yyyy"/>
  </numFmts>
  <fonts count="127" x14ac:knownFonts="1">
    <font>
      <sz val="11"/>
      <color theme="1"/>
      <name val="Calibri"/>
      <family val="2"/>
      <scheme val="minor"/>
    </font>
    <font>
      <sz val="10"/>
      <name val="Arial CE"/>
      <charset val="238"/>
    </font>
    <font>
      <b/>
      <sz val="12"/>
      <name val="Arial CE"/>
      <charset val="238"/>
    </font>
    <font>
      <sz val="12"/>
      <name val="Arial CE"/>
      <charset val="238"/>
    </font>
    <font>
      <b/>
      <sz val="10"/>
      <name val="Arial CE"/>
      <charset val="238"/>
    </font>
    <font>
      <i/>
      <sz val="10"/>
      <name val="Arial"/>
      <family val="2"/>
      <charset val="238"/>
    </font>
    <font>
      <i/>
      <sz val="9"/>
      <name val="Arial"/>
      <family val="2"/>
      <charset val="238"/>
    </font>
    <font>
      <sz val="10"/>
      <name val="Arial"/>
      <family val="2"/>
      <charset val="238"/>
    </font>
    <font>
      <b/>
      <sz val="11"/>
      <name val="Arial CE"/>
      <charset val="238"/>
    </font>
    <font>
      <sz val="6"/>
      <name val="Arial CE"/>
      <charset val="238"/>
    </font>
    <font>
      <i/>
      <sz val="12"/>
      <color rgb="FFFF0000"/>
      <name val="Arial CE"/>
      <charset val="238"/>
    </font>
    <font>
      <sz val="12"/>
      <color rgb="FFFF0000"/>
      <name val="Arial CE"/>
      <charset val="238"/>
    </font>
    <font>
      <i/>
      <sz val="8"/>
      <name val="Arial CE"/>
      <charset val="238"/>
    </font>
    <font>
      <b/>
      <sz val="22"/>
      <color rgb="FFFF0000"/>
      <name val="Arial CE"/>
      <charset val="238"/>
    </font>
    <font>
      <sz val="10"/>
      <name val="Arial CE"/>
      <family val="2"/>
      <charset val="238"/>
    </font>
    <font>
      <b/>
      <sz val="20"/>
      <color rgb="FFC00000"/>
      <name val="Arial"/>
      <family val="2"/>
    </font>
    <font>
      <b/>
      <sz val="20"/>
      <color rgb="FF0066FF"/>
      <name val="Arial CE"/>
      <charset val="238"/>
    </font>
    <font>
      <b/>
      <sz val="22"/>
      <name val="Arial CE"/>
      <charset val="238"/>
    </font>
    <font>
      <sz val="9"/>
      <name val="Arial CE"/>
      <family val="2"/>
      <charset val="238"/>
    </font>
    <font>
      <b/>
      <sz val="60"/>
      <name val="Times New Roman CE"/>
      <family val="1"/>
      <charset val="238"/>
    </font>
    <font>
      <sz val="22"/>
      <name val="Arial CE"/>
      <charset val="238"/>
    </font>
    <font>
      <b/>
      <sz val="20"/>
      <color indexed="48"/>
      <name val="Arial CE"/>
      <family val="2"/>
      <charset val="238"/>
    </font>
    <font>
      <b/>
      <sz val="22"/>
      <color rgb="FF0066FF"/>
      <name val="Arial CE"/>
      <family val="2"/>
      <charset val="238"/>
    </font>
    <font>
      <sz val="22"/>
      <color rgb="FF0066FF"/>
      <name val="Arial CE"/>
      <family val="2"/>
      <charset val="238"/>
    </font>
    <font>
      <b/>
      <i/>
      <sz val="14"/>
      <color rgb="FF0066FF"/>
      <name val="Arial"/>
      <family val="2"/>
      <charset val="238"/>
    </font>
    <font>
      <i/>
      <sz val="10"/>
      <name val="Arial CE"/>
      <charset val="238"/>
    </font>
    <font>
      <sz val="11"/>
      <name val="Arial CE"/>
      <charset val="238"/>
    </font>
    <font>
      <i/>
      <sz val="11"/>
      <name val="Arial CE"/>
      <charset val="238"/>
    </font>
    <font>
      <b/>
      <sz val="8"/>
      <name val="Arial CE"/>
      <charset val="238"/>
    </font>
    <font>
      <sz val="8"/>
      <name val="Arial CE"/>
      <charset val="238"/>
    </font>
    <font>
      <u/>
      <sz val="10"/>
      <color theme="10"/>
      <name val="Arial CE"/>
      <charset val="238"/>
    </font>
    <font>
      <i/>
      <sz val="8"/>
      <name val="Arial"/>
      <family val="2"/>
      <charset val="238"/>
    </font>
    <font>
      <b/>
      <sz val="14"/>
      <name val="Arial CE"/>
      <charset val="238"/>
    </font>
    <font>
      <sz val="12"/>
      <color indexed="81"/>
      <name val="Tahoma"/>
      <family val="2"/>
      <charset val="238"/>
    </font>
    <font>
      <b/>
      <sz val="9"/>
      <color indexed="81"/>
      <name val="Tahoma"/>
      <family val="2"/>
      <charset val="238"/>
    </font>
    <font>
      <sz val="12"/>
      <name val="Arial CE"/>
      <family val="2"/>
      <charset val="238"/>
    </font>
    <font>
      <b/>
      <sz val="15"/>
      <color indexed="10"/>
      <name val="Arial"/>
      <family val="2"/>
    </font>
    <font>
      <sz val="18"/>
      <name val="Arial CE"/>
      <family val="2"/>
      <charset val="238"/>
    </font>
    <font>
      <b/>
      <sz val="10"/>
      <color rgb="FFFF0000"/>
      <name val="Arial CE"/>
      <charset val="238"/>
    </font>
    <font>
      <b/>
      <sz val="15"/>
      <name val="Arial CE"/>
      <family val="2"/>
      <charset val="238"/>
    </font>
    <font>
      <b/>
      <sz val="7"/>
      <name val="Arial CE"/>
      <charset val="238"/>
    </font>
    <font>
      <b/>
      <sz val="9"/>
      <name val="Arial CE"/>
      <charset val="238"/>
    </font>
    <font>
      <sz val="7"/>
      <name val="Arial Narrow"/>
      <family val="2"/>
      <charset val="238"/>
    </font>
    <font>
      <b/>
      <sz val="9"/>
      <name val="Arial CE"/>
      <family val="2"/>
      <charset val="238"/>
    </font>
    <font>
      <b/>
      <sz val="12"/>
      <name val="Arial CE"/>
      <family val="2"/>
      <charset val="238"/>
    </font>
    <font>
      <b/>
      <sz val="8"/>
      <name val="Arial CE"/>
      <family val="2"/>
      <charset val="238"/>
    </font>
    <font>
      <b/>
      <sz val="11"/>
      <name val="Arial CE"/>
      <family val="2"/>
      <charset val="238"/>
    </font>
    <font>
      <sz val="28"/>
      <name val="Arial CE"/>
      <family val="2"/>
      <charset val="238"/>
    </font>
    <font>
      <sz val="7"/>
      <name val="Arial CE"/>
      <family val="2"/>
      <charset val="238"/>
    </font>
    <font>
      <b/>
      <sz val="11"/>
      <color indexed="12"/>
      <name val="Arial CE"/>
      <charset val="238"/>
    </font>
    <font>
      <sz val="11"/>
      <name val="Arial CE"/>
      <family val="2"/>
      <charset val="238"/>
    </font>
    <font>
      <b/>
      <sz val="12"/>
      <color indexed="12"/>
      <name val="Arial CE"/>
      <charset val="238"/>
    </font>
    <font>
      <b/>
      <sz val="16"/>
      <name val="Arial CE"/>
      <charset val="238"/>
    </font>
    <font>
      <b/>
      <sz val="10"/>
      <color indexed="12"/>
      <name val="Arial CE"/>
      <charset val="238"/>
    </font>
    <font>
      <b/>
      <sz val="10"/>
      <color indexed="30"/>
      <name val="Arial CE"/>
      <charset val="238"/>
    </font>
    <font>
      <b/>
      <sz val="8"/>
      <name val="Arial Narrow"/>
      <family val="2"/>
      <charset val="238"/>
    </font>
    <font>
      <sz val="12"/>
      <color indexed="81"/>
      <name val="Arial"/>
      <family val="2"/>
      <charset val="238"/>
    </font>
    <font>
      <b/>
      <sz val="12"/>
      <color indexed="10"/>
      <name val="Arial CE"/>
      <charset val="238"/>
    </font>
    <font>
      <sz val="9"/>
      <name val="Arial"/>
      <family val="2"/>
      <charset val="238"/>
    </font>
    <font>
      <b/>
      <sz val="9"/>
      <color rgb="FFFF0000"/>
      <name val="Arial"/>
      <family val="2"/>
      <charset val="238"/>
    </font>
    <font>
      <sz val="8"/>
      <name val="Arial"/>
      <family val="2"/>
      <charset val="238"/>
    </font>
    <font>
      <b/>
      <sz val="10"/>
      <name val="Arial"/>
      <family val="2"/>
      <charset val="238"/>
    </font>
    <font>
      <b/>
      <sz val="9"/>
      <name val="Arial"/>
      <family val="2"/>
      <charset val="238"/>
    </font>
    <font>
      <b/>
      <sz val="11"/>
      <color rgb="FFFF0000"/>
      <name val="Arial"/>
      <family val="2"/>
      <charset val="238"/>
    </font>
    <font>
      <sz val="7"/>
      <name val="Arial"/>
      <family val="2"/>
      <charset val="238"/>
    </font>
    <font>
      <b/>
      <sz val="8"/>
      <name val="Arial"/>
      <family val="2"/>
      <charset val="238"/>
    </font>
    <font>
      <b/>
      <sz val="11"/>
      <name val="Arial"/>
      <family val="2"/>
      <charset val="238"/>
    </font>
    <font>
      <sz val="11"/>
      <name val="Arial"/>
      <family val="2"/>
      <charset val="238"/>
    </font>
    <font>
      <sz val="10"/>
      <color rgb="FF7030A0"/>
      <name val="Arial CE"/>
      <charset val="238"/>
    </font>
    <font>
      <b/>
      <sz val="16"/>
      <color rgb="FF7030A0"/>
      <name val="Arial CE"/>
      <charset val="238"/>
    </font>
    <font>
      <b/>
      <sz val="18"/>
      <color rgb="FF7030A0"/>
      <name val="Arial CE"/>
      <charset val="238"/>
    </font>
    <font>
      <b/>
      <sz val="10"/>
      <color rgb="FFFF0000"/>
      <name val="Arial"/>
      <family val="2"/>
      <charset val="238"/>
    </font>
    <font>
      <b/>
      <sz val="12"/>
      <color rgb="FF7030A0"/>
      <name val="Arial CE"/>
      <charset val="238"/>
    </font>
    <font>
      <sz val="12"/>
      <color indexed="12"/>
      <name val="Arial CE"/>
      <charset val="238"/>
    </font>
    <font>
      <sz val="9"/>
      <color rgb="FF7030A0"/>
      <name val="Arial CE"/>
      <charset val="238"/>
    </font>
    <font>
      <b/>
      <i/>
      <sz val="10"/>
      <name val="Arial CE"/>
      <charset val="238"/>
    </font>
    <font>
      <b/>
      <sz val="11"/>
      <color rgb="FFFF0000"/>
      <name val="Arial CE"/>
      <charset val="238"/>
    </font>
    <font>
      <sz val="8"/>
      <color rgb="FFFF0000"/>
      <name val="Arial CE"/>
      <charset val="238"/>
    </font>
    <font>
      <sz val="10"/>
      <color rgb="FFFF0000"/>
      <name val="Arial CE"/>
      <charset val="238"/>
    </font>
    <font>
      <sz val="11"/>
      <color rgb="FFFF0000"/>
      <name val="Arial CE"/>
      <charset val="238"/>
    </font>
    <font>
      <sz val="11"/>
      <color indexed="10"/>
      <name val="Arial CE"/>
      <charset val="238"/>
    </font>
    <font>
      <sz val="10"/>
      <color indexed="10"/>
      <name val="Arial CE"/>
      <charset val="238"/>
    </font>
    <font>
      <b/>
      <sz val="14"/>
      <color indexed="10"/>
      <name val="Arial CE"/>
      <charset val="238"/>
    </font>
    <font>
      <b/>
      <sz val="11"/>
      <color indexed="10"/>
      <name val="Arial CE"/>
      <charset val="238"/>
    </font>
    <font>
      <sz val="20"/>
      <color rgb="FFFF0000"/>
      <name val="Arial CE"/>
      <charset val="238"/>
    </font>
    <font>
      <sz val="9"/>
      <name val="Arial CE"/>
      <charset val="238"/>
    </font>
    <font>
      <b/>
      <sz val="13"/>
      <color rgb="FF7030A0"/>
      <name val="Arial CE"/>
      <charset val="238"/>
    </font>
    <font>
      <sz val="9"/>
      <color rgb="FFFF0000"/>
      <name val="Arial CE"/>
      <charset val="238"/>
    </font>
    <font>
      <b/>
      <sz val="12"/>
      <color rgb="FFFF0000"/>
      <name val="Arial CE"/>
      <charset val="238"/>
    </font>
    <font>
      <b/>
      <sz val="18"/>
      <color indexed="10"/>
      <name val="Arial"/>
      <family val="2"/>
      <charset val="238"/>
    </font>
    <font>
      <b/>
      <sz val="24"/>
      <color indexed="10"/>
      <name val="Arial"/>
      <family val="2"/>
      <charset val="238"/>
    </font>
    <font>
      <b/>
      <sz val="16"/>
      <name val="Arial"/>
      <family val="2"/>
      <charset val="238"/>
    </font>
    <font>
      <b/>
      <sz val="20"/>
      <color rgb="FFFF0000"/>
      <name val="Arial"/>
      <family val="2"/>
      <charset val="238"/>
    </font>
    <font>
      <b/>
      <sz val="20"/>
      <name val="Arial"/>
      <family val="2"/>
      <charset val="238"/>
    </font>
    <font>
      <b/>
      <sz val="12"/>
      <name val="Arial"/>
      <family val="2"/>
      <charset val="238"/>
    </font>
    <font>
      <b/>
      <i/>
      <sz val="11"/>
      <name val="Arial Narrow"/>
      <family val="2"/>
      <charset val="238"/>
    </font>
    <font>
      <b/>
      <i/>
      <sz val="11"/>
      <name val="Arial"/>
      <family val="2"/>
      <charset val="238"/>
    </font>
    <font>
      <sz val="8"/>
      <name val="Arial Narrow"/>
      <family val="2"/>
      <charset val="238"/>
    </font>
    <font>
      <b/>
      <sz val="10"/>
      <color indexed="81"/>
      <name val="Tahoma"/>
      <family val="2"/>
      <charset val="238"/>
    </font>
    <font>
      <sz val="8"/>
      <color indexed="81"/>
      <name val="Tahoma"/>
      <family val="2"/>
      <charset val="238"/>
    </font>
    <font>
      <b/>
      <sz val="16"/>
      <color indexed="10"/>
      <name val="Arial CE"/>
      <charset val="238"/>
    </font>
    <font>
      <b/>
      <sz val="20"/>
      <name val="Arial CE"/>
      <charset val="238"/>
    </font>
    <font>
      <i/>
      <sz val="11"/>
      <name val="Arial"/>
      <family val="2"/>
      <charset val="238"/>
    </font>
    <font>
      <b/>
      <sz val="16"/>
      <color indexed="10"/>
      <name val="Arial CE"/>
      <family val="2"/>
      <charset val="238"/>
    </font>
    <font>
      <b/>
      <sz val="14"/>
      <color indexed="10"/>
      <name val="Arial CE"/>
      <family val="2"/>
      <charset val="238"/>
    </font>
    <font>
      <b/>
      <sz val="14"/>
      <name val="Arial CE"/>
      <family val="2"/>
      <charset val="238"/>
    </font>
    <font>
      <sz val="6"/>
      <name val="Arial CE"/>
      <family val="2"/>
      <charset val="238"/>
    </font>
    <font>
      <b/>
      <sz val="18"/>
      <name val="Arial CE"/>
      <charset val="238"/>
    </font>
    <font>
      <b/>
      <sz val="12"/>
      <color indexed="10"/>
      <name val="Arial CE"/>
      <family val="2"/>
      <charset val="238"/>
    </font>
    <font>
      <sz val="20"/>
      <name val="Lucida Handwriting"/>
      <family val="4"/>
    </font>
    <font>
      <b/>
      <sz val="14"/>
      <color indexed="10"/>
      <name val="Arial"/>
      <family val="2"/>
      <charset val="238"/>
    </font>
    <font>
      <sz val="10"/>
      <name val="Times New Roman"/>
      <family val="1"/>
    </font>
    <font>
      <b/>
      <sz val="14"/>
      <name val="Arial"/>
      <family val="2"/>
      <charset val="238"/>
    </font>
    <font>
      <b/>
      <sz val="14"/>
      <color indexed="12"/>
      <name val="Arial"/>
      <family val="2"/>
      <charset val="238"/>
    </font>
    <font>
      <b/>
      <i/>
      <sz val="12"/>
      <name val="Arial"/>
      <family val="2"/>
      <charset val="238"/>
    </font>
    <font>
      <b/>
      <sz val="12"/>
      <color indexed="10"/>
      <name val="Arial"/>
      <family val="2"/>
      <charset val="238"/>
    </font>
    <font>
      <b/>
      <i/>
      <sz val="14"/>
      <color indexed="10"/>
      <name val="Arial"/>
      <family val="2"/>
      <charset val="238"/>
    </font>
    <font>
      <sz val="8"/>
      <name val="Times New Roman"/>
      <family val="1"/>
    </font>
    <font>
      <b/>
      <sz val="10"/>
      <name val="Times New Roman"/>
      <family val="1"/>
    </font>
    <font>
      <b/>
      <i/>
      <sz val="10"/>
      <name val="Arial"/>
      <family val="2"/>
      <charset val="238"/>
    </font>
    <font>
      <b/>
      <sz val="14"/>
      <name val="Times New Roman"/>
      <family val="1"/>
      <charset val="238"/>
    </font>
    <font>
      <b/>
      <sz val="10"/>
      <name val="Arial CE"/>
      <family val="2"/>
      <charset val="238"/>
    </font>
    <font>
      <b/>
      <sz val="16"/>
      <color rgb="FF0070C0"/>
      <name val="Calibri"/>
      <family val="2"/>
      <charset val="238"/>
      <scheme val="minor"/>
    </font>
    <font>
      <b/>
      <sz val="16"/>
      <name val="Calibri"/>
      <family val="2"/>
      <charset val="238"/>
      <scheme val="minor"/>
    </font>
    <font>
      <b/>
      <sz val="14"/>
      <color rgb="FFFF0000"/>
      <name val="Arial CE"/>
      <charset val="238"/>
    </font>
    <font>
      <b/>
      <sz val="14"/>
      <color rgb="FFFF0000"/>
      <name val="Calibri"/>
      <family val="2"/>
      <charset val="238"/>
      <scheme val="minor"/>
    </font>
    <font>
      <b/>
      <sz val="12"/>
      <name val="Calibri"/>
      <family val="2"/>
      <charset val="238"/>
      <scheme val="minor"/>
    </font>
  </fonts>
  <fills count="23">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indexed="9"/>
        <bgColor indexed="64"/>
      </patternFill>
    </fill>
    <fill>
      <patternFill patternType="solid">
        <fgColor rgb="FFCCFFFF"/>
        <bgColor indexed="64"/>
      </patternFill>
    </fill>
    <fill>
      <patternFill patternType="solid">
        <fgColor indexed="65"/>
        <bgColor indexed="64"/>
      </patternFill>
    </fill>
    <fill>
      <patternFill patternType="solid">
        <fgColor indexed="26"/>
        <bgColor indexed="64"/>
      </patternFill>
    </fill>
    <fill>
      <patternFill patternType="solid">
        <fgColor rgb="FFFFFFCC"/>
        <bgColor indexed="64"/>
      </patternFill>
    </fill>
    <fill>
      <patternFill patternType="solid">
        <fgColor theme="6" tint="0.79998168889431442"/>
        <bgColor indexed="64"/>
      </patternFill>
    </fill>
    <fill>
      <patternFill patternType="solid">
        <fgColor indexed="27"/>
        <bgColor indexed="64"/>
      </patternFill>
    </fill>
    <fill>
      <patternFill patternType="solid">
        <fgColor indexed="41"/>
        <bgColor indexed="64"/>
      </patternFill>
    </fill>
    <fill>
      <patternFill patternType="solid">
        <fgColor theme="0" tint="-4.9989318521683403E-2"/>
        <bgColor indexed="64"/>
      </patternFill>
    </fill>
    <fill>
      <patternFill patternType="solid">
        <fgColor indexed="44"/>
        <bgColor indexed="64"/>
      </patternFill>
    </fill>
    <fill>
      <patternFill patternType="solid">
        <fgColor indexed="31"/>
        <bgColor indexed="64"/>
      </patternFill>
    </fill>
    <fill>
      <patternFill patternType="solid">
        <fgColor theme="5" tint="0.79998168889431442"/>
        <bgColor indexed="64"/>
      </patternFill>
    </fill>
    <fill>
      <patternFill patternType="solid">
        <fgColor indexed="26"/>
      </patternFill>
    </fill>
    <fill>
      <patternFill patternType="solid">
        <fgColor rgb="FFEBF1DE"/>
        <bgColor indexed="64"/>
      </patternFill>
    </fill>
    <fill>
      <patternFill patternType="solid">
        <fgColor rgb="FFCCCCFF"/>
        <bgColor indexed="64"/>
      </patternFill>
    </fill>
    <fill>
      <patternFill patternType="solid">
        <fgColor theme="8" tint="0.59999389629810485"/>
        <bgColor indexed="64"/>
      </patternFill>
    </fill>
  </fills>
  <borders count="175">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rgb="FF0066FF"/>
      </left>
      <right/>
      <top style="medium">
        <color rgb="FF0066FF"/>
      </top>
      <bottom/>
      <diagonal/>
    </border>
    <border>
      <left/>
      <right/>
      <top style="medium">
        <color rgb="FF0066FF"/>
      </top>
      <bottom/>
      <diagonal/>
    </border>
    <border>
      <left/>
      <right style="medium">
        <color rgb="FF0066FF"/>
      </right>
      <top style="medium">
        <color rgb="FF0066FF"/>
      </top>
      <bottom/>
      <diagonal/>
    </border>
    <border>
      <left style="medium">
        <color rgb="FF0066FF"/>
      </left>
      <right/>
      <top/>
      <bottom/>
      <diagonal/>
    </border>
    <border>
      <left/>
      <right style="medium">
        <color rgb="FF0066FF"/>
      </right>
      <top style="dotted">
        <color indexed="64"/>
      </top>
      <bottom style="dotted">
        <color indexed="64"/>
      </bottom>
      <diagonal/>
    </border>
    <border>
      <left style="medium">
        <color rgb="FF0066FF"/>
      </left>
      <right/>
      <top/>
      <bottom style="medium">
        <color rgb="FF0066FF"/>
      </bottom>
      <diagonal/>
    </border>
    <border>
      <left/>
      <right/>
      <top/>
      <bottom style="medium">
        <color rgb="FF0066FF"/>
      </bottom>
      <diagonal/>
    </border>
    <border>
      <left/>
      <right style="medium">
        <color rgb="FF0066FF"/>
      </right>
      <top/>
      <bottom style="medium">
        <color rgb="FF0066F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18"/>
      </left>
      <right/>
      <top/>
      <bottom/>
      <diagonal/>
    </border>
    <border>
      <left/>
      <right style="medium">
        <color indexed="64"/>
      </right>
      <top/>
      <bottom/>
      <diagonal/>
    </border>
    <border>
      <left style="medium">
        <color indexed="18"/>
      </left>
      <right/>
      <top/>
      <bottom style="thin">
        <color indexed="64"/>
      </bottom>
      <diagonal/>
    </border>
    <border>
      <left style="medium">
        <color indexed="18"/>
      </left>
      <right/>
      <top style="thin">
        <color indexed="64"/>
      </top>
      <bottom/>
      <diagonal/>
    </border>
    <border>
      <left style="medium">
        <color indexed="18"/>
      </left>
      <right/>
      <top/>
      <bottom style="medium">
        <color indexed="18"/>
      </bottom>
      <diagonal/>
    </border>
    <border>
      <left/>
      <right style="thin">
        <color indexed="64"/>
      </right>
      <top/>
      <bottom style="medium">
        <color indexed="18"/>
      </bottom>
      <diagonal/>
    </border>
    <border>
      <left/>
      <right/>
      <top/>
      <bottom style="medium">
        <color indexed="18"/>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right/>
      <top/>
      <bottom style="medium">
        <color auto="1"/>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top style="thin">
        <color indexed="64"/>
      </top>
      <bottom style="dotted">
        <color indexed="64"/>
      </bottom>
      <diagonal/>
    </border>
    <border>
      <left style="thin">
        <color rgb="FF000000"/>
      </left>
      <right style="double">
        <color rgb="FF000000"/>
      </right>
      <top style="thin">
        <color rgb="FF000000"/>
      </top>
      <bottom style="dotted">
        <color rgb="FF000000"/>
      </bottom>
      <diagonal/>
    </border>
    <border>
      <left/>
      <right style="medium">
        <color indexed="64"/>
      </right>
      <top style="thin">
        <color indexed="64"/>
      </top>
      <bottom style="dotted">
        <color indexed="64"/>
      </bottom>
      <diagonal/>
    </border>
    <border>
      <left style="medium">
        <color indexed="64"/>
      </left>
      <right/>
      <top/>
      <bottom style="dotted">
        <color indexed="64"/>
      </bottom>
      <diagonal/>
    </border>
    <border>
      <left style="thin">
        <color rgb="FF000000"/>
      </left>
      <right style="double">
        <color rgb="FF000000"/>
      </right>
      <top style="dotted">
        <color rgb="FF000000"/>
      </top>
      <bottom style="dotted">
        <color rgb="FF000000"/>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double">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double">
        <color indexed="64"/>
      </left>
      <right style="thin">
        <color indexed="64"/>
      </right>
      <top style="medium">
        <color indexed="64"/>
      </top>
      <bottom/>
      <diagonal/>
    </border>
    <border>
      <left style="medium">
        <color indexed="12"/>
      </left>
      <right style="medium">
        <color indexed="12"/>
      </right>
      <top style="medium">
        <color indexed="12"/>
      </top>
      <bottom style="medium">
        <color indexed="12"/>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12"/>
      </left>
      <right style="medium">
        <color indexed="64"/>
      </right>
      <top style="medium">
        <color indexed="12"/>
      </top>
      <bottom style="medium">
        <color indexed="12"/>
      </bottom>
      <diagonal/>
    </border>
    <border>
      <left/>
      <right style="thin">
        <color auto="1"/>
      </right>
      <top style="medium">
        <color auto="1"/>
      </top>
      <bottom style="thin">
        <color auto="1"/>
      </bottom>
      <diagonal/>
    </border>
    <border>
      <left style="medium">
        <color indexed="18"/>
      </left>
      <right/>
      <top style="medium">
        <color indexed="18"/>
      </top>
      <bottom/>
      <diagonal/>
    </border>
    <border>
      <left/>
      <right style="thin">
        <color indexed="64"/>
      </right>
      <top style="medium">
        <color indexed="18"/>
      </top>
      <bottom/>
      <diagonal/>
    </border>
    <border>
      <left/>
      <right/>
      <top style="medium">
        <color indexed="18"/>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1" fillId="0" borderId="0"/>
    <xf numFmtId="0" fontId="30"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7" fillId="0" borderId="0"/>
    <xf numFmtId="0" fontId="1" fillId="19" borderId="171" applyNumberFormat="0" applyFont="0" applyAlignment="0" applyProtection="0"/>
  </cellStyleXfs>
  <cellXfs count="1133">
    <xf numFmtId="0" fontId="0" fillId="0" borderId="0" xfId="0"/>
    <xf numFmtId="0" fontId="2" fillId="2" borderId="1" xfId="1" applyFont="1" applyFill="1" applyBorder="1" applyAlignment="1" applyProtection="1">
      <alignment vertical="center" wrapText="1"/>
      <protection hidden="1"/>
    </xf>
    <xf numFmtId="0" fontId="3" fillId="2" borderId="2" xfId="1" applyFont="1" applyFill="1" applyBorder="1" applyAlignment="1" applyProtection="1">
      <alignment vertical="center" wrapText="1"/>
      <protection hidden="1"/>
    </xf>
    <xf numFmtId="0" fontId="2" fillId="2" borderId="3" xfId="1" applyFont="1" applyFill="1" applyBorder="1" applyAlignment="1" applyProtection="1">
      <alignment horizontal="center" vertical="center" wrapText="1"/>
      <protection hidden="1"/>
    </xf>
    <xf numFmtId="0" fontId="3" fillId="2" borderId="4" xfId="1" applyFont="1" applyFill="1" applyBorder="1" applyAlignment="1" applyProtection="1">
      <alignment vertical="center" wrapText="1"/>
      <protection hidden="1"/>
    </xf>
    <xf numFmtId="0" fontId="2" fillId="2" borderId="2" xfId="1" applyFont="1" applyFill="1" applyBorder="1" applyAlignment="1" applyProtection="1">
      <alignment vertical="center" wrapText="1"/>
      <protection hidden="1"/>
    </xf>
    <xf numFmtId="0" fontId="2" fillId="2" borderId="3" xfId="1" applyFont="1" applyFill="1" applyBorder="1" applyAlignment="1" applyProtection="1">
      <alignment vertical="center" wrapText="1"/>
      <protection hidden="1"/>
    </xf>
    <xf numFmtId="0" fontId="1" fillId="0" borderId="0" xfId="1" applyAlignment="1">
      <alignment vertical="center" wrapText="1"/>
    </xf>
    <xf numFmtId="0" fontId="5" fillId="4" borderId="5" xfId="1" applyFont="1" applyFill="1" applyBorder="1" applyAlignment="1" applyProtection="1">
      <alignment horizontal="left" vertical="center" indent="1"/>
      <protection hidden="1"/>
    </xf>
    <xf numFmtId="0" fontId="1" fillId="0" borderId="2" xfId="1" applyBorder="1" applyProtection="1">
      <protection hidden="1"/>
    </xf>
    <xf numFmtId="0" fontId="1" fillId="0" borderId="3" xfId="1" applyBorder="1" applyProtection="1">
      <protection hidden="1"/>
    </xf>
    <xf numFmtId="0" fontId="1" fillId="0" borderId="7" xfId="1" applyBorder="1" applyProtection="1">
      <protection hidden="1"/>
    </xf>
    <xf numFmtId="0" fontId="1" fillId="0" borderId="0" xfId="1" applyProtection="1">
      <protection hidden="1"/>
    </xf>
    <xf numFmtId="0" fontId="1" fillId="0" borderId="0" xfId="1"/>
    <xf numFmtId="0" fontId="4" fillId="0" borderId="6" xfId="1" applyFont="1" applyBorder="1" applyAlignment="1" applyProtection="1">
      <alignment horizontal="center" vertical="center"/>
      <protection hidden="1"/>
    </xf>
    <xf numFmtId="0" fontId="5" fillId="4" borderId="5" xfId="1" applyFont="1" applyFill="1" applyBorder="1" applyAlignment="1">
      <alignment horizontal="left" vertical="top" wrapText="1" indent="1"/>
    </xf>
    <xf numFmtId="0" fontId="1" fillId="0" borderId="6" xfId="1" applyBorder="1" applyAlignment="1" applyProtection="1">
      <alignment horizontal="left" indent="1"/>
      <protection locked="0" hidden="1"/>
    </xf>
    <xf numFmtId="0" fontId="1" fillId="0" borderId="0" xfId="1" applyAlignment="1" applyProtection="1">
      <alignment horizontal="center" vertical="center"/>
      <protection hidden="1"/>
    </xf>
    <xf numFmtId="0" fontId="6" fillId="4" borderId="5" xfId="1" applyFont="1" applyFill="1" applyBorder="1" applyAlignment="1">
      <alignment horizontal="left" vertical="top" wrapText="1" indent="1"/>
    </xf>
    <xf numFmtId="0" fontId="1" fillId="4" borderId="8" xfId="1" applyFill="1" applyBorder="1" applyProtection="1">
      <protection hidden="1"/>
    </xf>
    <xf numFmtId="0" fontId="1" fillId="4" borderId="9" xfId="1" applyFill="1" applyBorder="1" applyAlignment="1" applyProtection="1">
      <alignment horizontal="left" vertical="center" indent="1"/>
      <protection locked="0" hidden="1"/>
    </xf>
    <xf numFmtId="0" fontId="1" fillId="0" borderId="8" xfId="1" applyBorder="1" applyProtection="1">
      <protection hidden="1"/>
    </xf>
    <xf numFmtId="0" fontId="1" fillId="4" borderId="0" xfId="1" applyFill="1" applyProtection="1">
      <protection hidden="1"/>
    </xf>
    <xf numFmtId="0" fontId="1" fillId="4" borderId="0" xfId="1" applyFill="1" applyAlignment="1" applyProtection="1">
      <alignment horizontal="left" vertical="center" indent="1"/>
      <protection locked="0" hidden="1"/>
    </xf>
    <xf numFmtId="0" fontId="1" fillId="0" borderId="10" xfId="1" applyBorder="1" applyProtection="1">
      <protection hidden="1"/>
    </xf>
    <xf numFmtId="0" fontId="1" fillId="4" borderId="0" xfId="1" applyFill="1" applyProtection="1">
      <protection locked="0"/>
    </xf>
    <xf numFmtId="0" fontId="1" fillId="0" borderId="6" xfId="1" applyBorder="1" applyProtection="1">
      <protection hidden="1"/>
    </xf>
    <xf numFmtId="0" fontId="1" fillId="4" borderId="0" xfId="1" applyFill="1"/>
    <xf numFmtId="0" fontId="1" fillId="0" borderId="8" xfId="1" applyBorder="1"/>
    <xf numFmtId="0" fontId="4" fillId="0" borderId="9" xfId="1" applyFont="1" applyBorder="1" applyAlignment="1" applyProtection="1">
      <alignment horizontal="center" vertical="center"/>
      <protection hidden="1"/>
    </xf>
    <xf numFmtId="0" fontId="2" fillId="3" borderId="7" xfId="1" applyFont="1" applyFill="1" applyBorder="1" applyAlignment="1">
      <alignment vertical="center"/>
    </xf>
    <xf numFmtId="0" fontId="1" fillId="0" borderId="1" xfId="1" applyBorder="1" applyProtection="1">
      <protection hidden="1"/>
    </xf>
    <xf numFmtId="0" fontId="1" fillId="0" borderId="7" xfId="1" applyBorder="1"/>
    <xf numFmtId="0" fontId="1" fillId="0" borderId="11" xfId="1" applyBorder="1"/>
    <xf numFmtId="0" fontId="5" fillId="4" borderId="11" xfId="1" applyFont="1" applyFill="1" applyBorder="1" applyAlignment="1">
      <alignment horizontal="left" vertical="top" wrapText="1" indent="1"/>
    </xf>
    <xf numFmtId="0" fontId="1" fillId="5" borderId="11" xfId="1" applyFill="1" applyBorder="1" applyProtection="1">
      <protection locked="0" hidden="1"/>
    </xf>
    <xf numFmtId="0" fontId="5" fillId="5" borderId="12" xfId="1" applyFont="1" applyFill="1" applyBorder="1" applyAlignment="1" applyProtection="1">
      <alignment horizontal="left" vertical="top" wrapText="1" indent="1"/>
      <protection locked="0"/>
    </xf>
    <xf numFmtId="0" fontId="4" fillId="0" borderId="0" xfId="1" applyFont="1" applyProtection="1">
      <protection hidden="1"/>
    </xf>
    <xf numFmtId="0" fontId="1" fillId="0" borderId="6" xfId="1" applyBorder="1"/>
    <xf numFmtId="0" fontId="5" fillId="5" borderId="12" xfId="1" applyFont="1" applyFill="1" applyBorder="1" applyAlignment="1" applyProtection="1">
      <alignment horizontal="left" vertical="center" indent="1"/>
      <protection locked="0" hidden="1"/>
    </xf>
    <xf numFmtId="0" fontId="2" fillId="0" borderId="7" xfId="1" applyFont="1" applyBorder="1" applyAlignment="1" applyProtection="1">
      <alignment vertical="center"/>
      <protection hidden="1"/>
    </xf>
    <xf numFmtId="0" fontId="2" fillId="0" borderId="0" xfId="1" applyFont="1" applyAlignment="1" applyProtection="1">
      <alignment horizontal="center" vertical="center"/>
      <protection hidden="1"/>
    </xf>
    <xf numFmtId="0" fontId="2" fillId="0" borderId="6" xfId="1" applyFont="1" applyBorder="1" applyAlignment="1" applyProtection="1">
      <alignment horizontal="center" vertical="center"/>
      <protection hidden="1"/>
    </xf>
    <xf numFmtId="0" fontId="1" fillId="5" borderId="12" xfId="1" applyFill="1" applyBorder="1" applyProtection="1">
      <protection locked="0"/>
    </xf>
    <xf numFmtId="0" fontId="1" fillId="0" borderId="9" xfId="1" applyBorder="1" applyProtection="1">
      <protection hidden="1"/>
    </xf>
    <xf numFmtId="0" fontId="7" fillId="5" borderId="12" xfId="1" applyFont="1" applyFill="1" applyBorder="1" applyAlignment="1" applyProtection="1">
      <alignment horizontal="left" vertical="center"/>
      <protection locked="0" hidden="1"/>
    </xf>
    <xf numFmtId="0" fontId="1" fillId="0" borderId="5" xfId="1" applyBorder="1" applyProtection="1">
      <protection hidden="1"/>
    </xf>
    <xf numFmtId="0" fontId="4" fillId="0" borderId="6" xfId="1" applyFont="1" applyBorder="1" applyProtection="1">
      <protection hidden="1"/>
    </xf>
    <xf numFmtId="0" fontId="1" fillId="0" borderId="5" xfId="1" applyBorder="1" applyAlignment="1" applyProtection="1">
      <alignment vertical="center"/>
      <protection hidden="1"/>
    </xf>
    <xf numFmtId="0" fontId="1" fillId="0" borderId="5" xfId="1" applyBorder="1" applyAlignment="1">
      <alignment vertical="center"/>
    </xf>
    <xf numFmtId="0" fontId="1" fillId="0" borderId="5" xfId="1" applyBorder="1"/>
    <xf numFmtId="0" fontId="1" fillId="4" borderId="10" xfId="1" applyFill="1" applyBorder="1" applyProtection="1">
      <protection hidden="1"/>
    </xf>
    <xf numFmtId="0" fontId="4" fillId="4" borderId="9" xfId="1" applyFont="1" applyFill="1" applyBorder="1" applyAlignment="1" applyProtection="1">
      <alignment horizontal="center" vertical="center"/>
      <protection hidden="1"/>
    </xf>
    <xf numFmtId="0" fontId="4" fillId="0" borderId="0" xfId="1" applyFont="1" applyAlignment="1" applyProtection="1">
      <alignment horizontal="center" vertical="center"/>
      <protection hidden="1"/>
    </xf>
    <xf numFmtId="0" fontId="1" fillId="0" borderId="7" xfId="1" applyBorder="1" applyAlignment="1" applyProtection="1">
      <alignment vertical="center"/>
      <protection hidden="1"/>
    </xf>
    <xf numFmtId="0" fontId="1" fillId="0" borderId="6" xfId="1" applyBorder="1" applyAlignment="1" applyProtection="1">
      <alignment vertical="center"/>
      <protection hidden="1"/>
    </xf>
    <xf numFmtId="0" fontId="1" fillId="0" borderId="10" xfId="1" applyBorder="1" applyAlignment="1">
      <alignment vertical="center"/>
    </xf>
    <xf numFmtId="0" fontId="1" fillId="0" borderId="9" xfId="1" applyBorder="1" applyAlignment="1">
      <alignment vertical="center"/>
    </xf>
    <xf numFmtId="0" fontId="1" fillId="0" borderId="0" xfId="1" applyAlignment="1">
      <alignment horizontal="left" vertical="center"/>
    </xf>
    <xf numFmtId="0" fontId="1" fillId="0" borderId="10" xfId="1" applyBorder="1"/>
    <xf numFmtId="0" fontId="1" fillId="0" borderId="9" xfId="1" applyBorder="1"/>
    <xf numFmtId="0" fontId="9" fillId="6" borderId="0" xfId="1" applyFont="1" applyFill="1" applyAlignment="1">
      <alignment vertical="center" textRotation="90" wrapText="1"/>
    </xf>
    <xf numFmtId="14" fontId="11" fillId="0" borderId="0" xfId="1" quotePrefix="1" applyNumberFormat="1" applyFont="1" applyAlignment="1" applyProtection="1">
      <alignment horizontal="left" vertical="center"/>
      <protection locked="0"/>
    </xf>
    <xf numFmtId="0" fontId="12" fillId="0" borderId="0" xfId="1" applyFont="1" applyAlignment="1">
      <alignment horizontal="left" vertical="top"/>
    </xf>
    <xf numFmtId="0" fontId="1" fillId="0" borderId="0" xfId="1" applyAlignment="1">
      <alignment horizontal="left" vertical="top"/>
    </xf>
    <xf numFmtId="0" fontId="13" fillId="0" borderId="0" xfId="1" applyFont="1" applyAlignment="1">
      <alignment horizontal="right"/>
    </xf>
    <xf numFmtId="0" fontId="13" fillId="0" borderId="8" xfId="1" applyFont="1" applyBorder="1" applyProtection="1">
      <protection locked="0"/>
    </xf>
    <xf numFmtId="0" fontId="1" fillId="0" borderId="8" xfId="1" applyBorder="1" applyAlignment="1">
      <alignment vertical="center"/>
    </xf>
    <xf numFmtId="0" fontId="1" fillId="7" borderId="0" xfId="1" applyFill="1" applyProtection="1">
      <protection hidden="1"/>
    </xf>
    <xf numFmtId="0" fontId="14" fillId="7" borderId="0" xfId="1" applyFont="1" applyFill="1" applyAlignment="1" applyProtection="1">
      <alignment horizontal="right"/>
      <protection hidden="1"/>
    </xf>
    <xf numFmtId="49" fontId="15" fillId="0" borderId="0" xfId="1" applyNumberFormat="1" applyFont="1" applyProtection="1">
      <protection locked="0"/>
    </xf>
    <xf numFmtId="0" fontId="14" fillId="0" borderId="0" xfId="1" applyFont="1" applyProtection="1">
      <protection hidden="1"/>
    </xf>
    <xf numFmtId="49" fontId="7" fillId="0" borderId="0" xfId="1" applyNumberFormat="1" applyFont="1" applyAlignment="1">
      <alignment horizontal="right"/>
    </xf>
    <xf numFmtId="0" fontId="17" fillId="0" borderId="0" xfId="1" applyFont="1" applyAlignment="1" applyProtection="1">
      <alignment horizontal="left" indent="1"/>
      <protection locked="0"/>
    </xf>
    <xf numFmtId="0" fontId="18" fillId="0" borderId="0" xfId="1" applyFont="1" applyAlignment="1" applyProtection="1">
      <alignment vertical="center" wrapText="1"/>
      <protection locked="0" hidden="1"/>
    </xf>
    <xf numFmtId="0" fontId="1" fillId="7" borderId="0" xfId="1" applyFill="1"/>
    <xf numFmtId="1" fontId="21" fillId="0" borderId="0" xfId="1" applyNumberFormat="1" applyFont="1" applyAlignment="1" applyProtection="1">
      <alignment vertical="center"/>
      <protection locked="0"/>
    </xf>
    <xf numFmtId="1" fontId="12" fillId="0" borderId="0" xfId="1" applyNumberFormat="1" applyFont="1" applyAlignment="1">
      <alignment horizontal="left" vertical="center"/>
    </xf>
    <xf numFmtId="1" fontId="22" fillId="0" borderId="0" xfId="1" applyNumberFormat="1" applyFont="1" applyAlignment="1">
      <alignment horizontal="center" vertical="center"/>
    </xf>
    <xf numFmtId="0" fontId="23" fillId="0" borderId="0" xfId="1" applyFont="1"/>
    <xf numFmtId="1" fontId="1" fillId="0" borderId="0" xfId="1" applyNumberFormat="1" applyAlignment="1" applyProtection="1">
      <alignment horizontal="center" vertical="center"/>
      <protection locked="0"/>
    </xf>
    <xf numFmtId="0" fontId="1" fillId="0" borderId="0" xfId="1" applyProtection="1">
      <protection locked="0"/>
    </xf>
    <xf numFmtId="0" fontId="1" fillId="0" borderId="0" xfId="1" applyAlignment="1" applyProtection="1">
      <alignment vertical="center"/>
      <protection hidden="1"/>
    </xf>
    <xf numFmtId="0" fontId="1" fillId="0" borderId="0" xfId="1" applyAlignment="1">
      <alignment vertical="center"/>
    </xf>
    <xf numFmtId="0" fontId="25" fillId="0" borderId="0" xfId="1" applyFont="1" applyProtection="1">
      <protection hidden="1"/>
    </xf>
    <xf numFmtId="1" fontId="12" fillId="0" borderId="4" xfId="1" applyNumberFormat="1" applyFont="1" applyBorder="1" applyAlignment="1">
      <alignment horizontal="left" vertical="top"/>
    </xf>
    <xf numFmtId="1" fontId="12" fillId="0" borderId="3" xfId="1" applyNumberFormat="1" applyFont="1" applyBorder="1" applyAlignment="1">
      <alignment horizontal="left" vertical="top"/>
    </xf>
    <xf numFmtId="1" fontId="12" fillId="0" borderId="2" xfId="1" applyNumberFormat="1" applyFont="1" applyBorder="1" applyAlignment="1">
      <alignment horizontal="center" vertical="center"/>
    </xf>
    <xf numFmtId="0" fontId="12" fillId="0" borderId="1" xfId="1" applyFont="1" applyBorder="1"/>
    <xf numFmtId="0" fontId="25" fillId="0" borderId="0" xfId="1" applyFont="1"/>
    <xf numFmtId="0" fontId="26" fillId="0" borderId="0" xfId="1" applyFont="1" applyProtection="1">
      <protection hidden="1"/>
    </xf>
    <xf numFmtId="1" fontId="2" fillId="0" borderId="11" xfId="1" applyNumberFormat="1" applyFont="1" applyBorder="1" applyAlignment="1" applyProtection="1">
      <alignment horizontal="center" vertical="center"/>
      <protection locked="0"/>
    </xf>
    <xf numFmtId="0" fontId="26" fillId="0" borderId="0" xfId="1" applyFont="1"/>
    <xf numFmtId="0" fontId="12" fillId="0" borderId="1" xfId="1" applyFont="1" applyBorder="1" applyAlignment="1" applyProtection="1">
      <alignment horizontal="left" vertical="top"/>
      <protection hidden="1"/>
    </xf>
    <xf numFmtId="0" fontId="12" fillId="0" borderId="4" xfId="1" applyFont="1" applyBorder="1" applyAlignment="1" applyProtection="1">
      <alignment horizontal="left" vertical="top"/>
      <protection hidden="1"/>
    </xf>
    <xf numFmtId="1" fontId="12" fillId="0" borderId="3" xfId="1" applyNumberFormat="1" applyFont="1" applyBorder="1" applyAlignment="1">
      <alignment horizontal="center" vertical="center"/>
    </xf>
    <xf numFmtId="0" fontId="12" fillId="0" borderId="3" xfId="1" applyFont="1" applyBorder="1"/>
    <xf numFmtId="164" fontId="3" fillId="0" borderId="11" xfId="1" applyNumberFormat="1" applyFont="1" applyBorder="1" applyAlignment="1" applyProtection="1">
      <alignment horizontal="center" vertical="center"/>
      <protection locked="0"/>
    </xf>
    <xf numFmtId="0" fontId="12" fillId="0" borderId="0" xfId="1" applyFont="1" applyProtection="1">
      <protection hidden="1"/>
    </xf>
    <xf numFmtId="0" fontId="12" fillId="0" borderId="4" xfId="1" applyFont="1" applyBorder="1"/>
    <xf numFmtId="0" fontId="12" fillId="0" borderId="3" xfId="1" applyFont="1" applyBorder="1" applyAlignment="1">
      <alignment vertical="center"/>
    </xf>
    <xf numFmtId="0" fontId="12" fillId="0" borderId="2" xfId="1" applyFont="1" applyBorder="1" applyAlignment="1">
      <alignment vertical="center"/>
    </xf>
    <xf numFmtId="0" fontId="12" fillId="0" borderId="2" xfId="1" applyFont="1" applyBorder="1"/>
    <xf numFmtId="0" fontId="12" fillId="0" borderId="0" xfId="1" applyFont="1"/>
    <xf numFmtId="0" fontId="12" fillId="7" borderId="0" xfId="1" applyFont="1" applyFill="1" applyProtection="1">
      <protection hidden="1"/>
    </xf>
    <xf numFmtId="0" fontId="12" fillId="0" borderId="4" xfId="1" applyFont="1" applyBorder="1" applyAlignment="1" applyProtection="1">
      <alignment vertical="top"/>
      <protection hidden="1"/>
    </xf>
    <xf numFmtId="0" fontId="12" fillId="0" borderId="2" xfId="1" applyFont="1" applyBorder="1" applyAlignment="1" applyProtection="1">
      <alignment vertical="top"/>
      <protection hidden="1"/>
    </xf>
    <xf numFmtId="0" fontId="12" fillId="0" borderId="3" xfId="1" applyFont="1" applyBorder="1" applyAlignment="1" applyProtection="1">
      <alignment vertical="top"/>
      <protection hidden="1"/>
    </xf>
    <xf numFmtId="0" fontId="12" fillId="0" borderId="0" xfId="1" applyFont="1" applyAlignment="1" applyProtection="1">
      <alignment horizontal="left" vertical="top"/>
      <protection hidden="1"/>
    </xf>
    <xf numFmtId="0" fontId="12" fillId="7" borderId="0" xfId="1" applyFont="1" applyFill="1" applyAlignment="1" applyProtection="1">
      <alignment horizontal="center" vertical="center"/>
      <protection hidden="1"/>
    </xf>
    <xf numFmtId="0" fontId="12" fillId="7" borderId="6" xfId="1" applyFont="1" applyFill="1" applyBorder="1" applyProtection="1">
      <protection hidden="1"/>
    </xf>
    <xf numFmtId="0" fontId="12" fillId="7" borderId="0" xfId="1" applyFont="1" applyFill="1"/>
    <xf numFmtId="0" fontId="26" fillId="7" borderId="0" xfId="1" applyFont="1" applyFill="1" applyProtection="1">
      <protection hidden="1"/>
    </xf>
    <xf numFmtId="0" fontId="1" fillId="7" borderId="0" xfId="1" applyFill="1" applyAlignment="1" applyProtection="1">
      <alignment vertical="center"/>
      <protection hidden="1"/>
    </xf>
    <xf numFmtId="0" fontId="29" fillId="7" borderId="0" xfId="1" applyFont="1" applyFill="1" applyProtection="1">
      <protection hidden="1"/>
    </xf>
    <xf numFmtId="0" fontId="12" fillId="0" borderId="7" xfId="1" applyFont="1" applyBorder="1" applyAlignment="1">
      <alignment vertical="center"/>
    </xf>
    <xf numFmtId="0" fontId="12" fillId="0" borderId="0" xfId="1" applyFont="1" applyAlignment="1">
      <alignment vertical="center"/>
    </xf>
    <xf numFmtId="0" fontId="12" fillId="0" borderId="6" xfId="1" applyFont="1" applyBorder="1" applyAlignment="1">
      <alignment vertical="center"/>
    </xf>
    <xf numFmtId="0" fontId="29" fillId="0" borderId="0" xfId="1" applyFont="1"/>
    <xf numFmtId="0" fontId="3" fillId="7" borderId="0" xfId="1" applyFont="1" applyFill="1" applyProtection="1">
      <protection hidden="1"/>
    </xf>
    <xf numFmtId="0" fontId="3" fillId="0" borderId="16" xfId="1" applyFont="1" applyBorder="1" applyProtection="1">
      <protection locked="0"/>
    </xf>
    <xf numFmtId="0" fontId="3" fillId="0" borderId="0" xfId="1" applyFont="1"/>
    <xf numFmtId="0" fontId="3" fillId="0" borderId="17" xfId="1" applyFont="1" applyBorder="1" applyProtection="1">
      <protection locked="0"/>
    </xf>
    <xf numFmtId="0" fontId="3" fillId="0" borderId="18" xfId="1" applyFont="1" applyBorder="1" applyProtection="1">
      <protection locked="0"/>
    </xf>
    <xf numFmtId="0" fontId="1" fillId="0" borderId="2" xfId="1" applyBorder="1"/>
    <xf numFmtId="0" fontId="1" fillId="0" borderId="3" xfId="1" applyBorder="1"/>
    <xf numFmtId="0" fontId="1" fillId="0" borderId="11" xfId="1" applyBorder="1" applyAlignment="1" applyProtection="1">
      <alignment horizontal="center" vertical="center"/>
      <protection locked="0"/>
    </xf>
    <xf numFmtId="164" fontId="26" fillId="0" borderId="11" xfId="1" applyNumberFormat="1" applyFont="1" applyBorder="1" applyAlignment="1" applyProtection="1">
      <alignment horizontal="center" vertical="center"/>
      <protection locked="0"/>
    </xf>
    <xf numFmtId="165" fontId="26" fillId="0" borderId="11" xfId="1" applyNumberFormat="1" applyFont="1" applyBorder="1" applyAlignment="1" applyProtection="1">
      <alignment horizontal="center" vertical="center"/>
      <protection locked="0"/>
    </xf>
    <xf numFmtId="0" fontId="2" fillId="8" borderId="13" xfId="1" applyFont="1" applyFill="1" applyBorder="1" applyAlignment="1">
      <alignment vertical="center"/>
    </xf>
    <xf numFmtId="0" fontId="1" fillId="8" borderId="14" xfId="1" applyFill="1" applyBorder="1" applyAlignment="1">
      <alignment vertical="center"/>
    </xf>
    <xf numFmtId="0" fontId="1" fillId="8" borderId="14" xfId="1" applyFill="1" applyBorder="1" applyAlignment="1">
      <alignment horizontal="right" vertical="center"/>
    </xf>
    <xf numFmtId="0" fontId="1" fillId="8" borderId="15" xfId="1" applyFill="1" applyBorder="1" applyAlignment="1">
      <alignment vertical="center"/>
    </xf>
    <xf numFmtId="0" fontId="1" fillId="0" borderId="0" xfId="1" applyAlignment="1" applyProtection="1">
      <alignment horizontal="center" vertical="center"/>
      <protection locked="0"/>
    </xf>
    <xf numFmtId="0" fontId="26" fillId="0" borderId="9" xfId="1" applyFont="1" applyBorder="1" applyAlignment="1" applyProtection="1">
      <alignment horizontal="center" vertical="center"/>
      <protection locked="0"/>
    </xf>
    <xf numFmtId="0" fontId="26" fillId="0" borderId="11" xfId="1" applyFont="1" applyBorder="1" applyAlignment="1" applyProtection="1">
      <alignment horizontal="center" vertical="center"/>
      <protection locked="0"/>
    </xf>
    <xf numFmtId="0" fontId="1" fillId="0" borderId="7" xfId="1" applyBorder="1" applyAlignment="1">
      <alignment horizontal="left" indent="1"/>
    </xf>
    <xf numFmtId="0" fontId="1" fillId="0" borderId="24" xfId="1" applyBorder="1" applyAlignment="1" applyProtection="1">
      <alignment horizontal="center" vertical="center"/>
      <protection locked="0"/>
    </xf>
    <xf numFmtId="0" fontId="1" fillId="0" borderId="10" xfId="1" applyBorder="1" applyAlignment="1">
      <alignment horizontal="left" indent="1"/>
    </xf>
    <xf numFmtId="0" fontId="1" fillId="0" borderId="30" xfId="1" applyBorder="1" applyAlignment="1">
      <alignment vertical="top"/>
    </xf>
    <xf numFmtId="0" fontId="1" fillId="0" borderId="31" xfId="1" applyBorder="1"/>
    <xf numFmtId="22" fontId="1" fillId="7" borderId="0" xfId="1" applyNumberFormat="1" applyFill="1" applyProtection="1">
      <protection hidden="1"/>
    </xf>
    <xf numFmtId="0" fontId="1" fillId="0" borderId="0" xfId="1" applyAlignment="1">
      <alignment horizontal="left" indent="3"/>
    </xf>
    <xf numFmtId="0" fontId="35" fillId="7" borderId="0" xfId="1" applyFont="1" applyFill="1" applyAlignment="1" applyProtection="1">
      <alignment horizontal="right"/>
      <protection hidden="1"/>
    </xf>
    <xf numFmtId="0" fontId="8" fillId="0" borderId="0" xfId="1" applyFont="1" applyAlignment="1" applyProtection="1">
      <alignment horizontal="center" vertical="center" wrapText="1"/>
      <protection locked="0" hidden="1"/>
    </xf>
    <xf numFmtId="14" fontId="14" fillId="0" borderId="0" xfId="1" applyNumberFormat="1" applyFont="1" applyAlignment="1" applyProtection="1">
      <alignment horizontal="right"/>
      <protection hidden="1"/>
    </xf>
    <xf numFmtId="0" fontId="38" fillId="0" borderId="0" xfId="1" applyFont="1" applyAlignment="1">
      <alignment horizontal="right"/>
    </xf>
    <xf numFmtId="0" fontId="29" fillId="7" borderId="0" xfId="1" applyFont="1" applyFill="1" applyAlignment="1" applyProtection="1">
      <alignment horizontal="center" vertical="center"/>
      <protection hidden="1"/>
    </xf>
    <xf numFmtId="167" fontId="40" fillId="7" borderId="39" xfId="1" applyNumberFormat="1" applyFont="1" applyFill="1" applyBorder="1" applyAlignment="1" applyProtection="1">
      <alignment horizontal="center" vertical="center" wrapText="1"/>
      <protection hidden="1"/>
    </xf>
    <xf numFmtId="0" fontId="42" fillId="7" borderId="12" xfId="1" applyFont="1" applyFill="1" applyBorder="1" applyAlignment="1" applyProtection="1">
      <alignment horizontal="center" vertical="center" wrapText="1"/>
      <protection hidden="1"/>
    </xf>
    <xf numFmtId="1" fontId="42" fillId="7" borderId="12" xfId="1" applyNumberFormat="1" applyFont="1" applyFill="1" applyBorder="1" applyAlignment="1" applyProtection="1">
      <alignment horizontal="center" vertical="center" wrapText="1"/>
      <protection hidden="1"/>
    </xf>
    <xf numFmtId="167" fontId="42" fillId="7" borderId="12" xfId="1" applyNumberFormat="1" applyFont="1" applyFill="1" applyBorder="1" applyAlignment="1" applyProtection="1">
      <alignment horizontal="center" vertical="center" wrapText="1"/>
      <protection hidden="1"/>
    </xf>
    <xf numFmtId="0" fontId="29" fillId="7" borderId="10" xfId="1" applyFont="1" applyFill="1" applyBorder="1" applyAlignment="1" applyProtection="1">
      <alignment horizontal="center" vertical="center" wrapText="1"/>
      <protection hidden="1"/>
    </xf>
    <xf numFmtId="167" fontId="29" fillId="7" borderId="43" xfId="1" applyNumberFormat="1" applyFont="1" applyFill="1" applyBorder="1" applyAlignment="1" applyProtection="1">
      <alignment horizontal="center" vertical="center" wrapText="1"/>
      <protection hidden="1"/>
    </xf>
    <xf numFmtId="0" fontId="43" fillId="7" borderId="42" xfId="1" applyFont="1" applyFill="1" applyBorder="1" applyAlignment="1" applyProtection="1">
      <alignment horizontal="left" vertical="center" wrapText="1" indent="1"/>
      <protection hidden="1"/>
    </xf>
    <xf numFmtId="1" fontId="35" fillId="7" borderId="12" xfId="1" applyNumberFormat="1" applyFont="1" applyFill="1" applyBorder="1" applyAlignment="1" applyProtection="1">
      <alignment horizontal="center" vertical="center"/>
      <protection hidden="1"/>
    </xf>
    <xf numFmtId="2" fontId="35" fillId="7" borderId="12" xfId="1" applyNumberFormat="1" applyFont="1" applyFill="1" applyBorder="1" applyAlignment="1" applyProtection="1">
      <alignment horizontal="right" vertical="center"/>
      <protection hidden="1"/>
    </xf>
    <xf numFmtId="2" fontId="44" fillId="7" borderId="13" xfId="1" applyNumberFormat="1" applyFont="1" applyFill="1" applyBorder="1" applyAlignment="1" applyProtection="1">
      <alignment horizontal="right" vertical="center"/>
      <protection hidden="1"/>
    </xf>
    <xf numFmtId="2" fontId="35" fillId="7" borderId="44" xfId="1" applyNumberFormat="1" applyFont="1" applyFill="1" applyBorder="1" applyAlignment="1" applyProtection="1">
      <alignment horizontal="right" vertical="center"/>
      <protection hidden="1"/>
    </xf>
    <xf numFmtId="0" fontId="45" fillId="7" borderId="42" xfId="1" applyFont="1" applyFill="1" applyBorder="1" applyAlignment="1" applyProtection="1">
      <alignment horizontal="left" vertical="center" wrapText="1" indent="1"/>
      <protection hidden="1"/>
    </xf>
    <xf numFmtId="0" fontId="43" fillId="7" borderId="45" xfId="1" applyFont="1" applyFill="1" applyBorder="1" applyAlignment="1" applyProtection="1">
      <alignment horizontal="left" vertical="center" wrapText="1" indent="1"/>
      <protection hidden="1"/>
    </xf>
    <xf numFmtId="1" fontId="35" fillId="7" borderId="1" xfId="1" applyNumberFormat="1" applyFont="1" applyFill="1" applyBorder="1" applyAlignment="1" applyProtection="1">
      <alignment horizontal="center" vertical="center"/>
      <protection hidden="1"/>
    </xf>
    <xf numFmtId="2" fontId="35" fillId="7" borderId="1" xfId="1" applyNumberFormat="1" applyFont="1" applyFill="1" applyBorder="1" applyAlignment="1" applyProtection="1">
      <alignment horizontal="right" vertical="center"/>
      <protection hidden="1"/>
    </xf>
    <xf numFmtId="2" fontId="44" fillId="7" borderId="4" xfId="1" applyNumberFormat="1" applyFont="1" applyFill="1" applyBorder="1" applyAlignment="1" applyProtection="1">
      <alignment horizontal="right" vertical="center"/>
      <protection hidden="1"/>
    </xf>
    <xf numFmtId="2" fontId="35" fillId="7" borderId="46" xfId="1" applyNumberFormat="1" applyFont="1" applyFill="1" applyBorder="1" applyAlignment="1" applyProtection="1">
      <alignment horizontal="right" vertical="center"/>
      <protection hidden="1"/>
    </xf>
    <xf numFmtId="12" fontId="44" fillId="7" borderId="47" xfId="1" applyNumberFormat="1" applyFont="1" applyFill="1" applyBorder="1" applyAlignment="1" applyProtection="1">
      <alignment horizontal="right" vertical="center"/>
      <protection hidden="1"/>
    </xf>
    <xf numFmtId="2" fontId="46" fillId="7" borderId="48" xfId="1" applyNumberFormat="1" applyFont="1" applyFill="1" applyBorder="1" applyAlignment="1" applyProtection="1">
      <alignment horizontal="right" vertical="center"/>
      <protection hidden="1"/>
    </xf>
    <xf numFmtId="2" fontId="46" fillId="7" borderId="49" xfId="1" applyNumberFormat="1" applyFont="1" applyFill="1" applyBorder="1" applyAlignment="1" applyProtection="1">
      <alignment horizontal="right" vertical="center" wrapText="1"/>
      <protection hidden="1"/>
    </xf>
    <xf numFmtId="2" fontId="46" fillId="7" borderId="40" xfId="1" applyNumberFormat="1" applyFont="1" applyFill="1" applyBorder="1" applyAlignment="1" applyProtection="1">
      <alignment horizontal="right" vertical="center" wrapText="1"/>
      <protection hidden="1"/>
    </xf>
    <xf numFmtId="2" fontId="46" fillId="7" borderId="50" xfId="1" applyNumberFormat="1" applyFont="1" applyFill="1" applyBorder="1" applyAlignment="1" applyProtection="1">
      <alignment horizontal="right" vertical="center" wrapText="1"/>
      <protection hidden="1"/>
    </xf>
    <xf numFmtId="0" fontId="47" fillId="7" borderId="0" xfId="1" applyFont="1" applyFill="1" applyProtection="1">
      <protection hidden="1"/>
    </xf>
    <xf numFmtId="0" fontId="14" fillId="7" borderId="0" xfId="1" applyFont="1" applyFill="1" applyAlignment="1" applyProtection="1">
      <alignment vertical="center"/>
      <protection hidden="1"/>
    </xf>
    <xf numFmtId="1" fontId="14" fillId="7" borderId="0" xfId="1" applyNumberFormat="1" applyFont="1" applyFill="1" applyAlignment="1" applyProtection="1">
      <alignment vertical="center"/>
      <protection hidden="1"/>
    </xf>
    <xf numFmtId="0" fontId="35" fillId="7" borderId="0" xfId="1" applyFont="1" applyFill="1" applyAlignment="1" applyProtection="1">
      <alignment vertical="center"/>
      <protection hidden="1"/>
    </xf>
    <xf numFmtId="1" fontId="14" fillId="7" borderId="0" xfId="1" applyNumberFormat="1" applyFont="1" applyFill="1" applyProtection="1">
      <protection hidden="1"/>
    </xf>
    <xf numFmtId="0" fontId="14" fillId="7" borderId="0" xfId="1" applyFont="1" applyFill="1" applyProtection="1">
      <protection hidden="1"/>
    </xf>
    <xf numFmtId="0" fontId="2" fillId="7" borderId="38" xfId="1" applyFont="1" applyFill="1" applyBorder="1" applyAlignment="1" applyProtection="1">
      <alignment horizontal="center" vertical="center" wrapText="1"/>
      <protection hidden="1"/>
    </xf>
    <xf numFmtId="0" fontId="48" fillId="7" borderId="39" xfId="1" applyFont="1" applyFill="1" applyBorder="1" applyAlignment="1" applyProtection="1">
      <alignment horizontal="center" vertical="center" wrapText="1"/>
      <protection hidden="1"/>
    </xf>
    <xf numFmtId="0" fontId="48" fillId="7" borderId="40" xfId="1" applyFont="1" applyFill="1" applyBorder="1" applyAlignment="1" applyProtection="1">
      <alignment horizontal="center" vertical="center" wrapText="1"/>
      <protection hidden="1"/>
    </xf>
    <xf numFmtId="0" fontId="1" fillId="7" borderId="50" xfId="1" applyFill="1" applyBorder="1" applyAlignment="1" applyProtection="1">
      <alignment horizontal="center" vertical="center" wrapText="1"/>
      <protection hidden="1"/>
    </xf>
    <xf numFmtId="0" fontId="49" fillId="7" borderId="0" xfId="1" applyFont="1" applyFill="1" applyAlignment="1" applyProtection="1">
      <alignment vertical="center"/>
      <protection hidden="1"/>
    </xf>
    <xf numFmtId="0" fontId="50" fillId="7" borderId="12" xfId="1" applyFont="1" applyFill="1" applyBorder="1" applyAlignment="1" applyProtection="1">
      <alignment horizontal="center" vertical="center"/>
      <protection hidden="1"/>
    </xf>
    <xf numFmtId="1" fontId="50" fillId="7" borderId="12" xfId="1" applyNumberFormat="1" applyFont="1" applyFill="1" applyBorder="1" applyAlignment="1" applyProtection="1">
      <alignment horizontal="center" vertical="center"/>
      <protection hidden="1"/>
    </xf>
    <xf numFmtId="2" fontId="50" fillId="7" borderId="12" xfId="1" applyNumberFormat="1" applyFont="1" applyFill="1" applyBorder="1" applyAlignment="1" applyProtection="1">
      <alignment horizontal="right" vertical="center"/>
      <protection hidden="1"/>
    </xf>
    <xf numFmtId="2" fontId="50" fillId="9" borderId="44" xfId="1" applyNumberFormat="1" applyFont="1" applyFill="1" applyBorder="1" applyAlignment="1" applyProtection="1">
      <alignment horizontal="right" vertical="center"/>
      <protection hidden="1"/>
    </xf>
    <xf numFmtId="2" fontId="52" fillId="7" borderId="0" xfId="1" applyNumberFormat="1" applyFont="1" applyFill="1" applyAlignment="1" applyProtection="1">
      <alignment vertical="center"/>
      <protection hidden="1"/>
    </xf>
    <xf numFmtId="2" fontId="2" fillId="7" borderId="55" xfId="1" applyNumberFormat="1" applyFont="1" applyFill="1" applyBorder="1" applyAlignment="1" applyProtection="1">
      <alignment horizontal="center" vertical="center"/>
      <protection hidden="1"/>
    </xf>
    <xf numFmtId="12" fontId="44" fillId="7" borderId="45" xfId="1" applyNumberFormat="1" applyFont="1" applyFill="1" applyBorder="1" applyAlignment="1" applyProtection="1">
      <alignment horizontal="right" vertical="center"/>
      <protection hidden="1"/>
    </xf>
    <xf numFmtId="0" fontId="46" fillId="7" borderId="1" xfId="1" applyFont="1" applyFill="1" applyBorder="1" applyAlignment="1" applyProtection="1">
      <alignment horizontal="center" vertical="center"/>
      <protection hidden="1"/>
    </xf>
    <xf numFmtId="2" fontId="46" fillId="7" borderId="1" xfId="1" applyNumberFormat="1" applyFont="1" applyFill="1" applyBorder="1" applyAlignment="1" applyProtection="1">
      <alignment horizontal="right" vertical="center"/>
      <protection hidden="1"/>
    </xf>
    <xf numFmtId="2" fontId="46" fillId="7" borderId="4" xfId="1" applyNumberFormat="1" applyFont="1" applyFill="1" applyBorder="1" applyAlignment="1" applyProtection="1">
      <alignment horizontal="right" vertical="center"/>
      <protection hidden="1"/>
    </xf>
    <xf numFmtId="2" fontId="46" fillId="7" borderId="56" xfId="1" applyNumberFormat="1" applyFont="1" applyFill="1" applyBorder="1" applyAlignment="1" applyProtection="1">
      <alignment horizontal="right" vertical="center"/>
      <protection hidden="1"/>
    </xf>
    <xf numFmtId="2" fontId="4" fillId="7" borderId="0" xfId="1" applyNumberFormat="1" applyFont="1" applyFill="1" applyAlignment="1" applyProtection="1">
      <alignment horizontal="center" vertical="center"/>
      <protection hidden="1"/>
    </xf>
    <xf numFmtId="0" fontId="1" fillId="7" borderId="0" xfId="1" applyFill="1" applyAlignment="1" applyProtection="1">
      <alignment horizontal="center" vertical="center"/>
      <protection hidden="1"/>
    </xf>
    <xf numFmtId="0" fontId="4" fillId="7" borderId="0" xfId="1" applyFont="1" applyFill="1" applyAlignment="1" applyProtection="1">
      <alignment horizontal="right" vertical="center"/>
      <protection hidden="1"/>
    </xf>
    <xf numFmtId="0" fontId="54" fillId="7" borderId="0" xfId="1" applyFont="1" applyFill="1" applyAlignment="1" applyProtection="1">
      <alignment horizontal="right" vertical="top"/>
      <protection hidden="1"/>
    </xf>
    <xf numFmtId="168" fontId="54" fillId="7" borderId="0" xfId="1" applyNumberFormat="1" applyFont="1" applyFill="1" applyAlignment="1" applyProtection="1">
      <alignment horizontal="center" vertical="top"/>
      <protection hidden="1"/>
    </xf>
    <xf numFmtId="0" fontId="54" fillId="7" borderId="0" xfId="1" applyFont="1" applyFill="1" applyAlignment="1" applyProtection="1">
      <alignment vertical="top"/>
      <protection hidden="1"/>
    </xf>
    <xf numFmtId="0" fontId="49" fillId="7" borderId="0" xfId="1" applyFont="1" applyFill="1" applyAlignment="1" applyProtection="1">
      <alignment horizontal="right" vertical="center"/>
      <protection hidden="1"/>
    </xf>
    <xf numFmtId="0" fontId="51" fillId="7" borderId="0" xfId="1" applyFont="1" applyFill="1" applyAlignment="1" applyProtection="1">
      <alignment horizontal="right" vertical="center"/>
      <protection hidden="1"/>
    </xf>
    <xf numFmtId="0" fontId="8" fillId="7" borderId="0" xfId="1" applyFont="1" applyFill="1" applyAlignment="1" applyProtection="1">
      <alignment horizontal="center" vertical="center"/>
      <protection hidden="1"/>
    </xf>
    <xf numFmtId="12" fontId="52" fillId="7" borderId="0" xfId="1" applyNumberFormat="1" applyFont="1" applyFill="1" applyAlignment="1" applyProtection="1">
      <alignment vertical="center"/>
      <protection hidden="1"/>
    </xf>
    <xf numFmtId="0" fontId="52" fillId="7" borderId="0" xfId="1" applyFont="1" applyFill="1" applyAlignment="1" applyProtection="1">
      <alignment vertical="center"/>
      <protection hidden="1"/>
    </xf>
    <xf numFmtId="0" fontId="50" fillId="7" borderId="0" xfId="1" applyFont="1" applyFill="1" applyAlignment="1" applyProtection="1">
      <alignment horizontal="right" vertical="center"/>
      <protection hidden="1"/>
    </xf>
    <xf numFmtId="0" fontId="8" fillId="7" borderId="0" xfId="1" applyFont="1" applyFill="1" applyAlignment="1" applyProtection="1">
      <alignment horizontal="right" vertical="center"/>
      <protection hidden="1"/>
    </xf>
    <xf numFmtId="2" fontId="2" fillId="7" borderId="0" xfId="1" applyNumberFormat="1" applyFont="1" applyFill="1" applyAlignment="1" applyProtection="1">
      <alignment horizontal="center" vertical="center"/>
      <protection hidden="1"/>
    </xf>
    <xf numFmtId="0" fontId="2" fillId="7" borderId="38" xfId="1" applyFont="1" applyFill="1" applyBorder="1" applyAlignment="1" applyProtection="1">
      <alignment horizontal="center" vertical="center"/>
      <protection hidden="1"/>
    </xf>
    <xf numFmtId="1" fontId="55" fillId="7" borderId="39" xfId="1" applyNumberFormat="1" applyFont="1" applyFill="1" applyBorder="1" applyAlignment="1" applyProtection="1">
      <alignment horizontal="center" vertical="center" wrapText="1"/>
      <protection hidden="1"/>
    </xf>
    <xf numFmtId="0" fontId="55" fillId="0" borderId="39" xfId="1" applyFont="1" applyBorder="1" applyAlignment="1">
      <alignment horizontal="center" vertical="center" wrapText="1"/>
    </xf>
    <xf numFmtId="1" fontId="55" fillId="7" borderId="39" xfId="1" applyNumberFormat="1" applyFont="1" applyFill="1" applyBorder="1" applyAlignment="1" applyProtection="1">
      <alignment horizontal="center" vertical="center"/>
      <protection hidden="1"/>
    </xf>
    <xf numFmtId="1" fontId="55" fillId="7" borderId="40" xfId="1" applyNumberFormat="1" applyFont="1" applyFill="1" applyBorder="1" applyAlignment="1" applyProtection="1">
      <alignment horizontal="center" vertical="center" wrapText="1"/>
      <protection hidden="1"/>
    </xf>
    <xf numFmtId="0" fontId="1" fillId="7" borderId="55" xfId="1" applyFill="1" applyBorder="1" applyAlignment="1" applyProtection="1">
      <alignment horizontal="center" vertical="center" wrapText="1"/>
      <protection hidden="1"/>
    </xf>
    <xf numFmtId="0" fontId="4" fillId="7" borderId="42" xfId="1" applyFont="1" applyFill="1" applyBorder="1" applyAlignment="1" applyProtection="1">
      <alignment horizontal="left" vertical="center" indent="1"/>
      <protection hidden="1"/>
    </xf>
    <xf numFmtId="0" fontId="3" fillId="7" borderId="12" xfId="1" applyFont="1" applyFill="1" applyBorder="1" applyAlignment="1" applyProtection="1">
      <alignment horizontal="center" vertical="center"/>
      <protection hidden="1"/>
    </xf>
    <xf numFmtId="0" fontId="3" fillId="7" borderId="15" xfId="1" applyFont="1" applyFill="1" applyBorder="1" applyAlignment="1" applyProtection="1">
      <alignment horizontal="center" vertical="center"/>
      <protection hidden="1"/>
    </xf>
    <xf numFmtId="0" fontId="3" fillId="7" borderId="13" xfId="1" applyFont="1" applyFill="1" applyBorder="1" applyAlignment="1" applyProtection="1">
      <alignment horizontal="center" vertical="center"/>
      <protection hidden="1"/>
    </xf>
    <xf numFmtId="0" fontId="3" fillId="7" borderId="55" xfId="1" applyFont="1" applyFill="1" applyBorder="1" applyAlignment="1" applyProtection="1">
      <alignment horizontal="center" vertical="center"/>
      <protection hidden="1"/>
    </xf>
    <xf numFmtId="0" fontId="4" fillId="7" borderId="57" xfId="1" applyFont="1" applyFill="1" applyBorder="1" applyAlignment="1" applyProtection="1">
      <alignment horizontal="left" vertical="center" indent="1"/>
      <protection hidden="1"/>
    </xf>
    <xf numFmtId="2" fontId="3" fillId="7" borderId="60" xfId="1" applyNumberFormat="1" applyFont="1" applyFill="1" applyBorder="1" applyAlignment="1" applyProtection="1">
      <alignment horizontal="center" vertical="center"/>
      <protection hidden="1"/>
    </xf>
    <xf numFmtId="2" fontId="3" fillId="7" borderId="59" xfId="1" applyNumberFormat="1" applyFont="1" applyFill="1" applyBorder="1" applyAlignment="1" applyProtection="1">
      <alignment horizontal="center" vertical="center"/>
      <protection hidden="1"/>
    </xf>
    <xf numFmtId="2" fontId="3" fillId="7" borderId="58" xfId="1" applyNumberFormat="1" applyFont="1" applyFill="1" applyBorder="1" applyAlignment="1" applyProtection="1">
      <alignment horizontal="center" vertical="center"/>
      <protection hidden="1"/>
    </xf>
    <xf numFmtId="2" fontId="3" fillId="7" borderId="55" xfId="1" applyNumberFormat="1" applyFont="1" applyFill="1" applyBorder="1" applyAlignment="1" applyProtection="1">
      <alignment horizontal="center" vertical="center"/>
      <protection hidden="1"/>
    </xf>
    <xf numFmtId="0" fontId="2" fillId="7" borderId="0" xfId="1" applyFont="1" applyFill="1" applyProtection="1">
      <protection hidden="1"/>
    </xf>
    <xf numFmtId="0" fontId="1" fillId="7" borderId="62" xfId="1" applyFill="1" applyBorder="1" applyProtection="1">
      <protection hidden="1"/>
    </xf>
    <xf numFmtId="0" fontId="1" fillId="7" borderId="7" xfId="1" applyFill="1" applyBorder="1" applyAlignment="1" applyProtection="1">
      <alignment horizontal="left"/>
      <protection hidden="1"/>
    </xf>
    <xf numFmtId="166" fontId="27" fillId="7" borderId="65" xfId="1" applyNumberFormat="1" applyFont="1" applyFill="1" applyBorder="1" applyAlignment="1" applyProtection="1">
      <alignment horizontal="left" indent="2"/>
      <protection hidden="1"/>
    </xf>
    <xf numFmtId="0" fontId="12" fillId="7" borderId="66" xfId="1" applyFont="1" applyFill="1" applyBorder="1" applyAlignment="1" applyProtection="1">
      <alignment horizontal="right"/>
      <protection hidden="1"/>
    </xf>
    <xf numFmtId="0" fontId="12" fillId="7" borderId="67" xfId="1" applyFont="1" applyFill="1" applyBorder="1" applyProtection="1">
      <protection hidden="1"/>
    </xf>
    <xf numFmtId="0" fontId="1" fillId="7" borderId="67" xfId="1" applyFill="1" applyBorder="1" applyProtection="1">
      <protection hidden="1"/>
    </xf>
    <xf numFmtId="0" fontId="12" fillId="7" borderId="67" xfId="1" applyFont="1" applyFill="1" applyBorder="1" applyAlignment="1" applyProtection="1">
      <alignment vertical="top"/>
      <protection hidden="1"/>
    </xf>
    <xf numFmtId="0" fontId="12" fillId="7" borderId="67" xfId="1" applyFont="1" applyFill="1" applyBorder="1" applyAlignment="1" applyProtection="1">
      <alignment horizontal="center" vertical="top"/>
      <protection hidden="1"/>
    </xf>
    <xf numFmtId="0" fontId="1" fillId="7" borderId="68" xfId="1" applyFill="1" applyBorder="1" applyProtection="1">
      <protection hidden="1"/>
    </xf>
    <xf numFmtId="0" fontId="1" fillId="0" borderId="0" xfId="5" applyFont="1" applyAlignment="1">
      <alignment vertical="center"/>
    </xf>
    <xf numFmtId="0" fontId="1" fillId="0" borderId="0" xfId="5" applyFont="1" applyAlignment="1" applyProtection="1">
      <alignment vertical="center"/>
      <protection locked="0"/>
    </xf>
    <xf numFmtId="0" fontId="26" fillId="0" borderId="0" xfId="5" applyFont="1" applyAlignment="1">
      <alignment vertical="center"/>
    </xf>
    <xf numFmtId="1" fontId="70" fillId="0" borderId="0" xfId="5" applyNumberFormat="1" applyFont="1" applyAlignment="1">
      <alignment vertical="center" wrapText="1"/>
    </xf>
    <xf numFmtId="0" fontId="26" fillId="0" borderId="0" xfId="5" applyFont="1" applyAlignment="1" applyProtection="1">
      <alignment vertical="center"/>
      <protection locked="0"/>
    </xf>
    <xf numFmtId="0" fontId="8" fillId="0" borderId="8" xfId="5" applyFont="1" applyBorder="1" applyAlignment="1" applyProtection="1">
      <alignment vertical="center"/>
      <protection locked="0"/>
    </xf>
    <xf numFmtId="49" fontId="71" fillId="7" borderId="0" xfId="1" applyNumberFormat="1" applyFont="1" applyFill="1" applyAlignment="1" applyProtection="1">
      <alignment horizontal="right" vertical="center"/>
      <protection hidden="1"/>
    </xf>
    <xf numFmtId="14" fontId="38" fillId="0" borderId="0" xfId="1" applyNumberFormat="1" applyFont="1" applyAlignment="1" applyProtection="1">
      <alignment horizontal="left" vertical="center"/>
      <protection hidden="1"/>
    </xf>
    <xf numFmtId="0" fontId="8" fillId="0" borderId="9" xfId="5" applyFont="1" applyBorder="1" applyAlignment="1" applyProtection="1">
      <alignment vertical="center"/>
      <protection locked="0"/>
    </xf>
    <xf numFmtId="0" fontId="1" fillId="0" borderId="12" xfId="5" applyFont="1" applyBorder="1" applyAlignment="1">
      <alignment horizontal="center" vertical="center"/>
    </xf>
    <xf numFmtId="0" fontId="1" fillId="0" borderId="12" xfId="5" applyFont="1" applyBorder="1" applyAlignment="1">
      <alignment horizontal="left" vertical="center" indent="1"/>
    </xf>
    <xf numFmtId="0" fontId="1" fillId="0" borderId="13" xfId="5" applyFont="1" applyBorder="1" applyAlignment="1">
      <alignment horizontal="left" vertical="center" indent="1"/>
    </xf>
    <xf numFmtId="0" fontId="1" fillId="0" borderId="15" xfId="5" applyFont="1" applyBorder="1" applyAlignment="1">
      <alignment vertical="center"/>
    </xf>
    <xf numFmtId="0" fontId="25" fillId="0" borderId="15" xfId="5" applyFont="1" applyBorder="1" applyAlignment="1">
      <alignment vertical="center"/>
    </xf>
    <xf numFmtId="0" fontId="26" fillId="0" borderId="0" xfId="5" applyFont="1" applyAlignment="1" applyProtection="1">
      <alignment horizontal="centerContinuous" vertical="center"/>
      <protection locked="0"/>
    </xf>
    <xf numFmtId="0" fontId="1" fillId="0" borderId="12" xfId="5" applyFont="1" applyBorder="1" applyAlignment="1" applyProtection="1">
      <alignment horizontal="center" vertical="center"/>
      <protection locked="0"/>
    </xf>
    <xf numFmtId="0" fontId="3" fillId="0" borderId="0" xfId="5" applyFont="1" applyAlignment="1" applyProtection="1">
      <alignment vertical="center"/>
      <protection locked="0"/>
    </xf>
    <xf numFmtId="0" fontId="73" fillId="0" borderId="0" xfId="5" applyFont="1" applyAlignment="1" applyProtection="1">
      <alignment vertical="center"/>
      <protection locked="0"/>
    </xf>
    <xf numFmtId="0" fontId="74" fillId="0" borderId="13" xfId="5" applyFont="1" applyBorder="1" applyAlignment="1">
      <alignment horizontal="center" vertical="center" wrapText="1"/>
    </xf>
    <xf numFmtId="0" fontId="68" fillId="0" borderId="12" xfId="5" applyFont="1" applyBorder="1" applyAlignment="1">
      <alignment horizontal="center" vertical="center" wrapText="1"/>
    </xf>
    <xf numFmtId="0" fontId="4" fillId="11" borderId="12" xfId="5" applyFont="1" applyFill="1" applyBorder="1" applyAlignment="1" applyProtection="1">
      <alignment horizontal="center" vertical="center"/>
      <protection locked="0"/>
    </xf>
    <xf numFmtId="167" fontId="76" fillId="0" borderId="13" xfId="5" applyNumberFormat="1" applyFont="1" applyBorder="1" applyAlignment="1">
      <alignment vertical="center"/>
    </xf>
    <xf numFmtId="0" fontId="77" fillId="11" borderId="12" xfId="5" applyFont="1" applyFill="1" applyBorder="1" applyAlignment="1" applyProtection="1">
      <alignment horizontal="left" vertical="center" indent="1"/>
      <protection locked="0"/>
    </xf>
    <xf numFmtId="0" fontId="29" fillId="11" borderId="12" xfId="5" applyFont="1" applyFill="1" applyBorder="1" applyAlignment="1" applyProtection="1">
      <alignment horizontal="center" vertical="center"/>
      <protection locked="0"/>
    </xf>
    <xf numFmtId="167" fontId="78" fillId="11" borderId="13" xfId="5" applyNumberFormat="1" applyFont="1" applyFill="1" applyBorder="1" applyAlignment="1" applyProtection="1">
      <alignment vertical="center"/>
      <protection locked="0"/>
    </xf>
    <xf numFmtId="0" fontId="28" fillId="11" borderId="12" xfId="5" applyFont="1" applyFill="1" applyBorder="1" applyAlignment="1" applyProtection="1">
      <alignment horizontal="center" vertical="center"/>
      <protection locked="0"/>
    </xf>
    <xf numFmtId="167" fontId="79" fillId="11" borderId="13" xfId="5" applyNumberFormat="1" applyFont="1" applyFill="1" applyBorder="1" applyAlignment="1" applyProtection="1">
      <alignment vertical="center"/>
      <protection locked="0"/>
    </xf>
    <xf numFmtId="167" fontId="76" fillId="11" borderId="13" xfId="5" applyNumberFormat="1" applyFont="1" applyFill="1" applyBorder="1" applyAlignment="1" applyProtection="1">
      <alignment vertical="center"/>
      <protection locked="0"/>
    </xf>
    <xf numFmtId="167" fontId="80" fillId="11" borderId="13" xfId="5" quotePrefix="1" applyNumberFormat="1" applyFont="1" applyFill="1" applyBorder="1" applyAlignment="1" applyProtection="1">
      <alignment vertical="center"/>
      <protection locked="0"/>
    </xf>
    <xf numFmtId="167" fontId="80" fillId="11" borderId="13" xfId="5" applyNumberFormat="1" applyFont="1" applyFill="1" applyBorder="1" applyAlignment="1" applyProtection="1">
      <alignment vertical="center"/>
      <protection locked="0"/>
    </xf>
    <xf numFmtId="167" fontId="80" fillId="11" borderId="4" xfId="5" quotePrefix="1" applyNumberFormat="1" applyFont="1" applyFill="1" applyBorder="1" applyAlignment="1" applyProtection="1">
      <alignment vertical="center"/>
      <protection locked="0"/>
    </xf>
    <xf numFmtId="0" fontId="77" fillId="11" borderId="1" xfId="5" applyFont="1" applyFill="1" applyBorder="1" applyAlignment="1" applyProtection="1">
      <alignment horizontal="left" vertical="center" indent="1"/>
      <protection locked="0"/>
    </xf>
    <xf numFmtId="0" fontId="81" fillId="0" borderId="0" xfId="5" applyFont="1" applyAlignment="1">
      <alignment vertical="center"/>
    </xf>
    <xf numFmtId="0" fontId="80" fillId="0" borderId="0" xfId="5" applyFont="1" applyAlignment="1">
      <alignment vertical="center"/>
    </xf>
    <xf numFmtId="0" fontId="75" fillId="0" borderId="0" xfId="5" applyFont="1" applyAlignment="1">
      <alignment horizontal="right" vertical="center"/>
    </xf>
    <xf numFmtId="167" fontId="57" fillId="0" borderId="2" xfId="5" applyNumberFormat="1" applyFont="1" applyBorder="1" applyAlignment="1">
      <alignment horizontal="right" vertical="center"/>
    </xf>
    <xf numFmtId="0" fontId="82" fillId="0" borderId="2" xfId="5" applyFont="1" applyBorder="1" applyAlignment="1" applyProtection="1">
      <alignment horizontal="left" vertical="center"/>
      <protection locked="0"/>
    </xf>
    <xf numFmtId="167" fontId="83" fillId="0" borderId="0" xfId="5" quotePrefix="1" applyNumberFormat="1" applyFont="1" applyAlignment="1">
      <alignment vertical="center"/>
    </xf>
    <xf numFmtId="0" fontId="57" fillId="0" borderId="0" xfId="5" applyFont="1" applyAlignment="1" applyProtection="1">
      <alignment horizontal="left" vertical="center"/>
      <protection locked="0"/>
    </xf>
    <xf numFmtId="0" fontId="84" fillId="0" borderId="0" xfId="5" applyFont="1" applyAlignment="1" applyProtection="1">
      <alignment horizontal="right" vertical="center"/>
      <protection locked="0"/>
    </xf>
    <xf numFmtId="0" fontId="78" fillId="0" borderId="0" xfId="5" applyFont="1" applyAlignment="1">
      <alignment vertical="center"/>
    </xf>
    <xf numFmtId="0" fontId="80" fillId="0" borderId="0" xfId="5" quotePrefix="1" applyFont="1" applyAlignment="1" applyProtection="1">
      <alignment horizontal="left" vertical="center"/>
      <protection locked="0"/>
    </xf>
    <xf numFmtId="0" fontId="26" fillId="0" borderId="0" xfId="5" applyFont="1" applyAlignment="1" applyProtection="1">
      <alignment horizontal="left" vertical="center"/>
      <protection locked="0"/>
    </xf>
    <xf numFmtId="0" fontId="53" fillId="0" borderId="0" xfId="5" applyFont="1" applyAlignment="1" applyProtection="1">
      <alignment vertical="center" wrapText="1"/>
      <protection locked="0"/>
    </xf>
    <xf numFmtId="0" fontId="74" fillId="0" borderId="12" xfId="5" applyFont="1" applyBorder="1" applyAlignment="1">
      <alignment horizontal="center" vertical="center" wrapText="1"/>
    </xf>
    <xf numFmtId="0" fontId="74" fillId="0" borderId="0" xfId="5" applyFont="1" applyAlignment="1">
      <alignment wrapText="1"/>
    </xf>
    <xf numFmtId="0" fontId="85" fillId="0" borderId="13" xfId="5" quotePrefix="1" applyFont="1" applyBorder="1" applyAlignment="1">
      <alignment horizontal="center" vertical="center"/>
    </xf>
    <xf numFmtId="170" fontId="85" fillId="0" borderId="12" xfId="5" applyNumberFormat="1" applyFont="1" applyBorder="1" applyAlignment="1">
      <alignment horizontal="center" vertical="center" wrapText="1"/>
    </xf>
    <xf numFmtId="0" fontId="1" fillId="0" borderId="12" xfId="5" applyFont="1" applyBorder="1" applyAlignment="1">
      <alignment horizontal="center" vertical="center" wrapText="1"/>
    </xf>
    <xf numFmtId="0" fontId="0" fillId="11" borderId="13" xfId="5" applyFont="1" applyFill="1" applyBorder="1" applyAlignment="1" applyProtection="1">
      <alignment horizontal="center" vertical="center"/>
      <protection locked="0"/>
    </xf>
    <xf numFmtId="0" fontId="1" fillId="11" borderId="12" xfId="5" applyFont="1" applyFill="1" applyBorder="1" applyAlignment="1" applyProtection="1">
      <alignment horizontal="center" vertical="center"/>
      <protection locked="0"/>
    </xf>
    <xf numFmtId="14" fontId="0" fillId="11" borderId="12" xfId="5" applyNumberFormat="1" applyFont="1" applyFill="1" applyBorder="1" applyAlignment="1" applyProtection="1">
      <alignment horizontal="center" vertical="center" wrapText="1" shrinkToFit="1"/>
      <protection locked="0"/>
    </xf>
    <xf numFmtId="14" fontId="1" fillId="11" borderId="12" xfId="5" applyNumberFormat="1" applyFont="1" applyFill="1" applyBorder="1" applyAlignment="1" applyProtection="1">
      <alignment horizontal="center" vertical="center" wrapText="1" shrinkToFit="1"/>
      <protection locked="0"/>
    </xf>
    <xf numFmtId="14" fontId="1" fillId="11" borderId="12" xfId="5" applyNumberFormat="1" applyFont="1" applyFill="1" applyBorder="1" applyAlignment="1" applyProtection="1">
      <alignment horizontal="center" vertical="center"/>
      <protection locked="0"/>
    </xf>
    <xf numFmtId="0" fontId="0" fillId="11" borderId="12" xfId="5" applyFont="1" applyFill="1" applyBorder="1" applyAlignment="1" applyProtection="1">
      <alignment horizontal="center" vertical="center" wrapText="1" shrinkToFit="1"/>
      <protection locked="0"/>
    </xf>
    <xf numFmtId="0" fontId="1" fillId="11" borderId="12" xfId="5" applyFont="1" applyFill="1" applyBorder="1" applyAlignment="1" applyProtection="1">
      <alignment horizontal="center" vertical="center" wrapText="1"/>
      <protection locked="0"/>
    </xf>
    <xf numFmtId="0" fontId="0" fillId="11" borderId="12" xfId="5" applyFont="1" applyFill="1" applyBorder="1" applyAlignment="1" applyProtection="1">
      <alignment horizontal="center" vertical="center"/>
      <protection locked="0"/>
    </xf>
    <xf numFmtId="0" fontId="3" fillId="0" borderId="0" xfId="5" applyFont="1" applyAlignment="1">
      <alignment horizontal="right"/>
    </xf>
    <xf numFmtId="0" fontId="29" fillId="0" borderId="0" xfId="5" applyFont="1" applyAlignment="1">
      <alignment vertical="center"/>
    </xf>
    <xf numFmtId="0" fontId="83" fillId="0" borderId="0" xfId="5" applyFont="1" applyAlignment="1">
      <alignment horizontal="center" vertical="center"/>
    </xf>
    <xf numFmtId="0" fontId="12" fillId="0" borderId="0" xfId="5" applyFont="1" applyAlignment="1">
      <alignment vertical="center"/>
    </xf>
    <xf numFmtId="0" fontId="78" fillId="0" borderId="0" xfId="1" applyFont="1" applyAlignment="1">
      <alignment horizontal="right" vertical="center"/>
    </xf>
    <xf numFmtId="166" fontId="87" fillId="0" borderId="0" xfId="1" applyNumberFormat="1" applyFont="1" applyAlignment="1">
      <alignment horizontal="left"/>
    </xf>
    <xf numFmtId="0" fontId="2" fillId="0" borderId="0" xfId="1" applyFont="1" applyAlignment="1">
      <alignment horizontal="center" vertical="center"/>
    </xf>
    <xf numFmtId="0" fontId="2" fillId="0" borderId="0" xfId="1" applyFont="1"/>
    <xf numFmtId="0" fontId="4" fillId="0" borderId="12" xfId="1" applyFont="1" applyBorder="1" applyAlignment="1">
      <alignment horizontal="center" vertical="center" wrapText="1"/>
    </xf>
    <xf numFmtId="0" fontId="85" fillId="0" borderId="12" xfId="1" applyFont="1" applyBorder="1" applyAlignment="1" applyProtection="1">
      <alignment horizontal="center" vertical="center"/>
      <protection locked="0"/>
    </xf>
    <xf numFmtId="0" fontId="85" fillId="0" borderId="12" xfId="1" applyFont="1" applyBorder="1" applyAlignment="1" applyProtection="1">
      <alignment horizontal="center" vertical="center" wrapText="1"/>
      <protection locked="0"/>
    </xf>
    <xf numFmtId="0" fontId="85" fillId="12" borderId="12" xfId="1" applyFont="1" applyFill="1" applyBorder="1" applyAlignment="1" applyProtection="1">
      <alignment horizontal="left" vertical="center" wrapText="1"/>
      <protection locked="0"/>
    </xf>
    <xf numFmtId="0" fontId="85" fillId="0" borderId="12" xfId="1" applyFont="1" applyBorder="1" applyAlignment="1" applyProtection="1">
      <alignment horizontal="left" vertical="center" wrapText="1" indent="1"/>
      <protection locked="0"/>
    </xf>
    <xf numFmtId="0" fontId="88" fillId="0" borderId="0" xfId="1" applyFont="1"/>
    <xf numFmtId="0" fontId="7" fillId="7" borderId="0" xfId="1" applyFont="1" applyFill="1" applyAlignment="1" applyProtection="1">
      <alignment horizontal="left" textRotation="180"/>
      <protection hidden="1"/>
    </xf>
    <xf numFmtId="0" fontId="90" fillId="7" borderId="0" xfId="1" applyFont="1" applyFill="1" applyAlignment="1" applyProtection="1">
      <alignment horizontal="center"/>
      <protection hidden="1"/>
    </xf>
    <xf numFmtId="0" fontId="91" fillId="7" borderId="0" xfId="1" applyFont="1" applyFill="1" applyAlignment="1" applyProtection="1">
      <alignment horizontal="center"/>
      <protection hidden="1"/>
    </xf>
    <xf numFmtId="2" fontId="67" fillId="7" borderId="0" xfId="1" applyNumberFormat="1" applyFont="1" applyFill="1" applyAlignment="1" applyProtection="1">
      <alignment horizontal="center" vertical="top"/>
      <protection hidden="1"/>
    </xf>
    <xf numFmtId="0" fontId="60" fillId="7" borderId="0" xfId="1" applyFont="1" applyFill="1" applyProtection="1">
      <protection hidden="1"/>
    </xf>
    <xf numFmtId="0" fontId="7" fillId="7" borderId="0" xfId="1" applyFont="1" applyFill="1" applyProtection="1">
      <protection hidden="1"/>
    </xf>
    <xf numFmtId="0" fontId="7" fillId="0" borderId="0" xfId="1" applyFont="1" applyProtection="1">
      <protection hidden="1"/>
    </xf>
    <xf numFmtId="0" fontId="58" fillId="10" borderId="77" xfId="1" applyFont="1" applyFill="1" applyBorder="1" applyAlignment="1" applyProtection="1">
      <alignment horizontal="center" vertical="center" wrapText="1"/>
      <protection hidden="1"/>
    </xf>
    <xf numFmtId="0" fontId="7" fillId="7" borderId="0" xfId="1" applyFont="1" applyFill="1" applyAlignment="1" applyProtection="1">
      <alignment horizontal="right" vertical="center"/>
      <protection hidden="1"/>
    </xf>
    <xf numFmtId="0" fontId="7" fillId="7" borderId="0" xfId="1" applyFont="1" applyFill="1" applyAlignment="1" applyProtection="1">
      <alignment vertical="center"/>
      <protection hidden="1"/>
    </xf>
    <xf numFmtId="0" fontId="7" fillId="0" borderId="0" xfId="1" applyFont="1" applyAlignment="1" applyProtection="1">
      <alignment horizontal="right" vertical="center"/>
      <protection hidden="1"/>
    </xf>
    <xf numFmtId="0" fontId="7" fillId="0" borderId="0" xfId="1" applyFont="1" applyAlignment="1" applyProtection="1">
      <alignment vertical="center"/>
      <protection hidden="1"/>
    </xf>
    <xf numFmtId="12" fontId="66" fillId="10" borderId="78" xfId="1" applyNumberFormat="1" applyFont="1" applyFill="1" applyBorder="1" applyAlignment="1" applyProtection="1">
      <alignment horizontal="left" vertical="center" wrapText="1"/>
      <protection hidden="1"/>
    </xf>
    <xf numFmtId="12" fontId="66" fillId="10" borderId="79" xfId="1" applyNumberFormat="1" applyFont="1" applyFill="1" applyBorder="1" applyAlignment="1" applyProtection="1">
      <alignment horizontal="left" vertical="center" wrapText="1"/>
      <protection hidden="1"/>
    </xf>
    <xf numFmtId="0" fontId="8" fillId="10" borderId="79" xfId="1" applyFont="1" applyFill="1" applyBorder="1" applyAlignment="1" applyProtection="1">
      <alignment horizontal="left" vertical="center" indent="1"/>
      <protection hidden="1"/>
    </xf>
    <xf numFmtId="0" fontId="1" fillId="10" borderId="79" xfId="1" applyFill="1" applyBorder="1" applyAlignment="1" applyProtection="1">
      <alignment horizontal="center" vertical="center" wrapText="1"/>
      <protection hidden="1"/>
    </xf>
    <xf numFmtId="0" fontId="1" fillId="10" borderId="80" xfId="1" applyFill="1" applyBorder="1" applyAlignment="1" applyProtection="1">
      <alignment horizontal="center" vertical="center" wrapText="1"/>
      <protection hidden="1"/>
    </xf>
    <xf numFmtId="2" fontId="66" fillId="13" borderId="81" xfId="1" applyNumberFormat="1" applyFont="1" applyFill="1" applyBorder="1" applyAlignment="1" applyProtection="1">
      <alignment horizontal="right"/>
      <protection hidden="1"/>
    </xf>
    <xf numFmtId="2" fontId="66" fillId="13" borderId="81" xfId="1" applyNumberFormat="1" applyFont="1" applyFill="1" applyBorder="1" applyProtection="1">
      <protection hidden="1"/>
    </xf>
    <xf numFmtId="2" fontId="66" fillId="13" borderId="81" xfId="1" applyNumberFormat="1" applyFont="1" applyFill="1" applyBorder="1" applyAlignment="1" applyProtection="1">
      <alignment horizontal="center" vertical="top"/>
      <protection hidden="1"/>
    </xf>
    <xf numFmtId="49" fontId="95" fillId="14" borderId="82" xfId="1" applyNumberFormat="1" applyFont="1" applyFill="1" applyBorder="1" applyAlignment="1" applyProtection="1">
      <alignment horizontal="center"/>
      <protection hidden="1"/>
    </xf>
    <xf numFmtId="0" fontId="7" fillId="0" borderId="85" xfId="1" applyFont="1" applyBorder="1" applyAlignment="1" applyProtection="1">
      <alignment vertical="center" wrapText="1"/>
      <protection locked="0"/>
    </xf>
    <xf numFmtId="2" fontId="58" fillId="0" borderId="85" xfId="1" applyNumberFormat="1" applyFont="1" applyBorder="1" applyAlignment="1" applyProtection="1">
      <alignment horizontal="center" vertical="center" wrapText="1"/>
      <protection locked="0"/>
    </xf>
    <xf numFmtId="2" fontId="58" fillId="0" borderId="85" xfId="1" applyNumberFormat="1" applyFont="1" applyBorder="1" applyAlignment="1" applyProtection="1">
      <alignment horizontal="left" vertical="center" wrapText="1"/>
      <protection locked="0"/>
    </xf>
    <xf numFmtId="2" fontId="58" fillId="0" borderId="87" xfId="1" applyNumberFormat="1" applyFont="1" applyBorder="1" applyAlignment="1" applyProtection="1">
      <alignment vertical="center" wrapText="1"/>
      <protection locked="0"/>
    </xf>
    <xf numFmtId="2" fontId="58" fillId="0" borderId="85" xfId="1" applyNumberFormat="1" applyFont="1" applyBorder="1" applyAlignment="1" applyProtection="1">
      <alignment vertical="center" wrapText="1"/>
      <protection locked="0"/>
    </xf>
    <xf numFmtId="12" fontId="7" fillId="0" borderId="0" xfId="1" applyNumberFormat="1" applyFont="1" applyProtection="1">
      <protection hidden="1"/>
    </xf>
    <xf numFmtId="2" fontId="58" fillId="0" borderId="12" xfId="1" applyNumberFormat="1" applyFont="1" applyBorder="1" applyAlignment="1" applyProtection="1">
      <alignment horizontal="center" vertical="center" wrapText="1"/>
      <protection locked="0"/>
    </xf>
    <xf numFmtId="2" fontId="58" fillId="0" borderId="12" xfId="1" applyNumberFormat="1" applyFont="1" applyBorder="1" applyAlignment="1" applyProtection="1">
      <alignment horizontal="left" vertical="center" wrapText="1"/>
      <protection locked="0"/>
    </xf>
    <xf numFmtId="2" fontId="58" fillId="0" borderId="15" xfId="1" applyNumberFormat="1" applyFont="1" applyBorder="1" applyAlignment="1" applyProtection="1">
      <alignment vertical="center" wrapText="1"/>
      <protection locked="0"/>
    </xf>
    <xf numFmtId="2" fontId="58" fillId="0" borderId="12" xfId="1" applyNumberFormat="1" applyFont="1" applyBorder="1" applyAlignment="1" applyProtection="1">
      <alignment vertical="center" wrapText="1"/>
      <protection locked="0"/>
    </xf>
    <xf numFmtId="2" fontId="58" fillId="0" borderId="93" xfId="1" applyNumberFormat="1" applyFont="1" applyBorder="1" applyAlignment="1" applyProtection="1">
      <alignment horizontal="center" vertical="center" wrapText="1"/>
      <protection locked="0"/>
    </xf>
    <xf numFmtId="2" fontId="58" fillId="0" borderId="93" xfId="1" applyNumberFormat="1" applyFont="1" applyBorder="1" applyAlignment="1" applyProtection="1">
      <alignment horizontal="left" vertical="center" wrapText="1"/>
      <protection locked="0"/>
    </xf>
    <xf numFmtId="2" fontId="58" fillId="0" borderId="94" xfId="1" applyNumberFormat="1" applyFont="1" applyBorder="1" applyAlignment="1" applyProtection="1">
      <alignment vertical="center" wrapText="1"/>
      <protection locked="0"/>
    </xf>
    <xf numFmtId="2" fontId="58" fillId="0" borderId="93" xfId="1" applyNumberFormat="1" applyFont="1" applyBorder="1" applyAlignment="1" applyProtection="1">
      <alignment vertical="center" wrapText="1"/>
      <protection locked="0"/>
    </xf>
    <xf numFmtId="0" fontId="66" fillId="10" borderId="78" xfId="1" applyFont="1" applyFill="1" applyBorder="1" applyAlignment="1" applyProtection="1">
      <alignment horizontal="center" vertical="center"/>
      <protection hidden="1"/>
    </xf>
    <xf numFmtId="0" fontId="66" fillId="10" borderId="79" xfId="1" applyFont="1" applyFill="1" applyBorder="1" applyAlignment="1" applyProtection="1">
      <alignment horizontal="center" vertical="center"/>
      <protection hidden="1"/>
    </xf>
    <xf numFmtId="0" fontId="66" fillId="10" borderId="79" xfId="1" applyFont="1" applyFill="1" applyBorder="1" applyAlignment="1" applyProtection="1">
      <alignment horizontal="left" vertical="center" indent="1"/>
      <protection hidden="1"/>
    </xf>
    <xf numFmtId="0" fontId="61" fillId="10" borderId="79" xfId="1" applyFont="1" applyFill="1" applyBorder="1" applyAlignment="1" applyProtection="1">
      <alignment horizontal="center" vertical="center"/>
      <protection hidden="1"/>
    </xf>
    <xf numFmtId="0" fontId="66" fillId="10" borderId="96" xfId="1" applyFont="1" applyFill="1" applyBorder="1" applyAlignment="1" applyProtection="1">
      <alignment horizontal="center" vertical="center"/>
      <protection hidden="1"/>
    </xf>
    <xf numFmtId="2" fontId="66" fillId="14" borderId="97" xfId="1" applyNumberFormat="1" applyFont="1" applyFill="1" applyBorder="1" applyAlignment="1" applyProtection="1">
      <alignment horizontal="right"/>
      <protection hidden="1"/>
    </xf>
    <xf numFmtId="2" fontId="66" fillId="14" borderId="97" xfId="1" applyNumberFormat="1" applyFont="1" applyFill="1" applyBorder="1" applyProtection="1">
      <protection hidden="1"/>
    </xf>
    <xf numFmtId="2" fontId="66" fillId="14" borderId="81" xfId="1" applyNumberFormat="1" applyFont="1" applyFill="1" applyBorder="1" applyAlignment="1" applyProtection="1">
      <alignment horizontal="center" vertical="top"/>
      <protection hidden="1"/>
    </xf>
    <xf numFmtId="0" fontId="66" fillId="10" borderId="79" xfId="1" applyFont="1" applyFill="1" applyBorder="1" applyAlignment="1" applyProtection="1">
      <alignment horizontal="left" vertical="center" indent="4"/>
      <protection hidden="1"/>
    </xf>
    <xf numFmtId="0" fontId="61" fillId="10" borderId="79" xfId="1" applyFont="1" applyFill="1" applyBorder="1" applyAlignment="1" applyProtection="1">
      <alignment horizontal="left" vertical="center" indent="3"/>
      <protection hidden="1"/>
    </xf>
    <xf numFmtId="0" fontId="66" fillId="10" borderId="79" xfId="1" applyFont="1" applyFill="1" applyBorder="1" applyAlignment="1" applyProtection="1">
      <alignment horizontal="left" vertical="center" indent="3"/>
      <protection hidden="1"/>
    </xf>
    <xf numFmtId="0" fontId="66" fillId="10" borderId="79" xfId="1" applyFont="1" applyFill="1" applyBorder="1" applyAlignment="1" applyProtection="1">
      <alignment horizontal="left" vertical="center"/>
      <protection hidden="1"/>
    </xf>
    <xf numFmtId="2" fontId="4" fillId="14" borderId="81" xfId="1" applyNumberFormat="1" applyFont="1" applyFill="1" applyBorder="1" applyAlignment="1" applyProtection="1">
      <alignment horizontal="right" vertical="center"/>
      <protection hidden="1"/>
    </xf>
    <xf numFmtId="2" fontId="4" fillId="14" borderId="81" xfId="1" applyNumberFormat="1" applyFont="1" applyFill="1" applyBorder="1" applyAlignment="1" applyProtection="1">
      <alignment vertical="center"/>
      <protection hidden="1"/>
    </xf>
    <xf numFmtId="2" fontId="4" fillId="14" borderId="81" xfId="1" applyNumberFormat="1" applyFont="1" applyFill="1" applyBorder="1" applyAlignment="1" applyProtection="1">
      <alignment horizontal="center" vertical="top"/>
      <protection hidden="1"/>
    </xf>
    <xf numFmtId="0" fontId="94" fillId="0" borderId="98" xfId="1" applyFont="1" applyBorder="1" applyAlignment="1" applyProtection="1">
      <alignment horizontal="center" vertical="center" wrapText="1"/>
      <protection locked="0"/>
    </xf>
    <xf numFmtId="0" fontId="7" fillId="0" borderId="85" xfId="1" applyFont="1" applyBorder="1" applyAlignment="1" applyProtection="1">
      <alignment horizontal="center" vertical="center" wrapText="1"/>
      <protection locked="0"/>
    </xf>
    <xf numFmtId="12" fontId="94" fillId="0" borderId="85" xfId="1" applyNumberFormat="1" applyFont="1" applyBorder="1" applyAlignment="1" applyProtection="1">
      <alignment horizontal="left" vertical="center" wrapText="1"/>
      <protection locked="0"/>
    </xf>
    <xf numFmtId="0" fontId="7" fillId="0" borderId="85" xfId="1" applyFont="1" applyBorder="1" applyAlignment="1" applyProtection="1">
      <alignment horizontal="center" vertical="center"/>
      <protection locked="0"/>
    </xf>
    <xf numFmtId="0" fontId="60" fillId="0" borderId="85" xfId="1" applyFont="1" applyBorder="1" applyAlignment="1" applyProtection="1">
      <alignment horizontal="left" vertical="center" wrapText="1"/>
      <protection locked="0"/>
    </xf>
    <xf numFmtId="0" fontId="7" fillId="0" borderId="99" xfId="1" applyFont="1" applyBorder="1" applyAlignment="1" applyProtection="1">
      <alignment horizontal="center" vertical="center" wrapText="1"/>
      <protection locked="0"/>
    </xf>
    <xf numFmtId="2" fontId="58" fillId="10" borderId="85" xfId="1" applyNumberFormat="1" applyFont="1" applyFill="1" applyBorder="1" applyAlignment="1" applyProtection="1">
      <alignment vertical="center" wrapText="1"/>
      <protection hidden="1"/>
    </xf>
    <xf numFmtId="2" fontId="66" fillId="10" borderId="85" xfId="1" applyNumberFormat="1" applyFont="1" applyFill="1" applyBorder="1" applyAlignment="1" applyProtection="1">
      <alignment horizontal="right" vertical="center" wrapText="1"/>
      <protection hidden="1"/>
    </xf>
    <xf numFmtId="2" fontId="66" fillId="0" borderId="85" xfId="1" applyNumberFormat="1" applyFont="1" applyBorder="1" applyAlignment="1" applyProtection="1">
      <alignment horizontal="right" vertical="center" wrapText="1"/>
      <protection hidden="1"/>
    </xf>
    <xf numFmtId="2" fontId="66" fillId="10" borderId="85" xfId="1" applyNumberFormat="1" applyFont="1" applyFill="1" applyBorder="1" applyAlignment="1" applyProtection="1">
      <alignment vertical="center" wrapText="1"/>
      <protection hidden="1"/>
    </xf>
    <xf numFmtId="2" fontId="96" fillId="10" borderId="85" xfId="1" applyNumberFormat="1" applyFont="1" applyFill="1" applyBorder="1" applyAlignment="1" applyProtection="1">
      <alignment horizontal="right" vertical="center"/>
      <protection hidden="1"/>
    </xf>
    <xf numFmtId="2" fontId="96" fillId="10" borderId="85" xfId="1" applyNumberFormat="1" applyFont="1" applyFill="1" applyBorder="1" applyAlignment="1" applyProtection="1">
      <alignment horizontal="center" vertical="center"/>
      <protection hidden="1"/>
    </xf>
    <xf numFmtId="49" fontId="97" fillId="0" borderId="100" xfId="1" applyNumberFormat="1" applyFont="1" applyBorder="1" applyAlignment="1" applyProtection="1">
      <alignment horizontal="right" vertical="center" wrapText="1"/>
      <protection locked="0"/>
    </xf>
    <xf numFmtId="0" fontId="94" fillId="0" borderId="77" xfId="1" applyFont="1" applyBorder="1" applyAlignment="1" applyProtection="1">
      <alignment horizontal="center" vertical="center" wrapText="1"/>
      <protection locked="0"/>
    </xf>
    <xf numFmtId="0" fontId="7" fillId="0" borderId="93" xfId="1" applyFont="1" applyBorder="1" applyAlignment="1" applyProtection="1">
      <alignment horizontal="center" vertical="center" wrapText="1"/>
      <protection locked="0"/>
    </xf>
    <xf numFmtId="12" fontId="94" fillId="0" borderId="93" xfId="1" applyNumberFormat="1" applyFont="1" applyBorder="1" applyAlignment="1" applyProtection="1">
      <alignment horizontal="left" vertical="center" wrapText="1"/>
      <protection locked="0"/>
    </xf>
    <xf numFmtId="0" fontId="7" fillId="0" borderId="93" xfId="1" applyFont="1" applyBorder="1" applyAlignment="1" applyProtection="1">
      <alignment horizontal="center" vertical="center"/>
      <protection locked="0"/>
    </xf>
    <xf numFmtId="0" fontId="60" fillId="0" borderId="93" xfId="1" applyFont="1" applyBorder="1" applyAlignment="1" applyProtection="1">
      <alignment horizontal="left" vertical="center" wrapText="1"/>
      <protection locked="0"/>
    </xf>
    <xf numFmtId="0" fontId="7" fillId="0" borderId="93" xfId="1" applyFont="1" applyBorder="1" applyAlignment="1" applyProtection="1">
      <alignment vertical="center" wrapText="1"/>
      <protection locked="0"/>
    </xf>
    <xf numFmtId="0" fontId="7" fillId="0" borderId="101" xfId="1" applyFont="1" applyBorder="1" applyAlignment="1" applyProtection="1">
      <alignment horizontal="center" vertical="center" wrapText="1"/>
      <protection locked="0"/>
    </xf>
    <xf numFmtId="12" fontId="58" fillId="10" borderId="91" xfId="1" applyNumberFormat="1" applyFont="1" applyFill="1" applyBorder="1" applyAlignment="1" applyProtection="1">
      <alignment vertical="center" wrapText="1"/>
      <protection hidden="1"/>
    </xf>
    <xf numFmtId="12" fontId="58" fillId="0" borderId="91" xfId="1" applyNumberFormat="1" applyFont="1" applyBorder="1" applyAlignment="1" applyProtection="1">
      <alignment horizontal="center" vertical="center" wrapText="1"/>
      <protection locked="0"/>
    </xf>
    <xf numFmtId="2" fontId="66" fillId="10" borderId="91" xfId="1" applyNumberFormat="1" applyFont="1" applyFill="1" applyBorder="1" applyAlignment="1" applyProtection="1">
      <alignment horizontal="right" vertical="center" wrapText="1"/>
      <protection hidden="1"/>
    </xf>
    <xf numFmtId="2" fontId="66" fillId="0" borderId="91" xfId="1" applyNumberFormat="1" applyFont="1" applyBorder="1" applyAlignment="1" applyProtection="1">
      <alignment horizontal="right" vertical="center" wrapText="1"/>
      <protection hidden="1"/>
    </xf>
    <xf numFmtId="2" fontId="66" fillId="10" borderId="91" xfId="1" applyNumberFormat="1" applyFont="1" applyFill="1" applyBorder="1" applyAlignment="1" applyProtection="1">
      <alignment vertical="center" wrapText="1"/>
      <protection hidden="1"/>
    </xf>
    <xf numFmtId="2" fontId="96" fillId="10" borderId="91" xfId="1" applyNumberFormat="1" applyFont="1" applyFill="1" applyBorder="1" applyAlignment="1" applyProtection="1">
      <alignment horizontal="right" vertical="center"/>
      <protection hidden="1"/>
    </xf>
    <xf numFmtId="2" fontId="96" fillId="10" borderId="91" xfId="1" applyNumberFormat="1" applyFont="1" applyFill="1" applyBorder="1" applyAlignment="1" applyProtection="1">
      <alignment horizontal="center" vertical="center"/>
      <protection hidden="1"/>
    </xf>
    <xf numFmtId="49" fontId="97" fillId="0" borderId="95" xfId="1" applyNumberFormat="1" applyFont="1" applyBorder="1" applyAlignment="1" applyProtection="1">
      <alignment vertical="center" wrapText="1"/>
      <protection locked="0"/>
    </xf>
    <xf numFmtId="2" fontId="66" fillId="13" borderId="81" xfId="1" applyNumberFormat="1" applyFont="1" applyFill="1" applyBorder="1" applyAlignment="1" applyProtection="1">
      <alignment horizontal="right" vertical="center"/>
      <protection hidden="1"/>
    </xf>
    <xf numFmtId="2" fontId="66" fillId="13" borderId="81" xfId="1" applyNumberFormat="1" applyFont="1" applyFill="1" applyBorder="1" applyAlignment="1" applyProtection="1">
      <alignment vertical="center"/>
      <protection hidden="1"/>
    </xf>
    <xf numFmtId="12" fontId="58" fillId="10" borderId="85" xfId="1" applyNumberFormat="1" applyFont="1" applyFill="1" applyBorder="1" applyAlignment="1" applyProtection="1">
      <alignment vertical="center" wrapText="1"/>
      <protection hidden="1"/>
    </xf>
    <xf numFmtId="12" fontId="58" fillId="11" borderId="85" xfId="1" applyNumberFormat="1" applyFont="1" applyFill="1" applyBorder="1" applyAlignment="1" applyProtection="1">
      <alignment vertical="center" wrapText="1"/>
      <protection hidden="1"/>
    </xf>
    <xf numFmtId="12" fontId="58" fillId="0" borderId="85" xfId="1" applyNumberFormat="1" applyFont="1" applyBorder="1" applyAlignment="1" applyProtection="1">
      <alignment horizontal="center" vertical="center" wrapText="1"/>
      <protection locked="0" hidden="1"/>
    </xf>
    <xf numFmtId="49" fontId="97" fillId="0" borderId="100" xfId="1" applyNumberFormat="1" applyFont="1" applyBorder="1" applyAlignment="1" applyProtection="1">
      <alignment vertical="center" wrapText="1"/>
      <protection hidden="1"/>
    </xf>
    <xf numFmtId="12" fontId="7" fillId="0" borderId="0" xfId="1" applyNumberFormat="1" applyFont="1" applyAlignment="1" applyProtection="1">
      <alignment vertical="center"/>
      <protection hidden="1"/>
    </xf>
    <xf numFmtId="12" fontId="58" fillId="0" borderId="91" xfId="1" applyNumberFormat="1" applyFont="1" applyBorder="1" applyAlignment="1" applyProtection="1">
      <alignment horizontal="center" vertical="center" wrapText="1"/>
      <protection locked="0" hidden="1"/>
    </xf>
    <xf numFmtId="0" fontId="66" fillId="14" borderId="79" xfId="1" applyFont="1" applyFill="1" applyBorder="1" applyAlignment="1" applyProtection="1">
      <alignment horizontal="right" vertical="center"/>
      <protection hidden="1"/>
    </xf>
    <xf numFmtId="0" fontId="66" fillId="14" borderId="79" xfId="1" applyFont="1" applyFill="1" applyBorder="1" applyAlignment="1" applyProtection="1">
      <alignment horizontal="center" vertical="center"/>
      <protection hidden="1"/>
    </xf>
    <xf numFmtId="2" fontId="66" fillId="14" borderId="81" xfId="1" applyNumberFormat="1" applyFont="1" applyFill="1" applyBorder="1" applyAlignment="1" applyProtection="1">
      <alignment horizontal="right" vertical="center"/>
      <protection hidden="1"/>
    </xf>
    <xf numFmtId="2" fontId="66" fillId="14" borderId="97" xfId="1" applyNumberFormat="1" applyFont="1" applyFill="1" applyBorder="1" applyAlignment="1" applyProtection="1">
      <alignment horizontal="center" vertical="top"/>
      <protection hidden="1"/>
    </xf>
    <xf numFmtId="12" fontId="58" fillId="10" borderId="85" xfId="1" applyNumberFormat="1" applyFont="1" applyFill="1" applyBorder="1" applyAlignment="1" applyProtection="1">
      <alignment horizontal="center" vertical="center" wrapText="1"/>
      <protection hidden="1"/>
    </xf>
    <xf numFmtId="12" fontId="66" fillId="10" borderId="85" xfId="1" applyNumberFormat="1" applyFont="1" applyFill="1" applyBorder="1" applyAlignment="1" applyProtection="1">
      <alignment horizontal="right" vertical="center" wrapText="1"/>
      <protection hidden="1"/>
    </xf>
    <xf numFmtId="12" fontId="7" fillId="10" borderId="85" xfId="1" applyNumberFormat="1" applyFont="1" applyFill="1" applyBorder="1" applyAlignment="1" applyProtection="1">
      <alignment horizontal="center" vertical="center" wrapText="1"/>
      <protection hidden="1"/>
    </xf>
    <xf numFmtId="2" fontId="66" fillId="0" borderId="99" xfId="1" applyNumberFormat="1" applyFont="1" applyBorder="1" applyAlignment="1" applyProtection="1">
      <alignment horizontal="right" vertical="center"/>
      <protection locked="0"/>
    </xf>
    <xf numFmtId="49" fontId="97" fillId="0" borderId="100" xfId="1" applyNumberFormat="1" applyFont="1" applyBorder="1" applyAlignment="1" applyProtection="1">
      <alignment wrapText="1"/>
      <protection locked="0"/>
    </xf>
    <xf numFmtId="12" fontId="58" fillId="10" borderId="11" xfId="1" applyNumberFormat="1" applyFont="1" applyFill="1" applyBorder="1" applyAlignment="1" applyProtection="1">
      <alignment vertical="center" wrapText="1"/>
      <protection hidden="1"/>
    </xf>
    <xf numFmtId="12" fontId="58" fillId="10" borderId="11" xfId="1" applyNumberFormat="1" applyFont="1" applyFill="1" applyBorder="1" applyAlignment="1" applyProtection="1">
      <alignment horizontal="center" vertical="center" wrapText="1"/>
      <protection hidden="1"/>
    </xf>
    <xf numFmtId="12" fontId="66" fillId="10" borderId="5" xfId="1" applyNumberFormat="1" applyFont="1" applyFill="1" applyBorder="1" applyAlignment="1" applyProtection="1">
      <alignment horizontal="right" vertical="center" wrapText="1"/>
      <protection hidden="1"/>
    </xf>
    <xf numFmtId="12" fontId="7" fillId="10" borderId="5" xfId="1" applyNumberFormat="1" applyFont="1" applyFill="1" applyBorder="1" applyAlignment="1" applyProtection="1">
      <alignment horizontal="center" vertical="center" wrapText="1"/>
      <protection hidden="1"/>
    </xf>
    <xf numFmtId="2" fontId="66" fillId="0" borderId="7" xfId="1" applyNumberFormat="1" applyFont="1" applyBorder="1" applyAlignment="1" applyProtection="1">
      <alignment horizontal="right" vertical="center"/>
      <protection locked="0"/>
    </xf>
    <xf numFmtId="2" fontId="96" fillId="10" borderId="11" xfId="1" applyNumberFormat="1" applyFont="1" applyFill="1" applyBorder="1" applyAlignment="1" applyProtection="1">
      <alignment horizontal="center" vertical="center"/>
      <protection hidden="1"/>
    </xf>
    <xf numFmtId="49" fontId="97" fillId="0" borderId="71" xfId="1" applyNumberFormat="1" applyFont="1" applyBorder="1" applyAlignment="1" applyProtection="1">
      <alignment wrapText="1"/>
      <protection locked="0"/>
    </xf>
    <xf numFmtId="0" fontId="61" fillId="10" borderId="79" xfId="1" applyFont="1" applyFill="1" applyBorder="1" applyAlignment="1" applyProtection="1">
      <alignment horizontal="left" vertical="center"/>
      <protection hidden="1"/>
    </xf>
    <xf numFmtId="2" fontId="66" fillId="14" borderId="81" xfId="1" applyNumberFormat="1" applyFont="1" applyFill="1" applyBorder="1" applyAlignment="1" applyProtection="1">
      <alignment horizontal="center" vertical="center"/>
      <protection hidden="1"/>
    </xf>
    <xf numFmtId="49" fontId="95" fillId="14" borderId="82" xfId="1" applyNumberFormat="1" applyFont="1" applyFill="1" applyBorder="1" applyAlignment="1" applyProtection="1">
      <alignment horizontal="center" vertical="center"/>
      <protection hidden="1"/>
    </xf>
    <xf numFmtId="12" fontId="58" fillId="10" borderId="74" xfId="1" applyNumberFormat="1" applyFont="1" applyFill="1" applyBorder="1" applyAlignment="1" applyProtection="1">
      <alignment vertical="center" wrapText="1"/>
      <protection hidden="1"/>
    </xf>
    <xf numFmtId="12" fontId="58" fillId="10" borderId="74" xfId="1" applyNumberFormat="1" applyFont="1" applyFill="1" applyBorder="1" applyAlignment="1" applyProtection="1">
      <alignment horizontal="center" vertical="center" wrapText="1"/>
      <protection hidden="1"/>
    </xf>
    <xf numFmtId="12" fontId="66" fillId="10" borderId="74" xfId="1" applyNumberFormat="1" applyFont="1" applyFill="1" applyBorder="1" applyAlignment="1" applyProtection="1">
      <alignment horizontal="right" vertical="center" wrapText="1"/>
      <protection hidden="1"/>
    </xf>
    <xf numFmtId="12" fontId="7" fillId="10" borderId="74" xfId="1" applyNumberFormat="1" applyFont="1" applyFill="1" applyBorder="1" applyAlignment="1" applyProtection="1">
      <alignment horizontal="center" vertical="center" wrapText="1"/>
      <protection hidden="1"/>
    </xf>
    <xf numFmtId="2" fontId="66" fillId="0" borderId="74" xfId="1" applyNumberFormat="1" applyFont="1" applyBorder="1" applyAlignment="1" applyProtection="1">
      <alignment horizontal="right" vertical="center"/>
      <protection locked="0"/>
    </xf>
    <xf numFmtId="2" fontId="96" fillId="10" borderId="74" xfId="1" applyNumberFormat="1" applyFont="1" applyFill="1" applyBorder="1" applyAlignment="1" applyProtection="1">
      <alignment horizontal="center" vertical="center"/>
      <protection hidden="1"/>
    </xf>
    <xf numFmtId="49" fontId="97" fillId="0" borderId="75" xfId="1" applyNumberFormat="1" applyFont="1" applyBorder="1" applyAlignment="1" applyProtection="1">
      <alignment wrapText="1"/>
      <protection locked="0"/>
    </xf>
    <xf numFmtId="49" fontId="100" fillId="0" borderId="0" xfId="1" applyNumberFormat="1" applyFont="1" applyAlignment="1" applyProtection="1">
      <alignment vertical="center"/>
      <protection hidden="1"/>
    </xf>
    <xf numFmtId="49" fontId="82" fillId="0" borderId="0" xfId="1" applyNumberFormat="1" applyFont="1" applyAlignment="1" applyProtection="1">
      <alignment vertical="center"/>
      <protection hidden="1"/>
    </xf>
    <xf numFmtId="0" fontId="101" fillId="0" borderId="0" xfId="1" applyFont="1" applyProtection="1">
      <protection hidden="1"/>
    </xf>
    <xf numFmtId="0" fontId="94" fillId="13" borderId="47" xfId="1" applyFont="1" applyFill="1" applyBorder="1" applyAlignment="1" applyProtection="1">
      <alignment horizontal="left" vertical="center" textRotation="90" wrapText="1"/>
      <protection hidden="1"/>
    </xf>
    <xf numFmtId="0" fontId="58" fillId="10" borderId="102" xfId="1" applyFont="1" applyFill="1" applyBorder="1" applyAlignment="1" applyProtection="1">
      <alignment horizontal="center" vertical="center" wrapText="1"/>
      <protection hidden="1"/>
    </xf>
    <xf numFmtId="0" fontId="66" fillId="10" borderId="78" xfId="1" applyFont="1" applyFill="1" applyBorder="1" applyAlignment="1" applyProtection="1">
      <alignment horizontal="left" vertical="center" indent="3"/>
      <protection hidden="1"/>
    </xf>
    <xf numFmtId="2" fontId="66" fillId="14" borderId="81" xfId="1" applyNumberFormat="1" applyFont="1" applyFill="1" applyBorder="1" applyAlignment="1" applyProtection="1">
      <alignment vertical="center"/>
      <protection hidden="1"/>
    </xf>
    <xf numFmtId="49" fontId="95" fillId="14" borderId="95" xfId="1" applyNumberFormat="1" applyFont="1" applyFill="1" applyBorder="1" applyAlignment="1" applyProtection="1">
      <alignment horizontal="center"/>
      <protection hidden="1"/>
    </xf>
    <xf numFmtId="0" fontId="7" fillId="0" borderId="98" xfId="1" applyFont="1" applyBorder="1" applyAlignment="1" applyProtection="1">
      <alignment horizontal="center" vertical="center" wrapText="1"/>
      <protection locked="0"/>
    </xf>
    <xf numFmtId="0" fontId="7" fillId="0" borderId="15" xfId="1" applyFont="1" applyBorder="1" applyAlignment="1" applyProtection="1">
      <alignment horizontal="center" vertical="center" wrapText="1"/>
      <protection locked="0"/>
    </xf>
    <xf numFmtId="12" fontId="61" fillId="0" borderId="85" xfId="1" applyNumberFormat="1" applyFont="1" applyBorder="1" applyAlignment="1" applyProtection="1">
      <alignment horizontal="left" vertical="center" wrapText="1" indent="1"/>
      <protection locked="0"/>
    </xf>
    <xf numFmtId="0" fontId="60" fillId="0" borderId="85" xfId="1" applyFont="1" applyBorder="1" applyAlignment="1" applyProtection="1">
      <alignment horizontal="center" vertical="center" wrapText="1"/>
      <protection locked="0"/>
    </xf>
    <xf numFmtId="2" fontId="67" fillId="0" borderId="85" xfId="1" applyNumberFormat="1" applyFont="1" applyBorder="1" applyAlignment="1" applyProtection="1">
      <alignment vertical="center" wrapText="1"/>
      <protection locked="0"/>
    </xf>
    <xf numFmtId="2" fontId="67" fillId="10" borderId="84" xfId="1" applyNumberFormat="1" applyFont="1" applyFill="1" applyBorder="1" applyAlignment="1" applyProtection="1">
      <alignment vertical="center" wrapText="1"/>
      <protection hidden="1"/>
    </xf>
    <xf numFmtId="2" fontId="102" fillId="10" borderId="84" xfId="1" applyNumberFormat="1" applyFont="1" applyFill="1" applyBorder="1" applyAlignment="1" applyProtection="1">
      <alignment vertical="center"/>
      <protection hidden="1"/>
    </xf>
    <xf numFmtId="2" fontId="102" fillId="10" borderId="84" xfId="1" applyNumberFormat="1" applyFont="1" applyFill="1" applyBorder="1" applyAlignment="1" applyProtection="1">
      <alignment horizontal="center" vertical="center"/>
      <protection hidden="1"/>
    </xf>
    <xf numFmtId="49" fontId="97" fillId="0" borderId="100" xfId="1" applyNumberFormat="1" applyFont="1" applyBorder="1" applyAlignment="1" applyProtection="1">
      <alignment vertical="center" wrapText="1"/>
      <protection locked="0"/>
    </xf>
    <xf numFmtId="0" fontId="7" fillId="0" borderId="103" xfId="1" applyFont="1" applyBorder="1" applyAlignment="1" applyProtection="1">
      <alignment horizontal="center" vertical="center" wrapText="1"/>
      <protection locked="0"/>
    </xf>
    <xf numFmtId="12" fontId="61" fillId="0" borderId="11" xfId="1" applyNumberFormat="1" applyFont="1" applyBorder="1" applyAlignment="1" applyProtection="1">
      <alignment horizontal="left" vertical="center" wrapText="1" indent="1"/>
      <protection locked="0"/>
    </xf>
    <xf numFmtId="0" fontId="60" fillId="0" borderId="11" xfId="1" applyFont="1" applyBorder="1" applyAlignment="1" applyProtection="1">
      <alignment horizontal="center" vertical="center" wrapText="1"/>
      <protection locked="0"/>
    </xf>
    <xf numFmtId="0" fontId="60" fillId="0" borderId="12" xfId="1" applyFont="1" applyBorder="1" applyAlignment="1" applyProtection="1">
      <alignment horizontal="center" vertical="center" wrapText="1"/>
      <protection locked="0"/>
    </xf>
    <xf numFmtId="0" fontId="60" fillId="0" borderId="11" xfId="1" applyFont="1" applyBorder="1" applyAlignment="1" applyProtection="1">
      <alignment horizontal="left" vertical="center" wrapText="1"/>
      <protection locked="0"/>
    </xf>
    <xf numFmtId="2" fontId="67" fillId="0" borderId="11" xfId="1" applyNumberFormat="1" applyFont="1" applyBorder="1" applyAlignment="1" applyProtection="1">
      <alignment vertical="center" wrapText="1"/>
      <protection locked="0"/>
    </xf>
    <xf numFmtId="2" fontId="67" fillId="10" borderId="12" xfId="1" applyNumberFormat="1" applyFont="1" applyFill="1" applyBorder="1" applyAlignment="1" applyProtection="1">
      <alignment vertical="center" wrapText="1"/>
      <protection hidden="1"/>
    </xf>
    <xf numFmtId="2" fontId="102" fillId="10" borderId="12" xfId="1" applyNumberFormat="1" applyFont="1" applyFill="1" applyBorder="1" applyAlignment="1" applyProtection="1">
      <alignment vertical="center"/>
      <protection hidden="1"/>
    </xf>
    <xf numFmtId="2" fontId="102" fillId="10" borderId="12" xfId="1" applyNumberFormat="1" applyFont="1" applyFill="1" applyBorder="1" applyAlignment="1" applyProtection="1">
      <alignment horizontal="center" vertical="center"/>
      <protection hidden="1"/>
    </xf>
    <xf numFmtId="49" fontId="97" fillId="0" borderId="43" xfId="1" applyNumberFormat="1" applyFont="1" applyBorder="1" applyAlignment="1" applyProtection="1">
      <alignment vertical="center" wrapText="1"/>
      <protection locked="0"/>
    </xf>
    <xf numFmtId="0" fontId="7" fillId="0" borderId="77" xfId="1" applyFont="1" applyBorder="1" applyAlignment="1" applyProtection="1">
      <alignment horizontal="center" vertical="center" wrapText="1"/>
      <protection locked="0"/>
    </xf>
    <xf numFmtId="12" fontId="61" fillId="0" borderId="93" xfId="1" applyNumberFormat="1" applyFont="1" applyBorder="1" applyAlignment="1" applyProtection="1">
      <alignment horizontal="left" vertical="center" wrapText="1" indent="1"/>
      <protection locked="0"/>
    </xf>
    <xf numFmtId="0" fontId="60" fillId="0" borderId="93" xfId="1" applyFont="1" applyBorder="1" applyAlignment="1" applyProtection="1">
      <alignment vertical="center" wrapText="1"/>
      <protection locked="0"/>
    </xf>
    <xf numFmtId="0" fontId="60" fillId="0" borderId="93" xfId="1" applyFont="1" applyBorder="1" applyAlignment="1" applyProtection="1">
      <alignment horizontal="center" vertical="center" wrapText="1"/>
      <protection locked="0"/>
    </xf>
    <xf numFmtId="2" fontId="67" fillId="7" borderId="93" xfId="1" applyNumberFormat="1" applyFont="1" applyFill="1" applyBorder="1" applyAlignment="1" applyProtection="1">
      <alignment vertical="center" wrapText="1"/>
      <protection locked="0"/>
    </xf>
    <xf numFmtId="2" fontId="67" fillId="10" borderId="11" xfId="1" applyNumberFormat="1" applyFont="1" applyFill="1" applyBorder="1" applyAlignment="1" applyProtection="1">
      <alignment vertical="center" wrapText="1"/>
      <protection hidden="1"/>
    </xf>
    <xf numFmtId="2" fontId="102" fillId="10" borderId="5" xfId="1" applyNumberFormat="1" applyFont="1" applyFill="1" applyBorder="1" applyAlignment="1" applyProtection="1">
      <alignment vertical="center"/>
      <protection hidden="1"/>
    </xf>
    <xf numFmtId="2" fontId="102" fillId="10" borderId="5" xfId="1" applyNumberFormat="1" applyFont="1" applyFill="1" applyBorder="1" applyAlignment="1" applyProtection="1">
      <alignment horizontal="center" vertical="center"/>
      <protection hidden="1"/>
    </xf>
    <xf numFmtId="49" fontId="97" fillId="0" borderId="104" xfId="1" applyNumberFormat="1" applyFont="1" applyBorder="1" applyAlignment="1" applyProtection="1">
      <alignment vertical="center" wrapText="1"/>
      <protection locked="0"/>
    </xf>
    <xf numFmtId="49" fontId="97" fillId="0" borderId="44" xfId="1" applyNumberFormat="1" applyFont="1" applyBorder="1" applyAlignment="1" applyProtection="1">
      <alignment vertical="center" wrapText="1"/>
      <protection locked="0"/>
    </xf>
    <xf numFmtId="2" fontId="67" fillId="10" borderId="5" xfId="1" applyNumberFormat="1" applyFont="1" applyFill="1" applyBorder="1" applyAlignment="1" applyProtection="1">
      <alignment vertical="center" wrapText="1"/>
      <protection hidden="1"/>
    </xf>
    <xf numFmtId="2" fontId="66" fillId="13" borderId="81" xfId="1" applyNumberFormat="1" applyFont="1" applyFill="1" applyBorder="1" applyAlignment="1" applyProtection="1">
      <alignment horizontal="center" vertical="center"/>
      <protection hidden="1"/>
    </xf>
    <xf numFmtId="0" fontId="7" fillId="0" borderId="57" xfId="1" applyFont="1" applyBorder="1" applyAlignment="1" applyProtection="1">
      <alignment horizontal="center" vertical="center" wrapText="1"/>
      <protection locked="0"/>
    </xf>
    <xf numFmtId="0" fontId="7" fillId="0" borderId="59" xfId="1" applyFont="1" applyBorder="1" applyAlignment="1" applyProtection="1">
      <alignment horizontal="center" vertical="center" wrapText="1"/>
      <protection locked="0"/>
    </xf>
    <xf numFmtId="12" fontId="61" fillId="0" borderId="60" xfId="1" applyNumberFormat="1" applyFont="1" applyBorder="1" applyAlignment="1" applyProtection="1">
      <alignment horizontal="left" vertical="center" wrapText="1" indent="1"/>
      <protection locked="0"/>
    </xf>
    <xf numFmtId="0" fontId="60" fillId="0" borderId="60" xfId="1" applyFont="1" applyBorder="1" applyAlignment="1" applyProtection="1">
      <alignment horizontal="center" vertical="center" wrapText="1"/>
      <protection locked="0"/>
    </xf>
    <xf numFmtId="0" fontId="60" fillId="0" borderId="60" xfId="1" applyFont="1" applyBorder="1" applyAlignment="1" applyProtection="1">
      <alignment horizontal="left" vertical="center" wrapText="1"/>
      <protection locked="0"/>
    </xf>
    <xf numFmtId="2" fontId="67" fillId="0" borderId="60" xfId="1" applyNumberFormat="1" applyFont="1" applyBorder="1" applyAlignment="1" applyProtection="1">
      <alignment vertical="center" wrapText="1"/>
      <protection locked="0"/>
    </xf>
    <xf numFmtId="2" fontId="67" fillId="10" borderId="60" xfId="1" applyNumberFormat="1" applyFont="1" applyFill="1" applyBorder="1" applyAlignment="1" applyProtection="1">
      <alignment vertical="center" wrapText="1"/>
      <protection hidden="1"/>
    </xf>
    <xf numFmtId="2" fontId="102" fillId="10" borderId="60" xfId="1" applyNumberFormat="1" applyFont="1" applyFill="1" applyBorder="1" applyAlignment="1" applyProtection="1">
      <alignment vertical="center"/>
      <protection hidden="1"/>
    </xf>
    <xf numFmtId="2" fontId="102" fillId="10" borderId="60" xfId="1" applyNumberFormat="1" applyFont="1" applyFill="1" applyBorder="1" applyAlignment="1" applyProtection="1">
      <alignment horizontal="center" vertical="center"/>
      <protection hidden="1"/>
    </xf>
    <xf numFmtId="49" fontId="97" fillId="0" borderId="46" xfId="1" applyNumberFormat="1" applyFont="1" applyBorder="1" applyAlignment="1" applyProtection="1">
      <alignment vertical="center" wrapText="1"/>
      <protection locked="0"/>
    </xf>
    <xf numFmtId="0" fontId="1" fillId="0" borderId="0" xfId="1" applyAlignment="1">
      <alignment horizontal="center" vertical="center"/>
    </xf>
    <xf numFmtId="49" fontId="82" fillId="0" borderId="0" xfId="1" applyNumberFormat="1" applyFont="1" applyAlignment="1" applyProtection="1">
      <alignment horizontal="left" vertical="top"/>
      <protection hidden="1"/>
    </xf>
    <xf numFmtId="0" fontId="52" fillId="0" borderId="0" xfId="1" applyFont="1" applyAlignment="1" applyProtection="1">
      <alignment vertical="center"/>
      <protection hidden="1"/>
    </xf>
    <xf numFmtId="0" fontId="2" fillId="10" borderId="38" xfId="1" applyFont="1" applyFill="1" applyBorder="1" applyAlignment="1" applyProtection="1">
      <alignment horizontal="right" vertical="center" indent="1"/>
      <protection hidden="1"/>
    </xf>
    <xf numFmtId="49" fontId="2" fillId="11" borderId="39" xfId="1" applyNumberFormat="1" applyFont="1" applyFill="1" applyBorder="1" applyAlignment="1" applyProtection="1">
      <alignment horizontal="center" vertical="center"/>
      <protection hidden="1"/>
    </xf>
    <xf numFmtId="49" fontId="4" fillId="11" borderId="39" xfId="1" applyNumberFormat="1" applyFont="1" applyFill="1" applyBorder="1" applyAlignment="1" applyProtection="1">
      <alignment horizontal="center" vertical="center"/>
      <protection hidden="1"/>
    </xf>
    <xf numFmtId="0" fontId="3" fillId="10" borderId="42" xfId="1" applyFont="1" applyFill="1" applyBorder="1" applyAlignment="1" applyProtection="1">
      <alignment horizontal="right" vertical="center" indent="1"/>
      <protection hidden="1"/>
    </xf>
    <xf numFmtId="0" fontId="3" fillId="0" borderId="11" xfId="1" applyFont="1" applyBorder="1" applyAlignment="1" applyProtection="1">
      <alignment horizontal="center" vertical="center"/>
      <protection locked="0"/>
    </xf>
    <xf numFmtId="49" fontId="1" fillId="0" borderId="0" xfId="1" applyNumberFormat="1"/>
    <xf numFmtId="0" fontId="3" fillId="0" borderId="15" xfId="1" applyFont="1" applyBorder="1" applyAlignment="1" applyProtection="1">
      <alignment horizontal="center" vertical="center"/>
      <protection locked="0"/>
    </xf>
    <xf numFmtId="0" fontId="2" fillId="10" borderId="89" xfId="1" applyFont="1" applyFill="1" applyBorder="1" applyAlignment="1" applyProtection="1">
      <alignment horizontal="right" vertical="center" indent="1"/>
      <protection hidden="1"/>
    </xf>
    <xf numFmtId="0" fontId="3" fillId="8" borderId="3" xfId="1" applyFont="1" applyFill="1" applyBorder="1" applyAlignment="1" applyProtection="1">
      <alignment horizontal="center" vertical="center"/>
      <protection hidden="1"/>
    </xf>
    <xf numFmtId="0" fontId="3" fillId="14" borderId="1" xfId="1" applyFont="1" applyFill="1" applyBorder="1" applyAlignment="1" applyProtection="1">
      <alignment horizontal="center" vertical="center"/>
      <protection hidden="1"/>
    </xf>
    <xf numFmtId="0" fontId="3" fillId="10" borderId="57" xfId="1" applyFont="1" applyFill="1" applyBorder="1" applyAlignment="1" applyProtection="1">
      <alignment horizontal="right" vertical="center" indent="1"/>
      <protection hidden="1"/>
    </xf>
    <xf numFmtId="49" fontId="103" fillId="0" borderId="0" xfId="1" applyNumberFormat="1" applyFont="1" applyProtection="1">
      <protection hidden="1"/>
    </xf>
    <xf numFmtId="0" fontId="104" fillId="0" borderId="0" xfId="1" applyFont="1" applyProtection="1">
      <protection hidden="1"/>
    </xf>
    <xf numFmtId="0" fontId="106" fillId="0" borderId="0" xfId="1" applyFont="1" applyAlignment="1" applyProtection="1">
      <alignment horizontal="center"/>
      <protection hidden="1"/>
    </xf>
    <xf numFmtId="0" fontId="107" fillId="0" borderId="0" xfId="1" applyFont="1" applyAlignment="1" applyProtection="1">
      <alignment horizontal="right" vertical="center"/>
      <protection hidden="1"/>
    </xf>
    <xf numFmtId="0" fontId="107" fillId="0" borderId="0" xfId="1" applyFont="1" applyAlignment="1" applyProtection="1">
      <alignment vertical="center"/>
      <protection hidden="1"/>
    </xf>
    <xf numFmtId="0" fontId="2" fillId="0" borderId="0" xfId="1" applyFont="1" applyAlignment="1" applyProtection="1">
      <alignment vertical="center" wrapText="1"/>
      <protection hidden="1"/>
    </xf>
    <xf numFmtId="0" fontId="2" fillId="0" borderId="0" xfId="1" applyFont="1" applyAlignment="1" applyProtection="1">
      <alignment horizontal="right" vertical="center" wrapText="1"/>
      <protection hidden="1"/>
    </xf>
    <xf numFmtId="0" fontId="29" fillId="10" borderId="42" xfId="1" applyFont="1" applyFill="1" applyBorder="1" applyAlignment="1" applyProtection="1">
      <alignment horizontal="center" vertical="center" wrapText="1"/>
      <protection hidden="1"/>
    </xf>
    <xf numFmtId="0" fontId="2" fillId="0" borderId="62" xfId="1" applyFont="1" applyBorder="1" applyAlignment="1" applyProtection="1">
      <alignment horizontal="right" vertical="center" wrapText="1"/>
      <protection hidden="1"/>
    </xf>
    <xf numFmtId="0" fontId="1" fillId="0" borderId="70" xfId="1" applyBorder="1" applyAlignment="1" applyProtection="1">
      <alignment horizontal="center" vertical="center" wrapText="1"/>
      <protection locked="0" hidden="1"/>
    </xf>
    <xf numFmtId="0" fontId="8" fillId="10" borderId="107" xfId="1" applyFont="1" applyFill="1" applyBorder="1" applyAlignment="1" applyProtection="1">
      <alignment wrapText="1"/>
      <protection hidden="1"/>
    </xf>
    <xf numFmtId="0" fontId="8" fillId="10" borderId="41" xfId="1" applyFont="1" applyFill="1" applyBorder="1" applyAlignment="1" applyProtection="1">
      <alignment horizontal="right" vertical="center" wrapText="1" indent="1"/>
      <protection hidden="1"/>
    </xf>
    <xf numFmtId="0" fontId="44" fillId="13" borderId="70" xfId="1" applyFont="1" applyFill="1" applyBorder="1" applyAlignment="1" applyProtection="1">
      <alignment horizontal="center" vertical="center"/>
      <protection hidden="1"/>
    </xf>
    <xf numFmtId="0" fontId="44" fillId="13" borderId="12" xfId="1" applyFont="1" applyFill="1" applyBorder="1" applyAlignment="1" applyProtection="1">
      <alignment horizontal="center" vertical="center"/>
      <protection hidden="1"/>
    </xf>
    <xf numFmtId="0" fontId="44" fillId="13" borderId="44" xfId="1" applyFont="1" applyFill="1" applyBorder="1" applyAlignment="1" applyProtection="1">
      <alignment horizontal="center" vertical="center"/>
      <protection hidden="1"/>
    </xf>
    <xf numFmtId="0" fontId="8" fillId="0" borderId="0" xfId="1" applyFont="1" applyAlignment="1" applyProtection="1">
      <alignment horizontal="right" vertical="center" indent="1"/>
      <protection locked="0" hidden="1"/>
    </xf>
    <xf numFmtId="0" fontId="26" fillId="0" borderId="42" xfId="1" applyFont="1" applyBorder="1" applyAlignment="1" applyProtection="1">
      <alignment horizontal="center" vertical="center"/>
      <protection locked="0"/>
    </xf>
    <xf numFmtId="0" fontId="26" fillId="0" borderId="12" xfId="1" applyFont="1" applyBorder="1" applyAlignment="1" applyProtection="1">
      <alignment horizontal="center" vertical="center"/>
      <protection locked="0"/>
    </xf>
    <xf numFmtId="0" fontId="26" fillId="0" borderId="44" xfId="1" applyFont="1" applyBorder="1" applyAlignment="1" applyProtection="1">
      <alignment horizontal="center" vertical="center"/>
      <protection locked="0"/>
    </xf>
    <xf numFmtId="0" fontId="8" fillId="0" borderId="12" xfId="1" applyFont="1" applyBorder="1" applyAlignment="1" applyProtection="1">
      <alignment horizontal="right" vertical="center" indent="1"/>
      <protection locked="0" hidden="1"/>
    </xf>
    <xf numFmtId="0" fontId="8" fillId="0" borderId="15" xfId="1" applyFont="1" applyBorder="1" applyAlignment="1" applyProtection="1">
      <alignment horizontal="right" vertical="center" indent="1"/>
      <protection locked="0" hidden="1"/>
    </xf>
    <xf numFmtId="0" fontId="8" fillId="0" borderId="58" xfId="1" applyFont="1" applyBorder="1" applyAlignment="1" applyProtection="1">
      <alignment horizontal="right" vertical="center" indent="1"/>
      <protection hidden="1"/>
    </xf>
    <xf numFmtId="0" fontId="26" fillId="0" borderId="57" xfId="1" applyFont="1" applyBorder="1" applyAlignment="1" applyProtection="1">
      <alignment horizontal="center" vertical="center"/>
      <protection locked="0"/>
    </xf>
    <xf numFmtId="0" fontId="26" fillId="0" borderId="60" xfId="1" applyFont="1" applyBorder="1" applyAlignment="1" applyProtection="1">
      <alignment horizontal="center" vertical="center"/>
      <protection locked="0"/>
    </xf>
    <xf numFmtId="0" fontId="26" fillId="0" borderId="46" xfId="1" applyFont="1" applyBorder="1" applyAlignment="1" applyProtection="1">
      <alignment horizontal="center" vertical="center"/>
      <protection locked="0"/>
    </xf>
    <xf numFmtId="49" fontId="57" fillId="0" borderId="0" xfId="1" applyNumberFormat="1" applyFont="1" applyAlignment="1" applyProtection="1">
      <alignment horizontal="left"/>
      <protection hidden="1"/>
    </xf>
    <xf numFmtId="0" fontId="32" fillId="0" borderId="0" xfId="1" applyFont="1" applyAlignment="1" applyProtection="1">
      <alignment vertical="center"/>
      <protection hidden="1"/>
    </xf>
    <xf numFmtId="0" fontId="1" fillId="0" borderId="68" xfId="1" applyBorder="1" applyAlignment="1" applyProtection="1">
      <alignment horizontal="center" vertical="center"/>
      <protection hidden="1"/>
    </xf>
    <xf numFmtId="0" fontId="1" fillId="10" borderId="69" xfId="1" applyFill="1" applyBorder="1" applyAlignment="1" applyProtection="1">
      <alignment vertical="center"/>
      <protection hidden="1"/>
    </xf>
    <xf numFmtId="0" fontId="4" fillId="10" borderId="8" xfId="1" applyFont="1" applyFill="1" applyBorder="1" applyAlignment="1" applyProtection="1">
      <alignment horizontal="right" vertical="center" indent="1"/>
      <protection hidden="1"/>
    </xf>
    <xf numFmtId="0" fontId="1" fillId="10" borderId="70" xfId="1" applyFill="1" applyBorder="1" applyAlignment="1" applyProtection="1">
      <alignment vertical="center"/>
      <protection hidden="1"/>
    </xf>
    <xf numFmtId="0" fontId="4" fillId="10" borderId="14" xfId="1" applyFont="1" applyFill="1" applyBorder="1" applyAlignment="1" applyProtection="1">
      <alignment horizontal="right" vertical="center" indent="1"/>
      <protection hidden="1"/>
    </xf>
    <xf numFmtId="0" fontId="61" fillId="10" borderId="14" xfId="1" applyFont="1" applyFill="1" applyBorder="1" applyAlignment="1" applyProtection="1">
      <alignment horizontal="right" vertical="center" indent="1"/>
      <protection hidden="1"/>
    </xf>
    <xf numFmtId="0" fontId="1" fillId="10" borderId="103" xfId="1" applyFill="1" applyBorder="1" applyAlignment="1" applyProtection="1">
      <alignment vertical="center"/>
      <protection hidden="1"/>
    </xf>
    <xf numFmtId="0" fontId="4" fillId="11" borderId="10" xfId="1" applyFont="1" applyFill="1" applyBorder="1" applyAlignment="1" applyProtection="1">
      <alignment horizontal="left" vertical="center" indent="1"/>
      <protection hidden="1"/>
    </xf>
    <xf numFmtId="0" fontId="2" fillId="11" borderId="103" xfId="1" applyFont="1" applyFill="1" applyBorder="1" applyAlignment="1" applyProtection="1">
      <alignment horizontal="center" vertical="center"/>
      <protection hidden="1"/>
    </xf>
    <xf numFmtId="0" fontId="2" fillId="11" borderId="11" xfId="1" applyFont="1" applyFill="1" applyBorder="1" applyAlignment="1" applyProtection="1">
      <alignment horizontal="center" vertical="center"/>
      <protection hidden="1"/>
    </xf>
    <xf numFmtId="0" fontId="2" fillId="11" borderId="10" xfId="1" applyFont="1" applyFill="1" applyBorder="1" applyAlignment="1" applyProtection="1">
      <alignment horizontal="center" vertical="center"/>
      <protection hidden="1"/>
    </xf>
    <xf numFmtId="0" fontId="2" fillId="11" borderId="110" xfId="1" applyFont="1" applyFill="1" applyBorder="1" applyAlignment="1" applyProtection="1">
      <alignment horizontal="center" vertical="center"/>
      <protection hidden="1"/>
    </xf>
    <xf numFmtId="0" fontId="2" fillId="11" borderId="43" xfId="1" applyFont="1" applyFill="1" applyBorder="1" applyAlignment="1" applyProtection="1">
      <alignment horizontal="center" vertical="center"/>
      <protection hidden="1"/>
    </xf>
    <xf numFmtId="0" fontId="2" fillId="11" borderId="9" xfId="1" applyFont="1" applyFill="1" applyBorder="1" applyAlignment="1" applyProtection="1">
      <alignment horizontal="center" vertical="center"/>
      <protection hidden="1"/>
    </xf>
    <xf numFmtId="0" fontId="1" fillId="0" borderId="42" xfId="1" applyBorder="1" applyAlignment="1" applyProtection="1">
      <alignment horizontal="center"/>
      <protection locked="0" hidden="1"/>
    </xf>
    <xf numFmtId="0" fontId="5" fillId="0" borderId="10" xfId="1" applyFont="1" applyBorder="1" applyAlignment="1" applyProtection="1">
      <alignment horizontal="left" vertical="top" wrapText="1" indent="1"/>
      <protection locked="0"/>
    </xf>
    <xf numFmtId="0" fontId="1" fillId="0" borderId="42" xfId="1" applyBorder="1" applyAlignment="1" applyProtection="1">
      <alignment horizontal="center"/>
      <protection locked="0"/>
    </xf>
    <xf numFmtId="0" fontId="1" fillId="0" borderId="12" xfId="1" applyBorder="1" applyAlignment="1" applyProtection="1">
      <alignment horizontal="center"/>
      <protection locked="0"/>
    </xf>
    <xf numFmtId="0" fontId="1" fillId="0" borderId="13" xfId="1" applyBorder="1" applyAlignment="1" applyProtection="1">
      <alignment horizontal="center"/>
      <protection locked="0"/>
    </xf>
    <xf numFmtId="0" fontId="1" fillId="0" borderId="109" xfId="1" applyBorder="1" applyAlignment="1" applyProtection="1">
      <alignment horizontal="center"/>
      <protection locked="0"/>
    </xf>
    <xf numFmtId="0" fontId="1" fillId="0" borderId="44" xfId="1" applyBorder="1" applyAlignment="1" applyProtection="1">
      <alignment horizontal="center"/>
      <protection locked="0"/>
    </xf>
    <xf numFmtId="0" fontId="1" fillId="0" borderId="14" xfId="1" applyBorder="1" applyAlignment="1" applyProtection="1">
      <alignment horizontal="center"/>
      <protection locked="0"/>
    </xf>
    <xf numFmtId="0" fontId="4" fillId="13" borderId="44" xfId="1" applyFont="1" applyFill="1" applyBorder="1" applyAlignment="1" applyProtection="1">
      <alignment horizontal="center"/>
      <protection hidden="1"/>
    </xf>
    <xf numFmtId="0" fontId="5" fillId="0" borderId="13" xfId="1" applyFont="1" applyBorder="1" applyAlignment="1" applyProtection="1">
      <alignment horizontal="left" vertical="top" wrapText="1" indent="1"/>
      <protection locked="0"/>
    </xf>
    <xf numFmtId="0" fontId="5" fillId="0" borderId="13" xfId="1" applyFont="1" applyBorder="1" applyAlignment="1" applyProtection="1">
      <alignment horizontal="left" vertical="center" indent="1"/>
      <protection locked="0" hidden="1"/>
    </xf>
    <xf numFmtId="0" fontId="1" fillId="0" borderId="57" xfId="1" applyBorder="1" applyAlignment="1" applyProtection="1">
      <alignment horizontal="center"/>
      <protection locked="0" hidden="1"/>
    </xf>
    <xf numFmtId="0" fontId="25" fillId="0" borderId="58" xfId="1" applyFont="1" applyBorder="1" applyAlignment="1" applyProtection="1">
      <alignment horizontal="left" vertical="center" indent="1"/>
      <protection locked="0" hidden="1"/>
    </xf>
    <xf numFmtId="0" fontId="1" fillId="0" borderId="57" xfId="1" applyBorder="1" applyAlignment="1" applyProtection="1">
      <alignment horizontal="center"/>
      <protection locked="0"/>
    </xf>
    <xf numFmtId="0" fontId="1" fillId="0" borderId="60" xfId="1" applyBorder="1" applyAlignment="1" applyProtection="1">
      <alignment horizontal="center"/>
      <protection locked="0"/>
    </xf>
    <xf numFmtId="0" fontId="1" fillId="0" borderId="58" xfId="1" applyBorder="1" applyAlignment="1" applyProtection="1">
      <alignment horizontal="center"/>
      <protection locked="0"/>
    </xf>
    <xf numFmtId="0" fontId="1" fillId="0" borderId="111" xfId="1" applyBorder="1" applyAlignment="1" applyProtection="1">
      <alignment horizontal="center"/>
      <protection locked="0"/>
    </xf>
    <xf numFmtId="0" fontId="1" fillId="0" borderId="46" xfId="1" applyBorder="1" applyAlignment="1" applyProtection="1">
      <alignment horizontal="center"/>
      <protection locked="0"/>
    </xf>
    <xf numFmtId="0" fontId="1" fillId="0" borderId="76" xfId="1" applyBorder="1" applyAlignment="1" applyProtection="1">
      <alignment horizontal="center"/>
      <protection locked="0"/>
    </xf>
    <xf numFmtId="0" fontId="1" fillId="0" borderId="112" xfId="1" applyBorder="1" applyAlignment="1" applyProtection="1">
      <alignment horizontal="center"/>
      <protection locked="0"/>
    </xf>
    <xf numFmtId="0" fontId="1" fillId="15" borderId="57" xfId="1" applyFill="1" applyBorder="1" applyAlignment="1" applyProtection="1">
      <alignment horizontal="center"/>
      <protection locked="0"/>
    </xf>
    <xf numFmtId="0" fontId="1" fillId="15" borderId="60" xfId="1" applyFill="1" applyBorder="1" applyAlignment="1" applyProtection="1">
      <alignment horizontal="center"/>
      <protection locked="0"/>
    </xf>
    <xf numFmtId="0" fontId="1" fillId="15" borderId="58" xfId="1" applyFill="1" applyBorder="1" applyAlignment="1" applyProtection="1">
      <alignment horizontal="center"/>
      <protection locked="0"/>
    </xf>
    <xf numFmtId="0" fontId="1" fillId="15" borderId="111" xfId="1" applyFill="1" applyBorder="1" applyAlignment="1" applyProtection="1">
      <alignment horizontal="center"/>
      <protection locked="0"/>
    </xf>
    <xf numFmtId="0" fontId="1" fillId="15" borderId="46" xfId="1" applyFill="1" applyBorder="1" applyAlignment="1" applyProtection="1">
      <alignment horizontal="center"/>
      <protection locked="0"/>
    </xf>
    <xf numFmtId="0" fontId="4" fillId="13" borderId="46" xfId="1" applyFont="1" applyFill="1" applyBorder="1" applyAlignment="1" applyProtection="1">
      <alignment horizontal="center"/>
      <protection hidden="1"/>
    </xf>
    <xf numFmtId="0" fontId="2" fillId="0" borderId="0" xfId="1" applyFont="1" applyAlignment="1">
      <alignment horizontal="right"/>
    </xf>
    <xf numFmtId="0" fontId="28" fillId="0" borderId="0" xfId="1" applyFont="1"/>
    <xf numFmtId="0" fontId="1" fillId="0" borderId="0" xfId="1" applyAlignment="1">
      <alignment wrapText="1"/>
    </xf>
    <xf numFmtId="49" fontId="108" fillId="0" borderId="0" xfId="1" applyNumberFormat="1" applyFont="1" applyProtection="1">
      <protection hidden="1"/>
    </xf>
    <xf numFmtId="0" fontId="109" fillId="0" borderId="0" xfId="1" applyFont="1" applyAlignment="1" applyProtection="1">
      <alignment vertical="center"/>
      <protection hidden="1"/>
    </xf>
    <xf numFmtId="0" fontId="105" fillId="0" borderId="0" xfId="1" applyFont="1" applyProtection="1">
      <protection hidden="1"/>
    </xf>
    <xf numFmtId="0" fontId="44" fillId="0" borderId="0" xfId="1" applyFont="1" applyAlignment="1" applyProtection="1">
      <alignment horizontal="right"/>
      <protection hidden="1"/>
    </xf>
    <xf numFmtId="0" fontId="85" fillId="0" borderId="0" xfId="1" applyFont="1"/>
    <xf numFmtId="0" fontId="2" fillId="10" borderId="107" xfId="1" applyFont="1" applyFill="1" applyBorder="1" applyAlignment="1" applyProtection="1">
      <alignment horizontal="center" vertical="center" wrapText="1"/>
      <protection hidden="1"/>
    </xf>
    <xf numFmtId="0" fontId="3" fillId="10" borderId="39" xfId="1" applyFont="1" applyFill="1" applyBorder="1" applyAlignment="1" applyProtection="1">
      <alignment horizontal="right" vertical="center" wrapText="1" indent="1"/>
      <protection hidden="1"/>
    </xf>
    <xf numFmtId="0" fontId="3" fillId="10" borderId="39" xfId="1" applyFont="1" applyFill="1" applyBorder="1" applyAlignment="1" applyProtection="1">
      <alignment horizontal="center" vertical="center"/>
      <protection hidden="1"/>
    </xf>
    <xf numFmtId="0" fontId="3" fillId="10" borderId="50" xfId="1" applyFont="1" applyFill="1" applyBorder="1" applyAlignment="1" applyProtection="1">
      <alignment horizontal="center" vertical="center"/>
      <protection hidden="1"/>
    </xf>
    <xf numFmtId="0" fontId="2" fillId="13" borderId="113" xfId="1" applyFont="1" applyFill="1" applyBorder="1" applyAlignment="1" applyProtection="1">
      <alignment horizontal="center" vertical="center" wrapText="1"/>
      <protection hidden="1"/>
    </xf>
    <xf numFmtId="0" fontId="32" fillId="13" borderId="12" xfId="1" applyFont="1" applyFill="1" applyBorder="1" applyAlignment="1" applyProtection="1">
      <alignment horizontal="center" vertical="center"/>
      <protection hidden="1"/>
    </xf>
    <xf numFmtId="0" fontId="32" fillId="16" borderId="114" xfId="1" applyFont="1" applyFill="1" applyBorder="1" applyAlignment="1" applyProtection="1">
      <alignment horizontal="center" vertical="center" wrapText="1"/>
      <protection hidden="1"/>
    </xf>
    <xf numFmtId="0" fontId="8" fillId="10" borderId="13" xfId="1" applyFont="1" applyFill="1" applyBorder="1" applyAlignment="1" applyProtection="1">
      <alignment horizontal="right" vertical="center" indent="1"/>
      <protection locked="0" hidden="1"/>
    </xf>
    <xf numFmtId="0" fontId="8" fillId="4" borderId="12" xfId="1" applyFont="1" applyFill="1" applyBorder="1" applyAlignment="1" applyProtection="1">
      <alignment horizontal="right" vertical="center" indent="1"/>
      <protection locked="0" hidden="1"/>
    </xf>
    <xf numFmtId="0" fontId="3" fillId="0" borderId="12" xfId="1" applyFont="1" applyBorder="1" applyAlignment="1" applyProtection="1">
      <alignment horizontal="center" vertical="center"/>
      <protection locked="0"/>
    </xf>
    <xf numFmtId="0" fontId="3" fillId="15" borderId="13" xfId="1" applyFont="1" applyFill="1" applyBorder="1" applyAlignment="1" applyProtection="1">
      <alignment horizontal="center" vertical="center"/>
      <protection locked="0"/>
    </xf>
    <xf numFmtId="0" fontId="8" fillId="13" borderId="115" xfId="1" applyFont="1" applyFill="1" applyBorder="1" applyAlignment="1" applyProtection="1">
      <alignment horizontal="center" vertical="center"/>
      <protection hidden="1"/>
    </xf>
    <xf numFmtId="0" fontId="8" fillId="0" borderId="13" xfId="1" applyFont="1" applyBorder="1" applyAlignment="1" applyProtection="1">
      <alignment horizontal="right" vertical="center" indent="1"/>
      <protection locked="0" hidden="1"/>
    </xf>
    <xf numFmtId="0" fontId="26" fillId="15" borderId="13" xfId="1" applyFont="1" applyFill="1" applyBorder="1" applyAlignment="1" applyProtection="1">
      <alignment horizontal="center" vertical="center"/>
      <protection locked="0"/>
    </xf>
    <xf numFmtId="0" fontId="8" fillId="0" borderId="14" xfId="1" applyFont="1" applyBorder="1" applyAlignment="1" applyProtection="1">
      <alignment horizontal="right" vertical="center" indent="1"/>
      <protection locked="0" hidden="1"/>
    </xf>
    <xf numFmtId="0" fontId="8" fillId="0" borderId="58" xfId="1" applyFont="1" applyBorder="1" applyAlignment="1" applyProtection="1">
      <alignment horizontal="right" vertical="center" indent="1"/>
      <protection locked="0" hidden="1"/>
    </xf>
    <xf numFmtId="0" fontId="8" fillId="0" borderId="60" xfId="1" applyFont="1" applyBorder="1" applyAlignment="1" applyProtection="1">
      <alignment horizontal="right" vertical="center" indent="1"/>
      <protection locked="0" hidden="1"/>
    </xf>
    <xf numFmtId="0" fontId="26" fillId="15" borderId="58" xfId="1" applyFont="1" applyFill="1" applyBorder="1" applyAlignment="1" applyProtection="1">
      <alignment horizontal="center" vertical="center"/>
      <protection locked="0"/>
    </xf>
    <xf numFmtId="0" fontId="7" fillId="0" borderId="0" xfId="1" applyFont="1" applyAlignment="1" applyProtection="1">
      <alignment horizontal="centerContinuous"/>
      <protection hidden="1"/>
    </xf>
    <xf numFmtId="49" fontId="110" fillId="0" borderId="0" xfId="1" applyNumberFormat="1" applyFont="1" applyAlignment="1" applyProtection="1">
      <alignment vertical="center"/>
      <protection hidden="1"/>
    </xf>
    <xf numFmtId="0" fontId="7" fillId="0" borderId="0" xfId="1" applyFont="1" applyAlignment="1" applyProtection="1">
      <alignment horizontal="centerContinuous" vertical="center"/>
      <protection hidden="1"/>
    </xf>
    <xf numFmtId="0" fontId="111" fillId="0" borderId="0" xfId="1" applyFont="1"/>
    <xf numFmtId="0" fontId="111" fillId="0" borderId="0" xfId="1" applyFont="1" applyProtection="1">
      <protection hidden="1"/>
    </xf>
    <xf numFmtId="0" fontId="112" fillId="0" borderId="0" xfId="1" applyFont="1" applyAlignment="1" applyProtection="1">
      <alignment vertical="center"/>
      <protection hidden="1"/>
    </xf>
    <xf numFmtId="0" fontId="91" fillId="0" borderId="0" xfId="1" applyFont="1" applyAlignment="1" applyProtection="1">
      <alignment horizontal="right" vertical="center"/>
      <protection hidden="1"/>
    </xf>
    <xf numFmtId="0" fontId="91" fillId="0" borderId="0" xfId="1" applyFont="1" applyAlignment="1" applyProtection="1">
      <alignment vertical="center"/>
      <protection hidden="1"/>
    </xf>
    <xf numFmtId="1" fontId="113" fillId="0" borderId="0" xfId="1" applyNumberFormat="1" applyFont="1" applyAlignment="1" applyProtection="1">
      <alignment horizontal="center" vertical="center"/>
      <protection hidden="1"/>
    </xf>
    <xf numFmtId="0" fontId="94" fillId="0" borderId="0" xfId="1" applyFont="1" applyAlignment="1" applyProtection="1">
      <alignment horizontal="right" vertical="center"/>
      <protection hidden="1"/>
    </xf>
    <xf numFmtId="0" fontId="113" fillId="0" borderId="0" xfId="1" applyFont="1" applyAlignment="1" applyProtection="1">
      <alignment horizontal="center" vertical="center"/>
      <protection hidden="1"/>
    </xf>
    <xf numFmtId="0" fontId="115" fillId="0" borderId="0" xfId="1" applyFont="1" applyAlignment="1" applyProtection="1">
      <alignment vertical="center"/>
      <protection hidden="1"/>
    </xf>
    <xf numFmtId="0" fontId="116" fillId="0" borderId="0" xfId="1" applyFont="1" applyAlignment="1" applyProtection="1">
      <alignment horizontal="left" vertical="center"/>
      <protection hidden="1"/>
    </xf>
    <xf numFmtId="0" fontId="62" fillId="10" borderId="40" xfId="1" applyFont="1" applyFill="1" applyBorder="1" applyAlignment="1" applyProtection="1">
      <alignment horizontal="center" vertical="center"/>
      <protection hidden="1"/>
    </xf>
    <xf numFmtId="0" fontId="62" fillId="10" borderId="39" xfId="1" applyFont="1" applyFill="1" applyBorder="1" applyAlignment="1" applyProtection="1">
      <alignment horizontal="center" vertical="center" wrapText="1"/>
      <protection hidden="1"/>
    </xf>
    <xf numFmtId="0" fontId="62" fillId="10" borderId="40" xfId="1" applyFont="1" applyFill="1" applyBorder="1" applyAlignment="1" applyProtection="1">
      <alignment horizontal="center" vertical="center" wrapText="1"/>
      <protection hidden="1"/>
    </xf>
    <xf numFmtId="0" fontId="7" fillId="11" borderId="9" xfId="1" applyFont="1" applyFill="1" applyBorder="1" applyAlignment="1" applyProtection="1">
      <alignment horizontal="center" vertical="center"/>
      <protection locked="0"/>
    </xf>
    <xf numFmtId="0" fontId="7" fillId="11" borderId="11" xfId="1" applyFont="1" applyFill="1" applyBorder="1" applyAlignment="1" applyProtection="1">
      <alignment horizontal="center" vertical="center"/>
      <protection locked="0"/>
    </xf>
    <xf numFmtId="0" fontId="117" fillId="17" borderId="118" xfId="1" applyFont="1" applyFill="1" applyBorder="1" applyAlignment="1" applyProtection="1">
      <alignment horizontal="right" vertical="top"/>
      <protection hidden="1"/>
    </xf>
    <xf numFmtId="0" fontId="94" fillId="17" borderId="119" xfId="1" applyFont="1" applyFill="1" applyBorder="1" applyAlignment="1" applyProtection="1">
      <alignment horizontal="center" vertical="center"/>
      <protection hidden="1"/>
    </xf>
    <xf numFmtId="0" fontId="94" fillId="17" borderId="120" xfId="1" applyFont="1" applyFill="1" applyBorder="1" applyAlignment="1" applyProtection="1">
      <alignment horizontal="center" vertical="center"/>
      <protection hidden="1"/>
    </xf>
    <xf numFmtId="0" fontId="94" fillId="17" borderId="48" xfId="1" applyFont="1" applyFill="1" applyBorder="1" applyAlignment="1" applyProtection="1">
      <alignment horizontal="center" vertical="center"/>
      <protection hidden="1"/>
    </xf>
    <xf numFmtId="0" fontId="94" fillId="17" borderId="121" xfId="1" applyFont="1" applyFill="1" applyBorder="1" applyAlignment="1" applyProtection="1">
      <alignment horizontal="right" vertical="center"/>
      <protection hidden="1"/>
    </xf>
    <xf numFmtId="0" fontId="61" fillId="17" borderId="48" xfId="1" applyFont="1" applyFill="1" applyBorder="1" applyAlignment="1" applyProtection="1">
      <alignment horizontal="right" vertical="center"/>
      <protection hidden="1"/>
    </xf>
    <xf numFmtId="0" fontId="118" fillId="17" borderId="122" xfId="1" applyFont="1" applyFill="1" applyBorder="1" applyProtection="1">
      <protection hidden="1"/>
    </xf>
    <xf numFmtId="0" fontId="111" fillId="13" borderId="55" xfId="1" applyFont="1" applyFill="1" applyBorder="1" applyProtection="1">
      <protection hidden="1"/>
    </xf>
    <xf numFmtId="0" fontId="66" fillId="13" borderId="0" xfId="1" applyFont="1" applyFill="1" applyAlignment="1" applyProtection="1">
      <alignment horizontal="right" vertical="center" indent="1"/>
      <protection hidden="1"/>
    </xf>
    <xf numFmtId="0" fontId="94" fillId="13" borderId="5" xfId="1" applyFont="1" applyFill="1" applyBorder="1" applyAlignment="1" applyProtection="1">
      <alignment horizontal="center" vertical="center"/>
      <protection hidden="1"/>
    </xf>
    <xf numFmtId="0" fontId="94" fillId="13" borderId="6" xfId="1" applyFont="1" applyFill="1" applyBorder="1" applyAlignment="1" applyProtection="1">
      <alignment horizontal="right" vertical="center"/>
      <protection hidden="1"/>
    </xf>
    <xf numFmtId="0" fontId="5" fillId="13" borderId="123" xfId="1" applyFont="1" applyFill="1" applyBorder="1" applyAlignment="1" applyProtection="1">
      <alignment horizontal="right" vertical="center"/>
      <protection hidden="1"/>
    </xf>
    <xf numFmtId="0" fontId="111" fillId="13" borderId="71" xfId="1" applyFont="1" applyFill="1" applyBorder="1" applyProtection="1">
      <protection hidden="1"/>
    </xf>
    <xf numFmtId="0" fontId="7" fillId="13" borderId="124" xfId="1" applyFont="1" applyFill="1" applyBorder="1" applyAlignment="1" applyProtection="1">
      <alignment vertical="center"/>
      <protection hidden="1"/>
    </xf>
    <xf numFmtId="0" fontId="66" fillId="13" borderId="28" xfId="1" applyFont="1" applyFill="1" applyBorder="1" applyAlignment="1" applyProtection="1">
      <alignment horizontal="right" vertical="center" indent="1"/>
      <protection hidden="1"/>
    </xf>
    <xf numFmtId="0" fontId="94" fillId="13" borderId="125" xfId="1" applyFont="1" applyFill="1" applyBorder="1" applyAlignment="1" applyProtection="1">
      <alignment horizontal="center" vertical="center"/>
      <protection hidden="1"/>
    </xf>
    <xf numFmtId="0" fontId="94" fillId="13" borderId="18" xfId="1" applyFont="1" applyFill="1" applyBorder="1" applyAlignment="1" applyProtection="1">
      <alignment horizontal="center" vertical="center"/>
      <protection hidden="1"/>
    </xf>
    <xf numFmtId="0" fontId="94" fillId="13" borderId="29" xfId="1" applyFont="1" applyFill="1" applyBorder="1" applyAlignment="1" applyProtection="1">
      <alignment horizontal="right" vertical="center"/>
      <protection hidden="1"/>
    </xf>
    <xf numFmtId="0" fontId="5" fillId="13" borderId="11" xfId="1" applyFont="1" applyFill="1" applyBorder="1" applyAlignment="1" applyProtection="1">
      <alignment horizontal="right" vertical="center"/>
      <protection hidden="1"/>
    </xf>
    <xf numFmtId="0" fontId="111" fillId="13" borderId="126" xfId="1" applyFont="1" applyFill="1" applyBorder="1" applyProtection="1">
      <protection hidden="1"/>
    </xf>
    <xf numFmtId="0" fontId="7" fillId="10" borderId="55" xfId="1" applyFont="1" applyFill="1" applyBorder="1" applyAlignment="1" applyProtection="1">
      <alignment vertical="center"/>
      <protection hidden="1"/>
    </xf>
    <xf numFmtId="0" fontId="94" fillId="10" borderId="2" xfId="1" applyFont="1" applyFill="1" applyBorder="1" applyAlignment="1" applyProtection="1">
      <alignment horizontal="center" vertical="center"/>
      <protection hidden="1"/>
    </xf>
    <xf numFmtId="0" fontId="94" fillId="10" borderId="14" xfId="1" applyFont="1" applyFill="1" applyBorder="1" applyAlignment="1" applyProtection="1">
      <alignment horizontal="center" vertical="center"/>
      <protection hidden="1"/>
    </xf>
    <xf numFmtId="0" fontId="94" fillId="10" borderId="14" xfId="1" applyFont="1" applyFill="1" applyBorder="1" applyAlignment="1" applyProtection="1">
      <alignment horizontal="right" vertical="center"/>
      <protection hidden="1"/>
    </xf>
    <xf numFmtId="0" fontId="114" fillId="10" borderId="14" xfId="1" applyFont="1" applyFill="1" applyBorder="1" applyAlignment="1" applyProtection="1">
      <alignment horizontal="right" vertical="center"/>
      <protection hidden="1"/>
    </xf>
    <xf numFmtId="0" fontId="111" fillId="10" borderId="62" xfId="1" applyFont="1" applyFill="1" applyBorder="1" applyProtection="1">
      <protection hidden="1"/>
    </xf>
    <xf numFmtId="0" fontId="7" fillId="10" borderId="127" xfId="1" applyFont="1" applyFill="1" applyBorder="1" applyAlignment="1" applyProtection="1">
      <alignment horizontal="center" vertical="center"/>
      <protection hidden="1"/>
    </xf>
    <xf numFmtId="0" fontId="5" fillId="11" borderId="128" xfId="1" applyFont="1" applyFill="1" applyBorder="1" applyAlignment="1">
      <alignment horizontal="left" vertical="top" wrapText="1" indent="1"/>
    </xf>
    <xf numFmtId="0" fontId="7" fillId="0" borderId="129"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127" xfId="1" applyFont="1" applyBorder="1" applyAlignment="1" applyProtection="1">
      <alignment horizontal="center" vertical="center"/>
      <protection locked="0"/>
    </xf>
    <xf numFmtId="0" fontId="119" fillId="10" borderId="129" xfId="1" applyFont="1" applyFill="1" applyBorder="1" applyAlignment="1" applyProtection="1">
      <alignment horizontal="right" vertical="center"/>
      <protection hidden="1"/>
    </xf>
    <xf numFmtId="0" fontId="5" fillId="13" borderId="16" xfId="1" applyFont="1" applyFill="1" applyBorder="1" applyAlignment="1" applyProtection="1">
      <alignment horizontal="right" vertical="center"/>
      <protection hidden="1"/>
    </xf>
    <xf numFmtId="0" fontId="111" fillId="0" borderId="16" xfId="1" applyFont="1" applyBorder="1" applyAlignment="1" applyProtection="1">
      <alignment vertical="center"/>
      <protection locked="0"/>
    </xf>
    <xf numFmtId="0" fontId="111" fillId="0" borderId="0" xfId="1" applyFont="1" applyAlignment="1">
      <alignment vertical="center"/>
    </xf>
    <xf numFmtId="0" fontId="7" fillId="10" borderId="22" xfId="1" applyFont="1" applyFill="1" applyBorder="1" applyAlignment="1" applyProtection="1">
      <alignment horizontal="center" vertical="center"/>
      <protection hidden="1"/>
    </xf>
    <xf numFmtId="0" fontId="5" fillId="11" borderId="130" xfId="1" applyFont="1" applyFill="1" applyBorder="1" applyAlignment="1">
      <alignment horizontal="left" vertical="top" wrapText="1" indent="1"/>
    </xf>
    <xf numFmtId="0" fontId="7" fillId="0" borderId="131" xfId="1" applyFont="1" applyBorder="1" applyAlignment="1" applyProtection="1">
      <alignment horizontal="center" vertical="center"/>
      <protection locked="0"/>
    </xf>
    <xf numFmtId="0" fontId="7" fillId="0" borderId="132" xfId="1" applyFont="1" applyBorder="1" applyAlignment="1" applyProtection="1">
      <alignment horizontal="center" vertical="center"/>
      <protection locked="0"/>
    </xf>
    <xf numFmtId="0" fontId="7" fillId="0" borderId="19" xfId="1" applyFont="1" applyBorder="1" applyAlignment="1" applyProtection="1">
      <alignment horizontal="center" vertical="center"/>
      <protection locked="0"/>
    </xf>
    <xf numFmtId="0" fontId="119" fillId="10" borderId="133" xfId="1" applyFont="1" applyFill="1" applyBorder="1" applyAlignment="1" applyProtection="1">
      <alignment horizontal="right" vertical="center"/>
      <protection hidden="1"/>
    </xf>
    <xf numFmtId="0" fontId="5" fillId="13" borderId="17" xfId="1" applyFont="1" applyFill="1" applyBorder="1" applyAlignment="1" applyProtection="1">
      <alignment horizontal="right" vertical="center"/>
      <protection hidden="1"/>
    </xf>
    <xf numFmtId="0" fontId="111" fillId="0" borderId="132" xfId="1" applyFont="1" applyBorder="1" applyAlignment="1" applyProtection="1">
      <alignment vertical="center"/>
      <protection locked="0"/>
    </xf>
    <xf numFmtId="0" fontId="6" fillId="11" borderId="130" xfId="1" applyFont="1" applyFill="1" applyBorder="1" applyAlignment="1">
      <alignment horizontal="left" vertical="top" wrapText="1" indent="1"/>
    </xf>
    <xf numFmtId="0" fontId="5" fillId="11" borderId="130" xfId="1" applyFont="1" applyFill="1" applyBorder="1" applyAlignment="1" applyProtection="1">
      <alignment horizontal="left" vertical="center" indent="1"/>
      <protection hidden="1"/>
    </xf>
    <xf numFmtId="0" fontId="7" fillId="10" borderId="13" xfId="1" applyFont="1" applyFill="1" applyBorder="1" applyAlignment="1" applyProtection="1">
      <alignment horizontal="center" vertical="center"/>
      <protection hidden="1"/>
    </xf>
    <xf numFmtId="0" fontId="5" fillId="10" borderId="134" xfId="1" applyFont="1" applyFill="1" applyBorder="1" applyAlignment="1" applyProtection="1">
      <alignment horizontal="left" vertical="center" indent="1"/>
      <protection hidden="1"/>
    </xf>
    <xf numFmtId="0" fontId="7" fillId="0" borderId="110" xfId="1" applyFont="1" applyBorder="1" applyAlignment="1" applyProtection="1">
      <alignment horizontal="center" vertical="center"/>
      <protection locked="0"/>
    </xf>
    <xf numFmtId="0" fontId="7" fillId="0" borderId="11" xfId="1" applyFont="1" applyBorder="1" applyAlignment="1" applyProtection="1">
      <alignment horizontal="center" vertical="center"/>
      <protection locked="0"/>
    </xf>
    <xf numFmtId="0" fontId="7" fillId="0" borderId="10" xfId="1" applyFont="1" applyBorder="1" applyAlignment="1" applyProtection="1">
      <alignment horizontal="center" vertical="center"/>
      <protection locked="0"/>
    </xf>
    <xf numFmtId="0" fontId="119" fillId="10" borderId="125" xfId="1" applyFont="1" applyFill="1" applyBorder="1" applyAlignment="1" applyProtection="1">
      <alignment horizontal="right" vertical="center"/>
      <protection hidden="1"/>
    </xf>
    <xf numFmtId="0" fontId="5" fillId="13" borderId="18" xfId="1" applyFont="1" applyFill="1" applyBorder="1" applyAlignment="1" applyProtection="1">
      <alignment horizontal="right" vertical="center"/>
      <protection hidden="1"/>
    </xf>
    <xf numFmtId="0" fontId="111" fillId="0" borderId="11" xfId="1" applyFont="1" applyBorder="1" applyAlignment="1" applyProtection="1">
      <alignment vertical="center"/>
      <protection locked="0"/>
    </xf>
    <xf numFmtId="0" fontId="61" fillId="10" borderId="55" xfId="1" applyFont="1" applyFill="1" applyBorder="1" applyAlignment="1" applyProtection="1">
      <alignment vertical="center"/>
      <protection hidden="1"/>
    </xf>
    <xf numFmtId="0" fontId="94" fillId="10" borderId="0" xfId="1" applyFont="1" applyFill="1" applyAlignment="1" applyProtection="1">
      <alignment horizontal="left" vertical="center"/>
      <protection hidden="1"/>
    </xf>
    <xf numFmtId="0" fontId="7" fillId="10" borderId="0" xfId="1" applyFont="1" applyFill="1" applyAlignment="1" applyProtection="1">
      <alignment horizontal="center" vertical="center"/>
      <protection hidden="1"/>
    </xf>
    <xf numFmtId="0" fontId="119" fillId="10" borderId="8" xfId="1" applyFont="1" applyFill="1" applyBorder="1" applyAlignment="1" applyProtection="1">
      <alignment horizontal="center" vertical="center"/>
      <protection hidden="1"/>
    </xf>
    <xf numFmtId="0" fontId="5" fillId="10" borderId="0" xfId="1" applyFont="1" applyFill="1" applyAlignment="1" applyProtection="1">
      <alignment horizontal="center" vertical="center"/>
      <protection hidden="1"/>
    </xf>
    <xf numFmtId="0" fontId="7" fillId="10" borderId="62" xfId="1" applyFont="1" applyFill="1" applyBorder="1" applyAlignment="1" applyProtection="1">
      <alignment vertical="center"/>
      <protection hidden="1"/>
    </xf>
    <xf numFmtId="0" fontId="7" fillId="0" borderId="135" xfId="1" applyFont="1" applyBorder="1" applyAlignment="1" applyProtection="1">
      <alignment horizontal="center" vertical="center"/>
      <protection locked="0" hidden="1"/>
    </xf>
    <xf numFmtId="0" fontId="5" fillId="0" borderId="136" xfId="1" applyFont="1" applyBorder="1" applyAlignment="1" applyProtection="1">
      <alignment horizontal="left" vertical="top" wrapText="1" indent="1"/>
      <protection locked="0"/>
    </xf>
    <xf numFmtId="0" fontId="7" fillId="0" borderId="26" xfId="1" applyFont="1" applyBorder="1" applyAlignment="1" applyProtection="1">
      <alignment horizontal="center" vertical="center"/>
      <protection locked="0"/>
    </xf>
    <xf numFmtId="0" fontId="7" fillId="0" borderId="137" xfId="1" applyFont="1" applyBorder="1" applyAlignment="1" applyProtection="1">
      <alignment vertical="center"/>
      <protection locked="0"/>
    </xf>
    <xf numFmtId="0" fontId="7" fillId="0" borderId="138" xfId="1" applyFont="1" applyBorder="1" applyAlignment="1" applyProtection="1">
      <alignment horizontal="center" vertical="center"/>
      <protection locked="0" hidden="1"/>
    </xf>
    <xf numFmtId="0" fontId="5" fillId="0" borderId="139" xfId="1" applyFont="1" applyBorder="1" applyAlignment="1" applyProtection="1">
      <alignment horizontal="left" vertical="top" wrapText="1" indent="1"/>
      <protection locked="0"/>
    </xf>
    <xf numFmtId="0" fontId="7" fillId="0" borderId="21" xfId="1" applyFont="1" applyBorder="1" applyAlignment="1" applyProtection="1">
      <alignment horizontal="center" vertical="center"/>
      <protection locked="0"/>
    </xf>
    <xf numFmtId="0" fontId="7" fillId="0" borderId="140" xfId="1" applyFont="1" applyBorder="1" applyAlignment="1" applyProtection="1">
      <alignment vertical="center"/>
      <protection locked="0"/>
    </xf>
    <xf numFmtId="0" fontId="7" fillId="0" borderId="24" xfId="1" applyFont="1" applyBorder="1" applyAlignment="1" applyProtection="1">
      <alignment horizontal="center" vertical="center"/>
      <protection locked="0"/>
    </xf>
    <xf numFmtId="0" fontId="7" fillId="0" borderId="17"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141" xfId="1" applyFont="1" applyBorder="1" applyAlignment="1" applyProtection="1">
      <alignment vertical="center"/>
      <protection locked="0"/>
    </xf>
    <xf numFmtId="0" fontId="7" fillId="0" borderId="142" xfId="1" applyFont="1" applyBorder="1" applyAlignment="1" applyProtection="1">
      <alignment horizontal="center" vertical="center"/>
      <protection locked="0" hidden="1"/>
    </xf>
    <xf numFmtId="0" fontId="7" fillId="0" borderId="143" xfId="1" applyFont="1" applyBorder="1" applyAlignment="1" applyProtection="1">
      <alignment horizontal="center" vertical="center"/>
      <protection locked="0"/>
    </xf>
    <xf numFmtId="0" fontId="7" fillId="0" borderId="144" xfId="1" applyFont="1" applyBorder="1" applyAlignment="1" applyProtection="1">
      <alignment horizontal="center" vertical="center"/>
      <protection locked="0"/>
    </xf>
    <xf numFmtId="0" fontId="7" fillId="0" borderId="145" xfId="1" applyFont="1" applyBorder="1" applyAlignment="1" applyProtection="1">
      <alignment horizontal="center" vertical="center"/>
      <protection locked="0"/>
    </xf>
    <xf numFmtId="0" fontId="119" fillId="10" borderId="143" xfId="1" applyFont="1" applyFill="1" applyBorder="1" applyAlignment="1" applyProtection="1">
      <alignment horizontal="right" vertical="center"/>
      <protection hidden="1"/>
    </xf>
    <xf numFmtId="0" fontId="111" fillId="0" borderId="146" xfId="1" applyFont="1" applyBorder="1"/>
    <xf numFmtId="0" fontId="120" fillId="0" borderId="0" xfId="1" applyFont="1" applyAlignment="1">
      <alignment horizontal="right" vertical="top"/>
    </xf>
    <xf numFmtId="0" fontId="60" fillId="0" borderId="0" xfId="1" applyFont="1" applyAlignment="1">
      <alignment vertical="top" wrapText="1"/>
    </xf>
    <xf numFmtId="0" fontId="117" fillId="0" borderId="0" xfId="1" applyFont="1" applyAlignment="1">
      <alignment vertical="top" wrapText="1"/>
    </xf>
    <xf numFmtId="0" fontId="117" fillId="0" borderId="0" xfId="1" applyFont="1" applyAlignment="1" applyProtection="1">
      <alignment vertical="top"/>
      <protection locked="0"/>
    </xf>
    <xf numFmtId="0" fontId="117" fillId="0" borderId="0" xfId="1" applyFont="1" applyAlignment="1" applyProtection="1">
      <alignment horizontal="center" vertical="top"/>
      <protection locked="0"/>
    </xf>
    <xf numFmtId="0" fontId="111" fillId="0" borderId="0" xfId="1" applyFont="1" applyAlignment="1" applyProtection="1">
      <alignment vertical="center"/>
      <protection locked="0"/>
    </xf>
    <xf numFmtId="0" fontId="111" fillId="0" borderId="0" xfId="1" applyFont="1" applyAlignment="1" applyProtection="1">
      <alignment horizontal="center" vertical="center"/>
      <protection locked="0"/>
    </xf>
    <xf numFmtId="0" fontId="62" fillId="10" borderId="147" xfId="1" applyFont="1" applyFill="1" applyBorder="1" applyAlignment="1" applyProtection="1">
      <alignment horizontal="center" vertical="center"/>
      <protection hidden="1"/>
    </xf>
    <xf numFmtId="0" fontId="94" fillId="17" borderId="150" xfId="1" applyFont="1" applyFill="1" applyBorder="1" applyAlignment="1" applyProtection="1">
      <alignment horizontal="center" vertical="center"/>
      <protection hidden="1"/>
    </xf>
    <xf numFmtId="0" fontId="94" fillId="13" borderId="134" xfId="1" applyFont="1" applyFill="1" applyBorder="1" applyAlignment="1" applyProtection="1">
      <alignment horizontal="center" vertical="center"/>
      <protection hidden="1"/>
    </xf>
    <xf numFmtId="0" fontId="7" fillId="0" borderId="25" xfId="1" applyFont="1" applyBorder="1" applyAlignment="1" applyProtection="1">
      <alignment horizontal="center" vertical="center"/>
      <protection locked="0"/>
    </xf>
    <xf numFmtId="0" fontId="5" fillId="13" borderId="1" xfId="1" applyFont="1" applyFill="1" applyBorder="1" applyAlignment="1" applyProtection="1">
      <alignment horizontal="right" vertical="center"/>
      <protection hidden="1"/>
    </xf>
    <xf numFmtId="0" fontId="7" fillId="0" borderId="20" xfId="1" applyFont="1" applyBorder="1" applyAlignment="1" applyProtection="1">
      <alignment horizontal="center" vertical="center"/>
      <protection locked="0"/>
    </xf>
    <xf numFmtId="0" fontId="7" fillId="10" borderId="27" xfId="1" applyFont="1" applyFill="1" applyBorder="1" applyAlignment="1" applyProtection="1">
      <alignment horizontal="center" vertical="center"/>
      <protection hidden="1"/>
    </xf>
    <xf numFmtId="0" fontId="7" fillId="0" borderId="8" xfId="1" applyFont="1" applyBorder="1" applyAlignment="1" applyProtection="1">
      <alignment horizontal="center" vertical="center"/>
      <protection locked="0"/>
    </xf>
    <xf numFmtId="0" fontId="5" fillId="13" borderId="74" xfId="1" applyFont="1" applyFill="1" applyBorder="1" applyAlignment="1" applyProtection="1">
      <alignment horizontal="right" vertical="center"/>
      <protection hidden="1"/>
    </xf>
    <xf numFmtId="0" fontId="3" fillId="4" borderId="9" xfId="1" applyFont="1" applyFill="1" applyBorder="1" applyAlignment="1" applyProtection="1">
      <alignment horizontal="right" vertical="center" indent="1"/>
      <protection locked="0" hidden="1"/>
    </xf>
    <xf numFmtId="0" fontId="3" fillId="4" borderId="15" xfId="1" applyFont="1" applyFill="1" applyBorder="1" applyAlignment="1" applyProtection="1">
      <alignment horizontal="right" vertical="center" indent="1"/>
      <protection locked="0" hidden="1"/>
    </xf>
    <xf numFmtId="9" fontId="1" fillId="18" borderId="15" xfId="1" applyNumberFormat="1" applyFill="1" applyBorder="1" applyAlignment="1" applyProtection="1">
      <alignment horizontal="right" vertical="center" indent="1"/>
      <protection hidden="1"/>
    </xf>
    <xf numFmtId="0" fontId="1" fillId="7" borderId="151" xfId="1" applyFill="1" applyBorder="1" applyProtection="1">
      <protection hidden="1"/>
    </xf>
    <xf numFmtId="49" fontId="92" fillId="7" borderId="105" xfId="1" applyNumberFormat="1" applyFont="1" applyFill="1" applyBorder="1" applyAlignment="1" applyProtection="1">
      <alignment vertical="center"/>
      <protection hidden="1"/>
    </xf>
    <xf numFmtId="0" fontId="93" fillId="7" borderId="105" xfId="1" applyFont="1" applyFill="1" applyBorder="1" applyAlignment="1" applyProtection="1">
      <alignment vertical="center"/>
      <protection hidden="1"/>
    </xf>
    <xf numFmtId="0" fontId="93" fillId="7" borderId="105" xfId="1" applyFont="1" applyFill="1" applyBorder="1" applyAlignment="1" applyProtection="1">
      <alignment horizontal="left" vertical="center"/>
      <protection hidden="1"/>
    </xf>
    <xf numFmtId="0" fontId="93" fillId="7" borderId="105" xfId="1" applyFont="1" applyFill="1" applyBorder="1" applyAlignment="1" applyProtection="1">
      <alignment horizontal="right" vertical="center"/>
      <protection hidden="1"/>
    </xf>
    <xf numFmtId="1" fontId="93" fillId="7" borderId="105" xfId="1" applyNumberFormat="1" applyFont="1" applyFill="1" applyBorder="1" applyAlignment="1" applyProtection="1">
      <alignment horizontal="left" vertical="center"/>
      <protection hidden="1"/>
    </xf>
    <xf numFmtId="0" fontId="66" fillId="13" borderId="154" xfId="1" applyFont="1" applyFill="1" applyBorder="1" applyAlignment="1" applyProtection="1">
      <alignment horizontal="center" vertical="center" textRotation="90" wrapText="1"/>
      <protection hidden="1"/>
    </xf>
    <xf numFmtId="0" fontId="62" fillId="13" borderId="154" xfId="1" applyFont="1" applyFill="1" applyBorder="1" applyAlignment="1" applyProtection="1">
      <alignment horizontal="center" vertical="center" textRotation="90" wrapText="1"/>
      <protection hidden="1"/>
    </xf>
    <xf numFmtId="0" fontId="52" fillId="0" borderId="105" xfId="1" applyFont="1" applyBorder="1" applyAlignment="1" applyProtection="1">
      <alignment vertical="center"/>
      <protection hidden="1"/>
    </xf>
    <xf numFmtId="49" fontId="88" fillId="0" borderId="105" xfId="1" applyNumberFormat="1" applyFont="1" applyBorder="1" applyAlignment="1" applyProtection="1">
      <alignment vertical="center"/>
      <protection hidden="1"/>
    </xf>
    <xf numFmtId="0" fontId="2" fillId="10" borderId="153" xfId="1" applyFont="1" applyFill="1" applyBorder="1" applyAlignment="1" applyProtection="1">
      <alignment horizontal="right" vertical="center" wrapText="1" indent="1"/>
      <protection hidden="1"/>
    </xf>
    <xf numFmtId="0" fontId="5" fillId="0" borderId="105" xfId="1" applyFont="1" applyBorder="1" applyAlignment="1" applyProtection="1">
      <alignment horizontal="left" vertical="center" indent="1"/>
      <protection locked="0"/>
    </xf>
    <xf numFmtId="0" fontId="46" fillId="7" borderId="155" xfId="1" applyFont="1" applyFill="1" applyBorder="1" applyAlignment="1" applyProtection="1">
      <alignment horizontal="center" vertical="center"/>
      <protection hidden="1"/>
    </xf>
    <xf numFmtId="0" fontId="53" fillId="7" borderId="158" xfId="1" applyFont="1" applyFill="1" applyBorder="1" applyAlignment="1" applyProtection="1">
      <alignment horizontal="right" vertical="center"/>
      <protection hidden="1"/>
    </xf>
    <xf numFmtId="0" fontId="50" fillId="7" borderId="158" xfId="1" applyFont="1" applyFill="1" applyBorder="1" applyAlignment="1" applyProtection="1">
      <alignment horizontal="right" vertical="center"/>
      <protection hidden="1"/>
    </xf>
    <xf numFmtId="0" fontId="49" fillId="7" borderId="158" xfId="1" applyFont="1" applyFill="1" applyBorder="1" applyAlignment="1" applyProtection="1">
      <alignment horizontal="right" vertical="center"/>
      <protection hidden="1"/>
    </xf>
    <xf numFmtId="2" fontId="51" fillId="7" borderId="161" xfId="1" applyNumberFormat="1" applyFont="1" applyFill="1" applyBorder="1" applyAlignment="1" applyProtection="1">
      <alignment vertical="center"/>
      <protection hidden="1"/>
    </xf>
    <xf numFmtId="0" fontId="1" fillId="7" borderId="165" xfId="1" applyFill="1" applyBorder="1" applyProtection="1">
      <protection hidden="1"/>
    </xf>
    <xf numFmtId="0" fontId="1" fillId="7" borderId="166" xfId="1" applyFill="1" applyBorder="1" applyProtection="1">
      <protection hidden="1"/>
    </xf>
    <xf numFmtId="0" fontId="94" fillId="13" borderId="169" xfId="1" applyFont="1" applyFill="1" applyBorder="1" applyAlignment="1" applyProtection="1">
      <alignment horizontal="center" vertical="center" wrapText="1"/>
      <protection hidden="1"/>
    </xf>
    <xf numFmtId="12" fontId="66" fillId="13" borderId="168" xfId="1" applyNumberFormat="1" applyFont="1" applyFill="1" applyBorder="1" applyAlignment="1" applyProtection="1">
      <alignment horizontal="center" vertical="center" wrapText="1"/>
      <protection hidden="1"/>
    </xf>
    <xf numFmtId="0" fontId="66" fillId="13" borderId="168" xfId="1" applyFont="1" applyFill="1" applyBorder="1" applyAlignment="1" applyProtection="1">
      <alignment horizontal="center" vertical="center" textRotation="90" wrapText="1"/>
      <protection hidden="1"/>
    </xf>
    <xf numFmtId="0" fontId="61" fillId="13" borderId="168" xfId="1" applyFont="1" applyFill="1" applyBorder="1" applyAlignment="1" applyProtection="1">
      <alignment horizontal="center" vertical="center" wrapText="1"/>
      <protection hidden="1"/>
    </xf>
    <xf numFmtId="0" fontId="62" fillId="13" borderId="168" xfId="1" applyFont="1" applyFill="1" applyBorder="1" applyAlignment="1" applyProtection="1">
      <alignment horizontal="center" vertical="center" textRotation="90" wrapText="1"/>
      <protection hidden="1"/>
    </xf>
    <xf numFmtId="12" fontId="62" fillId="13" borderId="168" xfId="1" applyNumberFormat="1" applyFont="1" applyFill="1" applyBorder="1" applyAlignment="1" applyProtection="1">
      <alignment horizontal="center" vertical="center" textRotation="90" wrapText="1"/>
      <protection hidden="1"/>
    </xf>
    <xf numFmtId="12" fontId="61" fillId="13" borderId="168" xfId="1" applyNumberFormat="1" applyFont="1" applyFill="1" applyBorder="1" applyAlignment="1" applyProtection="1">
      <alignment horizontal="center" vertical="center" wrapText="1"/>
      <protection hidden="1"/>
    </xf>
    <xf numFmtId="12" fontId="61" fillId="13" borderId="168" xfId="1" applyNumberFormat="1" applyFont="1" applyFill="1" applyBorder="1" applyAlignment="1" applyProtection="1">
      <alignment horizontal="center" vertical="center" textRotation="90" wrapText="1"/>
      <protection hidden="1"/>
    </xf>
    <xf numFmtId="12" fontId="91" fillId="13" borderId="168" xfId="1" applyNumberFormat="1" applyFont="1" applyFill="1" applyBorder="1" applyAlignment="1" applyProtection="1">
      <alignment horizontal="center" vertical="center" wrapText="1"/>
      <protection hidden="1"/>
    </xf>
    <xf numFmtId="12" fontId="65" fillId="13" borderId="168" xfId="1" applyNumberFormat="1" applyFont="1" applyFill="1" applyBorder="1" applyAlignment="1" applyProtection="1">
      <alignment horizontal="center" vertical="center" textRotation="90" wrapText="1"/>
      <protection hidden="1"/>
    </xf>
    <xf numFmtId="2" fontId="61" fillId="13" borderId="170" xfId="1" applyNumberFormat="1" applyFont="1" applyFill="1" applyBorder="1" applyAlignment="1" applyProtection="1">
      <alignment horizontal="center" vertical="center" textRotation="90" wrapText="1"/>
      <protection hidden="1"/>
    </xf>
    <xf numFmtId="2" fontId="62" fillId="13" borderId="170" xfId="1" applyNumberFormat="1" applyFont="1" applyFill="1" applyBorder="1" applyAlignment="1" applyProtection="1">
      <alignment horizontal="center" vertical="center" textRotation="90" wrapText="1"/>
      <protection hidden="1"/>
    </xf>
    <xf numFmtId="0" fontId="61" fillId="13" borderId="167" xfId="1" applyFont="1" applyFill="1" applyBorder="1" applyAlignment="1" applyProtection="1">
      <alignment horizontal="center" vertical="center"/>
      <protection hidden="1"/>
    </xf>
    <xf numFmtId="0" fontId="62" fillId="13" borderId="168" xfId="1" applyFont="1" applyFill="1" applyBorder="1" applyAlignment="1" applyProtection="1">
      <alignment horizontal="center" vertical="center" wrapText="1"/>
      <protection hidden="1"/>
    </xf>
    <xf numFmtId="0" fontId="2" fillId="10" borderId="162" xfId="1" applyFont="1" applyFill="1" applyBorder="1" applyAlignment="1" applyProtection="1">
      <alignment horizontal="center" vertical="center"/>
      <protection hidden="1"/>
    </xf>
    <xf numFmtId="49" fontId="2" fillId="11" borderId="162" xfId="1" applyNumberFormat="1" applyFont="1" applyFill="1" applyBorder="1" applyAlignment="1" applyProtection="1">
      <alignment horizontal="center" vertical="center"/>
      <protection hidden="1"/>
    </xf>
    <xf numFmtId="14" fontId="59" fillId="7" borderId="0" xfId="3" applyNumberFormat="1" applyFont="1" applyFill="1" applyAlignment="1" applyProtection="1">
      <alignment horizontal="left" vertical="center" wrapText="1"/>
      <protection hidden="1"/>
    </xf>
    <xf numFmtId="14" fontId="59" fillId="7" borderId="0" xfId="3" applyNumberFormat="1" applyFont="1" applyFill="1" applyBorder="1" applyAlignment="1" applyProtection="1">
      <alignment horizontal="left" vertical="center" wrapText="1"/>
      <protection hidden="1"/>
    </xf>
    <xf numFmtId="14" fontId="85" fillId="0" borderId="0" xfId="1" applyNumberFormat="1" applyFont="1"/>
    <xf numFmtId="14" fontId="85" fillId="0" borderId="0" xfId="1" applyNumberFormat="1" applyFont="1" applyAlignment="1">
      <alignment horizontal="right"/>
    </xf>
    <xf numFmtId="2" fontId="108" fillId="0" borderId="0" xfId="1" applyNumberFormat="1" applyFont="1" applyAlignment="1" applyProtection="1">
      <alignment vertical="center"/>
      <protection hidden="1"/>
    </xf>
    <xf numFmtId="0" fontId="121" fillId="0" borderId="0" xfId="1" applyFont="1" applyAlignment="1" applyProtection="1">
      <alignment horizontal="center" vertical="center"/>
      <protection hidden="1"/>
    </xf>
    <xf numFmtId="1" fontId="122" fillId="0" borderId="0" xfId="6" applyNumberFormat="1" applyFont="1" applyFill="1" applyBorder="1" applyAlignment="1" applyProtection="1">
      <alignment vertical="center"/>
      <protection hidden="1"/>
    </xf>
    <xf numFmtId="14" fontId="88" fillId="0" borderId="0" xfId="1" applyNumberFormat="1" applyFont="1" applyAlignment="1" applyProtection="1">
      <alignment vertical="center" wrapText="1"/>
      <protection hidden="1"/>
    </xf>
    <xf numFmtId="1" fontId="26" fillId="4" borderId="11" xfId="1" applyNumberFormat="1" applyFont="1" applyFill="1" applyBorder="1" applyAlignment="1" applyProtection="1">
      <alignment horizontal="right" vertical="center"/>
      <protection locked="0"/>
    </xf>
    <xf numFmtId="1" fontId="26" fillId="15" borderId="11" xfId="1" applyNumberFormat="1" applyFont="1" applyFill="1" applyBorder="1" applyAlignment="1" applyProtection="1">
      <alignment horizontal="right" vertical="center"/>
      <protection locked="0"/>
    </xf>
    <xf numFmtId="1" fontId="26" fillId="4" borderId="12" xfId="1" applyNumberFormat="1" applyFont="1" applyFill="1" applyBorder="1" applyAlignment="1" applyProtection="1">
      <alignment horizontal="right" vertical="center"/>
      <protection locked="0"/>
    </xf>
    <xf numFmtId="1" fontId="26" fillId="15" borderId="12" xfId="1" applyNumberFormat="1" applyFont="1" applyFill="1" applyBorder="1" applyAlignment="1" applyProtection="1">
      <alignment horizontal="right" vertical="center"/>
      <protection locked="0"/>
    </xf>
    <xf numFmtId="1" fontId="26" fillId="4" borderId="1" xfId="1" applyNumberFormat="1" applyFont="1" applyFill="1" applyBorder="1" applyAlignment="1" applyProtection="1">
      <alignment horizontal="right" vertical="center"/>
      <protection locked="0"/>
    </xf>
    <xf numFmtId="1" fontId="26" fillId="15" borderId="1" xfId="1" applyNumberFormat="1" applyFont="1" applyFill="1" applyBorder="1" applyAlignment="1" applyProtection="1">
      <alignment horizontal="right" vertical="center"/>
      <protection locked="0"/>
    </xf>
    <xf numFmtId="0" fontId="1" fillId="21" borderId="60" xfId="1" applyFill="1" applyBorder="1"/>
    <xf numFmtId="0" fontId="1" fillId="21" borderId="46" xfId="1" applyFill="1" applyBorder="1"/>
    <xf numFmtId="0" fontId="2" fillId="2" borderId="4" xfId="1" applyFont="1" applyFill="1" applyBorder="1" applyAlignment="1" applyProtection="1">
      <alignment horizontal="center" vertical="center" wrapText="1"/>
      <protection hidden="1"/>
    </xf>
    <xf numFmtId="0" fontId="2" fillId="2" borderId="3" xfId="1" applyFont="1" applyFill="1" applyBorder="1" applyAlignment="1" applyProtection="1">
      <alignment horizontal="center" vertical="center" wrapText="1"/>
      <protection hidden="1"/>
    </xf>
    <xf numFmtId="0" fontId="1" fillId="3" borderId="4" xfId="1" applyFill="1" applyBorder="1" applyAlignment="1" applyProtection="1">
      <alignment horizontal="center"/>
      <protection hidden="1"/>
    </xf>
    <xf numFmtId="0" fontId="1" fillId="3" borderId="3" xfId="1" applyFill="1" applyBorder="1" applyAlignment="1" applyProtection="1">
      <alignment horizontal="center"/>
      <protection hidden="1"/>
    </xf>
    <xf numFmtId="0" fontId="4" fillId="3" borderId="4" xfId="1" applyFont="1" applyFill="1" applyBorder="1" applyAlignment="1" applyProtection="1">
      <alignment horizontal="center" vertical="center" wrapText="1"/>
      <protection hidden="1"/>
    </xf>
    <xf numFmtId="0" fontId="4" fillId="3" borderId="3" xfId="1" applyFont="1" applyFill="1" applyBorder="1" applyAlignment="1" applyProtection="1">
      <alignment horizontal="center" vertical="center" wrapText="1"/>
      <protection hidden="1"/>
    </xf>
    <xf numFmtId="0" fontId="4" fillId="3" borderId="7" xfId="1" applyFont="1" applyFill="1" applyBorder="1" applyAlignment="1" applyProtection="1">
      <alignment horizontal="center" vertical="center" wrapText="1"/>
      <protection hidden="1"/>
    </xf>
    <xf numFmtId="0" fontId="4" fillId="3" borderId="6" xfId="1" applyFont="1" applyFill="1" applyBorder="1" applyAlignment="1" applyProtection="1">
      <alignment horizontal="center" vertical="center" wrapText="1"/>
      <protection hidden="1"/>
    </xf>
    <xf numFmtId="0" fontId="8" fillId="3" borderId="4" xfId="1" applyFont="1" applyFill="1" applyBorder="1" applyAlignment="1">
      <alignment horizontal="center" vertical="center"/>
    </xf>
    <xf numFmtId="0" fontId="8" fillId="3" borderId="3" xfId="1" applyFont="1" applyFill="1" applyBorder="1" applyAlignment="1">
      <alignment horizontal="center" vertical="center"/>
    </xf>
    <xf numFmtId="0" fontId="8" fillId="3" borderId="7" xfId="1" applyFont="1" applyFill="1" applyBorder="1" applyAlignment="1">
      <alignment horizontal="center" vertical="center"/>
    </xf>
    <xf numFmtId="0" fontId="8" fillId="3" borderId="6" xfId="1" applyFont="1" applyFill="1" applyBorder="1" applyAlignment="1">
      <alignment horizontal="center" vertical="center"/>
    </xf>
    <xf numFmtId="0" fontId="4" fillId="3" borderId="3" xfId="1" applyFont="1" applyFill="1" applyBorder="1" applyAlignment="1" applyProtection="1">
      <alignment horizontal="center" vertical="center"/>
      <protection hidden="1"/>
    </xf>
    <xf numFmtId="0" fontId="4" fillId="3" borderId="6" xfId="1" applyFont="1" applyFill="1" applyBorder="1" applyAlignment="1" applyProtection="1">
      <alignment horizontal="center" vertical="center"/>
      <protection hidden="1"/>
    </xf>
    <xf numFmtId="0" fontId="2" fillId="2" borderId="2" xfId="1" applyFont="1" applyFill="1" applyBorder="1" applyAlignment="1" applyProtection="1">
      <alignment horizontal="center" vertical="center" wrapText="1"/>
      <protection hidden="1"/>
    </xf>
    <xf numFmtId="0" fontId="4" fillId="2" borderId="7" xfId="1" applyFont="1" applyFill="1" applyBorder="1" applyAlignment="1" applyProtection="1">
      <alignment horizontal="center" vertical="center" wrapText="1"/>
      <protection hidden="1"/>
    </xf>
    <xf numFmtId="0" fontId="4" fillId="2" borderId="0" xfId="1" applyFont="1" applyFill="1" applyAlignment="1" applyProtection="1">
      <alignment horizontal="center" vertical="center" wrapText="1"/>
      <protection hidden="1"/>
    </xf>
    <xf numFmtId="0" fontId="4" fillId="2" borderId="6" xfId="1" applyFont="1" applyFill="1" applyBorder="1" applyAlignment="1" applyProtection="1">
      <alignment horizontal="center" vertical="center" wrapText="1"/>
      <protection hidden="1"/>
    </xf>
    <xf numFmtId="0" fontId="4" fillId="2" borderId="4" xfId="1" applyFont="1" applyFill="1" applyBorder="1" applyAlignment="1" applyProtection="1">
      <alignment horizontal="center"/>
      <protection hidden="1"/>
    </xf>
    <xf numFmtId="0" fontId="4" fillId="2" borderId="2" xfId="1" applyFont="1" applyFill="1" applyBorder="1" applyAlignment="1" applyProtection="1">
      <alignment horizontal="center"/>
      <protection hidden="1"/>
    </xf>
    <xf numFmtId="0" fontId="2" fillId="3" borderId="4" xfId="1" applyFont="1" applyFill="1" applyBorder="1" applyAlignment="1" applyProtection="1">
      <alignment horizontal="center" vertical="center"/>
      <protection hidden="1"/>
    </xf>
    <xf numFmtId="0" fontId="2" fillId="3" borderId="2" xfId="1" applyFont="1" applyFill="1" applyBorder="1" applyAlignment="1" applyProtection="1">
      <alignment horizontal="center" vertical="center"/>
      <protection hidden="1"/>
    </xf>
    <xf numFmtId="0" fontId="2" fillId="3" borderId="3" xfId="1" applyFont="1" applyFill="1" applyBorder="1" applyAlignment="1" applyProtection="1">
      <alignment horizontal="center" vertical="center"/>
      <protection hidden="1"/>
    </xf>
    <xf numFmtId="0" fontId="2" fillId="3" borderId="7" xfId="1" applyFont="1" applyFill="1" applyBorder="1" applyAlignment="1" applyProtection="1">
      <alignment horizontal="center" vertical="center"/>
      <protection hidden="1"/>
    </xf>
    <xf numFmtId="0" fontId="2" fillId="3" borderId="0" xfId="1" applyFont="1" applyFill="1" applyAlignment="1" applyProtection="1">
      <alignment horizontal="center" vertical="center"/>
      <protection hidden="1"/>
    </xf>
    <xf numFmtId="0" fontId="2" fillId="3" borderId="6" xfId="1" applyFont="1" applyFill="1" applyBorder="1" applyAlignment="1" applyProtection="1">
      <alignment horizontal="center" vertical="center"/>
      <protection hidden="1"/>
    </xf>
    <xf numFmtId="0" fontId="4" fillId="3" borderId="1" xfId="1" applyFont="1" applyFill="1" applyBorder="1" applyAlignment="1" applyProtection="1">
      <alignment horizontal="center" vertical="center" wrapText="1"/>
      <protection hidden="1"/>
    </xf>
    <xf numFmtId="0" fontId="4" fillId="3" borderId="5" xfId="1" applyFont="1" applyFill="1" applyBorder="1" applyAlignment="1" applyProtection="1">
      <alignment horizontal="center" vertical="center" wrapText="1"/>
      <protection hidden="1"/>
    </xf>
    <xf numFmtId="0" fontId="4" fillId="2" borderId="4" xfId="1" applyFont="1" applyFill="1" applyBorder="1" applyAlignment="1" applyProtection="1">
      <alignment horizontal="center" vertical="center" wrapText="1"/>
      <protection hidden="1"/>
    </xf>
    <xf numFmtId="0" fontId="4" fillId="2" borderId="3" xfId="1" applyFont="1" applyFill="1" applyBorder="1" applyAlignment="1" applyProtection="1">
      <alignment horizontal="center" vertical="center" wrapText="1"/>
      <protection hidden="1"/>
    </xf>
    <xf numFmtId="1" fontId="21" fillId="0" borderId="0" xfId="1" applyNumberFormat="1" applyFont="1" applyAlignment="1" applyProtection="1">
      <alignment horizontal="center" vertical="center"/>
      <protection locked="0"/>
    </xf>
    <xf numFmtId="0" fontId="10" fillId="0" borderId="0" xfId="1" applyFont="1" applyAlignment="1" applyProtection="1">
      <alignment horizontal="right" vertical="center"/>
      <protection locked="0"/>
    </xf>
    <xf numFmtId="0" fontId="11" fillId="0" borderId="0" xfId="1" applyFont="1" applyAlignment="1" applyProtection="1">
      <alignment horizontal="right" vertical="center"/>
      <protection locked="0"/>
    </xf>
    <xf numFmtId="0" fontId="12" fillId="0" borderId="0" xfId="1" applyFont="1" applyAlignment="1" applyProtection="1">
      <alignment horizontal="left" vertical="top"/>
      <protection locked="0"/>
    </xf>
    <xf numFmtId="0" fontId="1" fillId="0" borderId="0" xfId="1" applyAlignment="1" applyProtection="1">
      <alignment horizontal="left" vertical="top"/>
      <protection locked="0"/>
    </xf>
    <xf numFmtId="49" fontId="16" fillId="0" borderId="0" xfId="1" applyNumberFormat="1" applyFont="1" applyAlignment="1" applyProtection="1">
      <alignment horizontal="left"/>
      <protection locked="0" hidden="1"/>
    </xf>
    <xf numFmtId="1" fontId="19" fillId="7" borderId="0" xfId="1" applyNumberFormat="1" applyFont="1" applyFill="1" applyAlignment="1" applyProtection="1">
      <alignment horizontal="center" vertical="center" wrapText="1"/>
      <protection hidden="1"/>
    </xf>
    <xf numFmtId="1" fontId="20" fillId="7" borderId="0" xfId="1" applyNumberFormat="1" applyFont="1" applyFill="1" applyAlignment="1" applyProtection="1">
      <alignment horizontal="center" vertical="center"/>
      <protection hidden="1"/>
    </xf>
    <xf numFmtId="49" fontId="24" fillId="0" borderId="8" xfId="1" applyNumberFormat="1" applyFont="1" applyBorder="1" applyAlignment="1" applyProtection="1">
      <alignment horizontal="center" vertical="center"/>
      <protection locked="0"/>
    </xf>
    <xf numFmtId="1" fontId="2" fillId="8" borderId="13" xfId="1" applyNumberFormat="1" applyFont="1" applyFill="1" applyBorder="1" applyAlignment="1">
      <alignment horizontal="left" vertical="center"/>
    </xf>
    <xf numFmtId="1" fontId="2" fillId="8" borderId="14" xfId="1" applyNumberFormat="1" applyFont="1" applyFill="1" applyBorder="1" applyAlignment="1">
      <alignment horizontal="left" vertical="center"/>
    </xf>
    <xf numFmtId="1" fontId="2" fillId="8" borderId="15" xfId="1" applyNumberFormat="1" applyFont="1" applyFill="1" applyBorder="1" applyAlignment="1">
      <alignment horizontal="left" vertical="center"/>
    </xf>
    <xf numFmtId="49" fontId="2" fillId="0" borderId="10" xfId="1" applyNumberFormat="1" applyFont="1" applyBorder="1" applyAlignment="1" applyProtection="1">
      <alignment horizontal="center" vertical="center"/>
      <protection locked="0"/>
    </xf>
    <xf numFmtId="49" fontId="2" fillId="0" borderId="9" xfId="1" applyNumberFormat="1" applyFont="1" applyBorder="1" applyAlignment="1" applyProtection="1">
      <alignment horizontal="center" vertical="center"/>
      <protection locked="0"/>
    </xf>
    <xf numFmtId="1" fontId="2" fillId="0" borderId="10" xfId="1" applyNumberFormat="1" applyFont="1" applyBorder="1" applyAlignment="1" applyProtection="1">
      <alignment horizontal="left" vertical="center" indent="2"/>
      <protection locked="0"/>
    </xf>
    <xf numFmtId="1" fontId="2" fillId="0" borderId="8" xfId="1" applyNumberFormat="1" applyFont="1" applyBorder="1" applyAlignment="1" applyProtection="1">
      <alignment horizontal="left" vertical="center" indent="2"/>
      <protection locked="0"/>
    </xf>
    <xf numFmtId="49" fontId="3" fillId="0" borderId="10" xfId="1" applyNumberFormat="1" applyFont="1" applyBorder="1" applyAlignment="1" applyProtection="1">
      <alignment horizontal="left" vertical="center" indent="1"/>
      <protection locked="0"/>
    </xf>
    <xf numFmtId="49" fontId="3" fillId="0" borderId="8" xfId="1" applyNumberFormat="1" applyFont="1" applyBorder="1" applyAlignment="1" applyProtection="1">
      <alignment horizontal="left" vertical="center" indent="1"/>
      <protection locked="0"/>
    </xf>
    <xf numFmtId="49" fontId="3" fillId="0" borderId="9" xfId="1" applyNumberFormat="1" applyFont="1" applyBorder="1" applyAlignment="1" applyProtection="1">
      <alignment horizontal="left" vertical="center" indent="1"/>
      <protection locked="0"/>
    </xf>
    <xf numFmtId="165" fontId="3" fillId="0" borderId="10" xfId="1" applyNumberFormat="1" applyFont="1" applyBorder="1" applyAlignment="1" applyProtection="1">
      <alignment horizontal="center" vertical="center"/>
      <protection locked="0"/>
    </xf>
    <xf numFmtId="165" fontId="3" fillId="0" borderId="9" xfId="1" applyNumberFormat="1" applyFont="1" applyBorder="1" applyAlignment="1" applyProtection="1">
      <alignment horizontal="center" vertical="center"/>
      <protection locked="0"/>
    </xf>
    <xf numFmtId="3" fontId="3" fillId="0" borderId="8" xfId="1" applyNumberFormat="1" applyFont="1" applyBorder="1" applyAlignment="1" applyProtection="1">
      <alignment horizontal="center" vertical="center"/>
      <protection locked="0"/>
    </xf>
    <xf numFmtId="3" fontId="3" fillId="0" borderId="9" xfId="1" applyNumberFormat="1" applyFont="1" applyBorder="1" applyAlignment="1" applyProtection="1">
      <alignment horizontal="center" vertical="center"/>
      <protection locked="0"/>
    </xf>
    <xf numFmtId="49" fontId="27" fillId="0" borderId="10" xfId="1" applyNumberFormat="1" applyFont="1" applyBorder="1" applyAlignment="1" applyProtection="1">
      <protection locked="0" hidden="1"/>
    </xf>
    <xf numFmtId="49" fontId="27" fillId="0" borderId="8" xfId="1" applyNumberFormat="1" applyFont="1" applyBorder="1" applyAlignment="1" applyProtection="1">
      <protection locked="0" hidden="1"/>
    </xf>
    <xf numFmtId="49" fontId="27" fillId="0" borderId="9" xfId="1" applyNumberFormat="1" applyFont="1" applyBorder="1" applyAlignment="1" applyProtection="1">
      <protection locked="0" hidden="1"/>
    </xf>
    <xf numFmtId="0" fontId="26" fillId="0" borderId="10" xfId="1" applyFont="1" applyBorder="1" applyAlignment="1" applyProtection="1">
      <alignment horizontal="left" indent="1"/>
      <protection locked="0"/>
    </xf>
    <xf numFmtId="0" fontId="26" fillId="0" borderId="8" xfId="1" applyFont="1" applyBorder="1" applyAlignment="1" applyProtection="1">
      <alignment horizontal="left" indent="1"/>
      <protection locked="0"/>
    </xf>
    <xf numFmtId="0" fontId="26" fillId="0" borderId="9" xfId="1" applyFont="1" applyBorder="1" applyAlignment="1" applyProtection="1">
      <alignment horizontal="left" indent="1"/>
      <protection locked="0"/>
    </xf>
    <xf numFmtId="0" fontId="1" fillId="8" borderId="12" xfId="1" applyFill="1" applyBorder="1" applyAlignment="1">
      <alignment horizontal="left" vertical="center"/>
    </xf>
    <xf numFmtId="0" fontId="12" fillId="0" borderId="0" xfId="1" applyFont="1" applyAlignment="1">
      <alignment horizontal="center" vertical="center"/>
    </xf>
    <xf numFmtId="0" fontId="3" fillId="0" borderId="16" xfId="1" applyFont="1" applyBorder="1" applyAlignment="1" applyProtection="1">
      <alignment horizontal="left" vertical="center" indent="1"/>
      <protection locked="0"/>
    </xf>
    <xf numFmtId="49" fontId="3" fillId="0" borderId="16" xfId="1" applyNumberFormat="1" applyFont="1" applyBorder="1" applyAlignment="1" applyProtection="1">
      <alignment horizontal="center" vertical="center"/>
      <protection locked="0"/>
    </xf>
    <xf numFmtId="0" fontId="3" fillId="0" borderId="17" xfId="1" applyFont="1" applyBorder="1" applyAlignment="1" applyProtection="1">
      <alignment horizontal="left" vertical="center" indent="1"/>
      <protection locked="0"/>
    </xf>
    <xf numFmtId="49" fontId="3" fillId="0" borderId="17" xfId="1" applyNumberFormat="1" applyFont="1" applyBorder="1" applyAlignment="1" applyProtection="1">
      <alignment horizontal="center" vertical="center"/>
      <protection locked="0"/>
    </xf>
    <xf numFmtId="0" fontId="26" fillId="0" borderId="19" xfId="1" applyFont="1" applyBorder="1" applyAlignment="1" applyProtection="1">
      <alignment horizontal="left" vertical="center" indent="1"/>
      <protection locked="0"/>
    </xf>
    <xf numFmtId="0" fontId="26" fillId="0" borderId="20" xfId="1" applyFont="1" applyBorder="1" applyAlignment="1" applyProtection="1">
      <alignment horizontal="left" vertical="center" indent="1"/>
      <protection locked="0"/>
    </xf>
    <xf numFmtId="0" fontId="26" fillId="0" borderId="21" xfId="1" applyFont="1" applyBorder="1" applyAlignment="1" applyProtection="1">
      <alignment horizontal="left" vertical="center" indent="1"/>
      <protection locked="0"/>
    </xf>
    <xf numFmtId="0" fontId="31" fillId="0" borderId="2" xfId="1" applyFont="1" applyBorder="1" applyAlignment="1">
      <alignment horizontal="left" vertical="top" wrapText="1"/>
    </xf>
    <xf numFmtId="0" fontId="31" fillId="0" borderId="3" xfId="1" applyFont="1" applyBorder="1" applyAlignment="1">
      <alignment horizontal="left" vertical="top" wrapText="1"/>
    </xf>
    <xf numFmtId="0" fontId="3" fillId="0" borderId="18" xfId="1" applyFont="1" applyBorder="1" applyAlignment="1" applyProtection="1">
      <alignment horizontal="left" vertical="center" indent="1"/>
      <protection locked="0"/>
    </xf>
    <xf numFmtId="49" fontId="3" fillId="0" borderId="18" xfId="1" applyNumberFormat="1" applyFont="1" applyBorder="1" applyAlignment="1" applyProtection="1">
      <alignment horizontal="center" vertical="center"/>
      <protection locked="0"/>
    </xf>
    <xf numFmtId="0" fontId="2" fillId="8" borderId="13" xfId="1" applyFont="1" applyFill="1" applyBorder="1" applyAlignment="1">
      <alignment horizontal="left" vertical="center"/>
    </xf>
    <xf numFmtId="0" fontId="2" fillId="8" borderId="14" xfId="1" applyFont="1" applyFill="1" applyBorder="1" applyAlignment="1">
      <alignment horizontal="left" vertical="center"/>
    </xf>
    <xf numFmtId="0" fontId="2" fillId="8" borderId="15" xfId="1" applyFont="1" applyFill="1" applyBorder="1" applyAlignment="1">
      <alignment horizontal="left" vertical="center"/>
    </xf>
    <xf numFmtId="0" fontId="26" fillId="0" borderId="10" xfId="1" applyFont="1" applyBorder="1" applyAlignment="1" applyProtection="1">
      <alignment horizontal="left" vertical="center"/>
      <protection locked="0"/>
    </xf>
    <xf numFmtId="0" fontId="26" fillId="0" borderId="8" xfId="1" applyFont="1" applyBorder="1" applyAlignment="1" applyProtection="1">
      <alignment horizontal="left" vertical="center"/>
      <protection locked="0"/>
    </xf>
    <xf numFmtId="0" fontId="26" fillId="0" borderId="9" xfId="1" applyFont="1" applyBorder="1" applyAlignment="1" applyProtection="1">
      <alignment horizontal="left" vertical="center"/>
      <protection locked="0"/>
    </xf>
    <xf numFmtId="0" fontId="30" fillId="0" borderId="10" xfId="2" applyBorder="1" applyAlignment="1" applyProtection="1">
      <alignment horizontal="left" vertical="center"/>
      <protection locked="0"/>
    </xf>
    <xf numFmtId="0" fontId="1" fillId="0" borderId="9" xfId="1" applyBorder="1" applyAlignment="1" applyProtection="1">
      <alignment horizontal="left" vertical="center"/>
      <protection locked="0"/>
    </xf>
    <xf numFmtId="0" fontId="29" fillId="0" borderId="4" xfId="1" applyFont="1" applyBorder="1" applyAlignment="1">
      <alignment horizontal="left" vertical="top"/>
    </xf>
    <xf numFmtId="0" fontId="29" fillId="0" borderId="2" xfId="1" applyFont="1" applyBorder="1" applyAlignment="1">
      <alignment horizontal="left" vertical="top"/>
    </xf>
    <xf numFmtId="0" fontId="29" fillId="0" borderId="3" xfId="1" applyFont="1" applyBorder="1" applyAlignment="1">
      <alignment horizontal="left" vertical="top"/>
    </xf>
    <xf numFmtId="0" fontId="8" fillId="8" borderId="14" xfId="1" applyFont="1" applyFill="1" applyBorder="1" applyAlignment="1">
      <alignment horizontal="left" vertical="center" indent="1"/>
    </xf>
    <xf numFmtId="0" fontId="26" fillId="0" borderId="22" xfId="1" applyFont="1" applyBorder="1" applyAlignment="1" applyProtection="1">
      <alignment horizontal="left" vertical="center" indent="1"/>
      <protection locked="0"/>
    </xf>
    <xf numFmtId="0" fontId="26" fillId="0" borderId="23" xfId="1" applyFont="1" applyBorder="1" applyAlignment="1" applyProtection="1">
      <alignment horizontal="left" vertical="center" indent="1"/>
      <protection locked="0"/>
    </xf>
    <xf numFmtId="0" fontId="26" fillId="0" borderId="24" xfId="1" applyFont="1" applyBorder="1" applyAlignment="1" applyProtection="1">
      <alignment horizontal="left" vertical="center" indent="1"/>
      <protection locked="0"/>
    </xf>
    <xf numFmtId="0" fontId="1" fillId="0" borderId="2" xfId="1" applyBorder="1" applyAlignment="1">
      <alignment horizontal="left" vertical="center" wrapText="1" indent="1"/>
    </xf>
    <xf numFmtId="0" fontId="1" fillId="0" borderId="0" xfId="1" applyAlignment="1">
      <alignment horizontal="left" vertical="center" wrapText="1" indent="1"/>
    </xf>
    <xf numFmtId="0" fontId="1" fillId="0" borderId="8" xfId="1" applyBorder="1" applyAlignment="1">
      <alignment horizontal="left" vertical="center" wrapText="1" indent="1"/>
    </xf>
    <xf numFmtId="0" fontId="26" fillId="0" borderId="25" xfId="1" applyFont="1" applyBorder="1" applyAlignment="1" applyProtection="1">
      <alignment horizontal="left" vertical="center"/>
      <protection locked="0"/>
    </xf>
    <xf numFmtId="0" fontId="26" fillId="0" borderId="26" xfId="1" applyFont="1" applyBorder="1" applyAlignment="1" applyProtection="1">
      <alignment horizontal="left" vertical="center"/>
      <protection locked="0"/>
    </xf>
    <xf numFmtId="0" fontId="26" fillId="0" borderId="23" xfId="1" applyFont="1" applyBorder="1" applyAlignment="1" applyProtection="1">
      <alignment horizontal="left" vertical="center"/>
      <protection locked="0"/>
    </xf>
    <xf numFmtId="0" fontId="26" fillId="0" borderId="24" xfId="1" applyFont="1" applyBorder="1" applyAlignment="1" applyProtection="1">
      <alignment horizontal="left" vertical="center"/>
      <protection locked="0"/>
    </xf>
    <xf numFmtId="0" fontId="26" fillId="0" borderId="27" xfId="1" applyFont="1" applyBorder="1" applyAlignment="1" applyProtection="1">
      <alignment horizontal="left" vertical="center" indent="1"/>
      <protection locked="0"/>
    </xf>
    <xf numFmtId="0" fontId="26" fillId="0" borderId="28" xfId="1" applyFont="1" applyBorder="1" applyAlignment="1" applyProtection="1">
      <alignment horizontal="left" vertical="center" indent="1"/>
      <protection locked="0"/>
    </xf>
    <xf numFmtId="0" fontId="26" fillId="0" borderId="29" xfId="1" applyFont="1" applyBorder="1" applyAlignment="1" applyProtection="1">
      <alignment horizontal="left" vertical="center" indent="1"/>
      <protection locked="0"/>
    </xf>
    <xf numFmtId="0" fontId="26" fillId="0" borderId="28" xfId="1" applyFont="1" applyBorder="1" applyAlignment="1" applyProtection="1">
      <alignment horizontal="left" vertical="center"/>
      <protection locked="0"/>
    </xf>
    <xf numFmtId="0" fontId="26" fillId="0" borderId="29" xfId="1" applyFont="1" applyBorder="1" applyAlignment="1" applyProtection="1">
      <alignment horizontal="left" vertical="center"/>
      <protection locked="0"/>
    </xf>
    <xf numFmtId="0" fontId="12" fillId="0" borderId="4" xfId="1" applyFont="1" applyBorder="1" applyAlignment="1">
      <alignment horizontal="left" vertical="center"/>
    </xf>
    <xf numFmtId="0" fontId="12" fillId="0" borderId="2" xfId="1" applyFont="1" applyBorder="1" applyAlignment="1">
      <alignment horizontal="left" vertical="center"/>
    </xf>
    <xf numFmtId="0" fontId="12" fillId="0" borderId="3" xfId="1" applyFont="1" applyBorder="1" applyAlignment="1">
      <alignment horizontal="left" vertical="center"/>
    </xf>
    <xf numFmtId="0" fontId="1" fillId="0" borderId="19" xfId="1" applyBorder="1" applyAlignment="1" applyProtection="1">
      <alignment horizontal="left" vertical="center" indent="1"/>
      <protection locked="0"/>
    </xf>
    <xf numFmtId="0" fontId="1" fillId="0" borderId="20" xfId="1" applyBorder="1" applyAlignment="1" applyProtection="1">
      <alignment horizontal="left" vertical="center" indent="1"/>
      <protection locked="0"/>
    </xf>
    <xf numFmtId="0" fontId="1" fillId="0" borderId="21" xfId="1" applyBorder="1" applyAlignment="1" applyProtection="1">
      <alignment horizontal="left" vertical="center" indent="1"/>
      <protection locked="0"/>
    </xf>
    <xf numFmtId="0" fontId="32" fillId="0" borderId="7" xfId="1" applyFont="1" applyBorder="1" applyAlignment="1" applyProtection="1">
      <alignment horizontal="center" vertical="center"/>
      <protection locked="0"/>
    </xf>
    <xf numFmtId="0" fontId="32" fillId="0" borderId="6" xfId="1" applyFont="1" applyBorder="1" applyAlignment="1" applyProtection="1">
      <alignment horizontal="center" vertical="center"/>
      <protection locked="0"/>
    </xf>
    <xf numFmtId="0" fontId="32" fillId="0" borderId="10" xfId="1" applyFont="1" applyBorder="1" applyAlignment="1" applyProtection="1">
      <alignment horizontal="center" vertical="center"/>
      <protection locked="0"/>
    </xf>
    <xf numFmtId="0" fontId="32" fillId="0" borderId="9" xfId="1" applyFont="1" applyBorder="1" applyAlignment="1" applyProtection="1">
      <alignment horizontal="center" vertical="center"/>
      <protection locked="0"/>
    </xf>
    <xf numFmtId="0" fontId="1" fillId="0" borderId="22" xfId="1" applyBorder="1" applyAlignment="1" applyProtection="1">
      <alignment horizontal="left" vertical="center" indent="1"/>
      <protection locked="0"/>
    </xf>
    <xf numFmtId="0" fontId="1" fillId="0" borderId="23" xfId="1" applyBorder="1" applyAlignment="1" applyProtection="1">
      <alignment horizontal="left" vertical="center" indent="1"/>
      <protection locked="0"/>
    </xf>
    <xf numFmtId="0" fontId="1" fillId="0" borderId="24" xfId="1" applyBorder="1" applyAlignment="1" applyProtection="1">
      <alignment horizontal="left" vertical="center" indent="1"/>
      <protection locked="0"/>
    </xf>
    <xf numFmtId="0" fontId="1" fillId="0" borderId="27" xfId="1" applyBorder="1" applyAlignment="1" applyProtection="1">
      <alignment horizontal="left" vertical="center" indent="1"/>
      <protection locked="0"/>
    </xf>
    <xf numFmtId="0" fontId="1" fillId="0" borderId="28" xfId="1" applyBorder="1" applyAlignment="1" applyProtection="1">
      <alignment horizontal="left" vertical="center" indent="1"/>
      <protection locked="0"/>
    </xf>
    <xf numFmtId="0" fontId="1" fillId="0" borderId="29" xfId="1" applyBorder="1" applyAlignment="1" applyProtection="1">
      <alignment horizontal="left" vertical="center" indent="1"/>
      <protection locked="0"/>
    </xf>
    <xf numFmtId="0" fontId="12" fillId="0" borderId="31" xfId="1" applyFont="1" applyBorder="1" applyAlignment="1">
      <alignment horizontal="center" vertical="top"/>
    </xf>
    <xf numFmtId="0" fontId="12" fillId="0" borderId="32" xfId="1" applyFont="1" applyBorder="1" applyAlignment="1">
      <alignment horizontal="center" vertical="top"/>
    </xf>
    <xf numFmtId="0" fontId="3" fillId="0" borderId="33" xfId="1" applyFont="1" applyBorder="1" applyAlignment="1">
      <alignment horizontal="right" vertical="center" indent="1"/>
    </xf>
    <xf numFmtId="0" fontId="3" fillId="0" borderId="0" xfId="1" applyFont="1" applyAlignment="1">
      <alignment horizontal="right" vertical="center" indent="1"/>
    </xf>
    <xf numFmtId="166" fontId="3" fillId="0" borderId="23" xfId="1" applyNumberFormat="1" applyFont="1" applyBorder="1" applyAlignment="1" applyProtection="1">
      <alignment horizontal="left" vertical="center"/>
      <protection locked="0"/>
    </xf>
    <xf numFmtId="166" fontId="3" fillId="0" borderId="34" xfId="1" applyNumberFormat="1" applyFont="1" applyBorder="1" applyAlignment="1" applyProtection="1">
      <alignment horizontal="left" vertical="center"/>
      <protection locked="0"/>
    </xf>
    <xf numFmtId="0" fontId="3" fillId="0" borderId="35" xfId="1" applyFont="1" applyBorder="1" applyAlignment="1">
      <alignment horizontal="right" vertical="center" indent="1"/>
    </xf>
    <xf numFmtId="0" fontId="3" fillId="0" borderId="36" xfId="1" applyFont="1" applyBorder="1" applyAlignment="1">
      <alignment horizontal="right" vertical="center" indent="1"/>
    </xf>
    <xf numFmtId="166" fontId="3" fillId="0" borderId="36" xfId="1" applyNumberFormat="1" applyFont="1" applyBorder="1" applyAlignment="1" applyProtection="1">
      <alignment horizontal="left" vertical="center"/>
      <protection locked="0"/>
    </xf>
    <xf numFmtId="166" fontId="3" fillId="0" borderId="37" xfId="1" applyNumberFormat="1" applyFont="1" applyBorder="1" applyAlignment="1" applyProtection="1">
      <alignment horizontal="left" vertical="center"/>
      <protection locked="0"/>
    </xf>
    <xf numFmtId="0" fontId="2" fillId="0" borderId="0" xfId="1" applyFont="1" applyAlignment="1" applyProtection="1">
      <alignment horizontal="center" vertical="center"/>
      <protection hidden="1"/>
    </xf>
    <xf numFmtId="49" fontId="36" fillId="0" borderId="0" xfId="1" applyNumberFormat="1" applyFont="1" applyAlignment="1" applyProtection="1">
      <alignment horizontal="center"/>
      <protection locked="0"/>
    </xf>
    <xf numFmtId="0" fontId="36" fillId="0" borderId="0" xfId="1" applyFont="1" applyAlignment="1" applyProtection="1">
      <alignment horizontal="center"/>
      <protection locked="0"/>
    </xf>
    <xf numFmtId="0" fontId="18" fillId="0" borderId="0" xfId="1" applyFont="1" applyAlignment="1" applyProtection="1">
      <alignment horizontal="right" wrapText="1"/>
      <protection hidden="1"/>
    </xf>
    <xf numFmtId="0" fontId="37" fillId="0" borderId="0" xfId="1" applyFont="1" applyAlignment="1" applyProtection="1">
      <alignment horizontal="left" wrapText="1"/>
      <protection locked="0" hidden="1"/>
    </xf>
    <xf numFmtId="14" fontId="38" fillId="0" borderId="0" xfId="1" applyNumberFormat="1" applyFont="1" applyAlignment="1">
      <alignment horizontal="left"/>
    </xf>
    <xf numFmtId="1" fontId="39" fillId="7" borderId="105" xfId="1" applyNumberFormat="1" applyFont="1" applyFill="1" applyBorder="1" applyAlignment="1" applyProtection="1">
      <alignment horizontal="center" vertical="center"/>
      <protection hidden="1"/>
    </xf>
    <xf numFmtId="0" fontId="2" fillId="7" borderId="38" xfId="1" applyFont="1" applyFill="1" applyBorder="1" applyAlignment="1" applyProtection="1">
      <alignment horizontal="left" vertical="center" wrapText="1" indent="2"/>
      <protection hidden="1"/>
    </xf>
    <xf numFmtId="0" fontId="2" fillId="7" borderId="42" xfId="1" applyFont="1" applyFill="1" applyBorder="1" applyAlignment="1" applyProtection="1">
      <alignment horizontal="left" indent="2"/>
      <protection hidden="1"/>
    </xf>
    <xf numFmtId="0" fontId="4" fillId="7" borderId="39" xfId="1" applyFont="1" applyFill="1" applyBorder="1" applyAlignment="1" applyProtection="1">
      <alignment horizontal="center" vertical="center" wrapText="1"/>
      <protection hidden="1"/>
    </xf>
    <xf numFmtId="167" fontId="28" fillId="7" borderId="40" xfId="1" applyNumberFormat="1" applyFont="1" applyFill="1" applyBorder="1" applyAlignment="1" applyProtection="1">
      <alignment horizontal="center" vertical="center" wrapText="1"/>
      <protection hidden="1"/>
    </xf>
    <xf numFmtId="167" fontId="28" fillId="7" borderId="13" xfId="1" applyNumberFormat="1" applyFont="1" applyFill="1" applyBorder="1" applyAlignment="1" applyProtection="1">
      <alignment horizontal="center" vertical="center" wrapText="1"/>
      <protection hidden="1"/>
    </xf>
    <xf numFmtId="0" fontId="41" fillId="0" borderId="40" xfId="1" applyFont="1" applyBorder="1" applyAlignment="1" applyProtection="1">
      <alignment horizontal="center" vertical="center" wrapText="1"/>
      <protection hidden="1"/>
    </xf>
    <xf numFmtId="0" fontId="41" fillId="0" borderId="41" xfId="1" applyFont="1" applyBorder="1" applyAlignment="1" applyProtection="1">
      <alignment horizontal="center" vertical="center" wrapText="1"/>
      <protection hidden="1"/>
    </xf>
    <xf numFmtId="0" fontId="2" fillId="7" borderId="51" xfId="1" applyFont="1" applyFill="1" applyBorder="1" applyAlignment="1" applyProtection="1">
      <alignment horizontal="center" vertical="center"/>
      <protection hidden="1"/>
    </xf>
    <xf numFmtId="0" fontId="2" fillId="7" borderId="52" xfId="1" applyFont="1" applyFill="1" applyBorder="1" applyAlignment="1" applyProtection="1">
      <alignment horizontal="center" vertical="center"/>
      <protection hidden="1"/>
    </xf>
    <xf numFmtId="2" fontId="2" fillId="0" borderId="51" xfId="1" applyNumberFormat="1" applyFont="1" applyBorder="1" applyAlignment="1" applyProtection="1">
      <alignment horizontal="center" vertical="center"/>
      <protection hidden="1"/>
    </xf>
    <xf numFmtId="0" fontId="2" fillId="0" borderId="52" xfId="1" applyFont="1" applyBorder="1" applyAlignment="1" applyProtection="1">
      <alignment horizontal="center" vertical="center"/>
      <protection hidden="1"/>
    </xf>
    <xf numFmtId="0" fontId="51" fillId="7" borderId="0" xfId="1" applyFont="1" applyFill="1" applyAlignment="1" applyProtection="1">
      <alignment horizontal="center" vertical="center" wrapText="1"/>
      <protection hidden="1"/>
    </xf>
    <xf numFmtId="0" fontId="2" fillId="0" borderId="53" xfId="1" applyFont="1" applyBorder="1" applyAlignment="1" applyProtection="1">
      <alignment horizontal="center" vertical="center"/>
      <protection hidden="1"/>
    </xf>
    <xf numFmtId="0" fontId="2" fillId="0" borderId="54" xfId="1" applyFont="1" applyBorder="1" applyAlignment="1" applyProtection="1">
      <alignment horizontal="center" vertical="center"/>
      <protection hidden="1"/>
    </xf>
    <xf numFmtId="0" fontId="12" fillId="7" borderId="64" xfId="1" applyFont="1" applyFill="1" applyBorder="1" applyAlignment="1" applyProtection="1">
      <alignment horizontal="right"/>
      <protection hidden="1"/>
    </xf>
    <xf numFmtId="0" fontId="1" fillId="0" borderId="3" xfId="1" applyBorder="1" applyAlignment="1" applyProtection="1">
      <protection hidden="1"/>
    </xf>
    <xf numFmtId="0" fontId="51" fillId="7" borderId="159" xfId="1" applyFont="1" applyFill="1" applyBorder="1" applyAlignment="1" applyProtection="1">
      <alignment horizontal="center" vertical="center"/>
      <protection hidden="1"/>
    </xf>
    <xf numFmtId="0" fontId="51" fillId="7" borderId="160" xfId="1" applyFont="1" applyFill="1" applyBorder="1" applyAlignment="1" applyProtection="1">
      <alignment horizontal="center" vertical="center"/>
      <protection hidden="1"/>
    </xf>
    <xf numFmtId="1" fontId="55" fillId="7" borderId="40" xfId="1" applyNumberFormat="1" applyFont="1" applyFill="1" applyBorder="1" applyAlignment="1" applyProtection="1">
      <alignment horizontal="center" vertical="center" wrapText="1"/>
      <protection hidden="1"/>
    </xf>
    <xf numFmtId="1" fontId="55" fillId="7" borderId="162" xfId="1" applyNumberFormat="1" applyFont="1" applyFill="1" applyBorder="1" applyAlignment="1" applyProtection="1">
      <alignment horizontal="center" vertical="center" wrapText="1"/>
      <protection hidden="1"/>
    </xf>
    <xf numFmtId="0" fontId="3" fillId="7" borderId="13" xfId="1" applyFont="1" applyFill="1" applyBorder="1" applyAlignment="1" applyProtection="1">
      <alignment horizontal="center" vertical="center"/>
      <protection hidden="1"/>
    </xf>
    <xf numFmtId="0" fontId="3" fillId="7" borderId="15" xfId="1" applyFont="1" applyFill="1" applyBorder="1" applyAlignment="1" applyProtection="1">
      <alignment horizontal="center" vertical="center"/>
      <protection hidden="1"/>
    </xf>
    <xf numFmtId="2" fontId="3" fillId="7" borderId="58" xfId="1" applyNumberFormat="1" applyFont="1" applyFill="1" applyBorder="1" applyAlignment="1" applyProtection="1">
      <alignment horizontal="center" vertical="center"/>
      <protection hidden="1"/>
    </xf>
    <xf numFmtId="2" fontId="3" fillId="7" borderId="59" xfId="1" applyNumberFormat="1" applyFont="1" applyFill="1" applyBorder="1" applyAlignment="1" applyProtection="1">
      <alignment horizontal="center" vertical="center"/>
      <protection hidden="1"/>
    </xf>
    <xf numFmtId="0" fontId="4" fillId="10" borderId="163" xfId="1" applyFont="1" applyFill="1" applyBorder="1" applyAlignment="1" applyProtection="1">
      <alignment horizontal="left" vertical="top" indent="2"/>
      <protection locked="0" hidden="1"/>
    </xf>
    <xf numFmtId="0" fontId="1" fillId="0" borderId="164" xfId="1" applyBorder="1" applyAlignment="1" applyProtection="1">
      <protection locked="0" hidden="1"/>
    </xf>
    <xf numFmtId="0" fontId="1" fillId="0" borderId="61" xfId="1" applyBorder="1" applyAlignment="1" applyProtection="1">
      <protection locked="0" hidden="1"/>
    </xf>
    <xf numFmtId="0" fontId="1" fillId="0" borderId="6" xfId="1" applyBorder="1" applyAlignment="1" applyProtection="1">
      <protection locked="0" hidden="1"/>
    </xf>
    <xf numFmtId="0" fontId="12" fillId="10" borderId="63" xfId="1" applyFont="1" applyFill="1" applyBorder="1" applyAlignment="1" applyProtection="1">
      <alignment horizontal="left" vertical="top"/>
      <protection hidden="1"/>
    </xf>
    <xf numFmtId="0" fontId="1" fillId="0" borderId="9" xfId="1" applyBorder="1" applyAlignment="1" applyProtection="1">
      <protection hidden="1"/>
    </xf>
    <xf numFmtId="0" fontId="1" fillId="0" borderId="13" xfId="5" applyFont="1" applyBorder="1" applyAlignment="1" applyProtection="1">
      <alignment horizontal="left" vertical="center" indent="1"/>
      <protection locked="0"/>
    </xf>
    <xf numFmtId="0" fontId="1" fillId="0" borderId="14" xfId="5" applyFont="1" applyBorder="1" applyAlignment="1" applyProtection="1">
      <alignment horizontal="left" vertical="center" indent="1"/>
      <protection locked="0"/>
    </xf>
    <xf numFmtId="0" fontId="1" fillId="0" borderId="15" xfId="5" applyFont="1" applyBorder="1" applyAlignment="1" applyProtection="1">
      <alignment horizontal="left" vertical="center" indent="1"/>
      <protection locked="0"/>
    </xf>
    <xf numFmtId="0" fontId="0" fillId="11" borderId="12" xfId="5" applyFont="1" applyFill="1" applyBorder="1" applyAlignment="1" applyProtection="1">
      <alignment horizontal="left" vertical="center" indent="1"/>
      <protection locked="0"/>
    </xf>
    <xf numFmtId="0" fontId="1" fillId="11" borderId="12" xfId="5" applyFont="1" applyFill="1" applyBorder="1" applyAlignment="1" applyProtection="1">
      <alignment horizontal="left" vertical="center" indent="1"/>
      <protection locked="0"/>
    </xf>
    <xf numFmtId="1" fontId="68" fillId="0" borderId="0" xfId="5" applyNumberFormat="1" applyFont="1" applyAlignment="1">
      <alignment horizontal="center"/>
    </xf>
    <xf numFmtId="0" fontId="69" fillId="0" borderId="0" xfId="5" applyFont="1" applyAlignment="1">
      <alignment horizontal="right" vertical="center"/>
    </xf>
    <xf numFmtId="0" fontId="4" fillId="0" borderId="12" xfId="5" applyFont="1" applyBorder="1" applyAlignment="1" applyProtection="1">
      <alignment horizontal="center" vertical="center"/>
      <protection locked="0"/>
    </xf>
    <xf numFmtId="0" fontId="1" fillId="0" borderId="1" xfId="5" applyFont="1" applyBorder="1" applyAlignment="1">
      <alignment horizontal="center" vertical="center"/>
    </xf>
    <xf numFmtId="0" fontId="1" fillId="0" borderId="11" xfId="5" applyFont="1" applyBorder="1" applyAlignment="1">
      <alignment horizontal="center" vertical="center"/>
    </xf>
    <xf numFmtId="0" fontId="1" fillId="0" borderId="4" xfId="5" applyFont="1" applyBorder="1" applyAlignment="1">
      <alignment horizontal="left" vertical="center" indent="1"/>
    </xf>
    <xf numFmtId="0" fontId="1" fillId="0" borderId="2" xfId="5" applyFont="1" applyBorder="1" applyAlignment="1">
      <alignment horizontal="left" vertical="center" indent="1"/>
    </xf>
    <xf numFmtId="0" fontId="1" fillId="0" borderId="10" xfId="5" applyFont="1" applyBorder="1" applyAlignment="1">
      <alignment horizontal="left" vertical="center" indent="1"/>
    </xf>
    <xf numFmtId="0" fontId="1" fillId="0" borderId="8" xfId="5" applyFont="1" applyBorder="1" applyAlignment="1">
      <alignment horizontal="left" vertical="center" indent="1"/>
    </xf>
    <xf numFmtId="0" fontId="1" fillId="11" borderId="13" xfId="5" applyFont="1" applyFill="1" applyBorder="1" applyAlignment="1" applyProtection="1">
      <alignment horizontal="left" vertical="center" indent="1"/>
      <protection locked="0"/>
    </xf>
    <xf numFmtId="0" fontId="1" fillId="11" borderId="14" xfId="5" applyFont="1" applyFill="1" applyBorder="1" applyAlignment="1" applyProtection="1">
      <alignment horizontal="left" vertical="center" indent="1"/>
      <protection locked="0"/>
    </xf>
    <xf numFmtId="0" fontId="1" fillId="11" borderId="15" xfId="5" applyFont="1" applyFill="1" applyBorder="1" applyAlignment="1" applyProtection="1">
      <alignment horizontal="left" vertical="center" indent="1"/>
      <protection locked="0"/>
    </xf>
    <xf numFmtId="169" fontId="0" fillId="11" borderId="12" xfId="5" applyNumberFormat="1" applyFont="1" applyFill="1" applyBorder="1" applyAlignment="1" applyProtection="1">
      <alignment horizontal="left" vertical="center" indent="1"/>
      <protection locked="0"/>
    </xf>
    <xf numFmtId="169" fontId="1" fillId="11" borderId="12" xfId="5" applyNumberFormat="1" applyFont="1" applyFill="1" applyBorder="1" applyAlignment="1" applyProtection="1">
      <alignment horizontal="left" vertical="center" indent="1"/>
      <protection locked="0"/>
    </xf>
    <xf numFmtId="14" fontId="1" fillId="11" borderId="12" xfId="5" applyNumberFormat="1" applyFont="1" applyFill="1" applyBorder="1" applyAlignment="1" applyProtection="1">
      <alignment horizontal="left" vertical="center" indent="1"/>
      <protection locked="0"/>
    </xf>
    <xf numFmtId="0" fontId="74" fillId="0" borderId="12" xfId="5" applyFont="1" applyBorder="1" applyAlignment="1">
      <alignment horizontal="center" vertical="center" wrapText="1"/>
    </xf>
    <xf numFmtId="0" fontId="1" fillId="0" borderId="1" xfId="5" applyFont="1" applyBorder="1" applyAlignment="1" applyProtection="1">
      <alignment horizontal="center" vertical="center" textRotation="90" wrapText="1"/>
      <protection locked="0"/>
    </xf>
    <xf numFmtId="0" fontId="1" fillId="0" borderId="5" xfId="5" applyFont="1" applyBorder="1" applyAlignment="1" applyProtection="1">
      <alignment horizontal="center" vertical="center" textRotation="90" wrapText="1"/>
      <protection locked="0"/>
    </xf>
    <xf numFmtId="0" fontId="1" fillId="0" borderId="11" xfId="5" applyFont="1" applyBorder="1" applyAlignment="1" applyProtection="1">
      <alignment horizontal="center" vertical="center" textRotation="90" wrapText="1"/>
      <protection locked="0"/>
    </xf>
    <xf numFmtId="0" fontId="29" fillId="0" borderId="13" xfId="5" applyFont="1" applyBorder="1" applyAlignment="1">
      <alignment vertical="center"/>
    </xf>
    <xf numFmtId="0" fontId="29" fillId="0" borderId="15" xfId="5" applyFont="1" applyBorder="1" applyAlignment="1">
      <alignment vertical="center"/>
    </xf>
    <xf numFmtId="0" fontId="29" fillId="11" borderId="13" xfId="5" applyFont="1" applyFill="1" applyBorder="1" applyAlignment="1" applyProtection="1">
      <alignment vertical="center"/>
      <protection locked="0"/>
    </xf>
    <xf numFmtId="0" fontId="29" fillId="11" borderId="15" xfId="5" applyFont="1" applyFill="1" applyBorder="1" applyAlignment="1" applyProtection="1">
      <alignment vertical="center"/>
      <protection locked="0"/>
    </xf>
    <xf numFmtId="0" fontId="86" fillId="0" borderId="8" xfId="5" applyFont="1" applyBorder="1" applyAlignment="1">
      <alignment horizontal="center" vertical="center"/>
    </xf>
    <xf numFmtId="0" fontId="72" fillId="0" borderId="0" xfId="5" applyFont="1" applyAlignment="1" applyProtection="1">
      <alignment horizontal="center" vertical="center"/>
      <protection locked="0"/>
    </xf>
    <xf numFmtId="0" fontId="68" fillId="0" borderId="13" xfId="5" applyFont="1" applyBorder="1" applyAlignment="1">
      <alignment horizontal="center" vertical="center"/>
    </xf>
    <xf numFmtId="0" fontId="68" fillId="0" borderId="14" xfId="5" applyFont="1" applyBorder="1" applyAlignment="1">
      <alignment horizontal="center" vertical="center"/>
    </xf>
    <xf numFmtId="0" fontId="68" fillId="0" borderId="15" xfId="5" applyFont="1" applyBorder="1" applyAlignment="1">
      <alignment horizontal="center" vertical="center"/>
    </xf>
    <xf numFmtId="0" fontId="75" fillId="0" borderId="13" xfId="5" applyFont="1" applyBorder="1" applyAlignment="1">
      <alignment horizontal="center" vertical="center"/>
    </xf>
    <xf numFmtId="0" fontId="75" fillId="0" borderId="14" xfId="5" applyFont="1" applyBorder="1" applyAlignment="1">
      <alignment horizontal="center" vertical="center"/>
    </xf>
    <xf numFmtId="0" fontId="75" fillId="0" borderId="15" xfId="5" applyFont="1" applyBorder="1" applyAlignment="1">
      <alignment horizontal="center" vertical="center"/>
    </xf>
    <xf numFmtId="0" fontId="85" fillId="0" borderId="13" xfId="5" applyFont="1" applyBorder="1" applyAlignment="1">
      <alignment horizontal="left" vertical="center" indent="1"/>
    </xf>
    <xf numFmtId="0" fontId="85" fillId="0" borderId="14" xfId="5" applyFont="1" applyBorder="1" applyAlignment="1">
      <alignment horizontal="left" vertical="center" indent="1"/>
    </xf>
    <xf numFmtId="0" fontId="85" fillId="0" borderId="15" xfId="5" applyFont="1" applyBorder="1" applyAlignment="1">
      <alignment horizontal="left" vertical="center" indent="1"/>
    </xf>
    <xf numFmtId="0" fontId="1" fillId="0" borderId="7" xfId="5" quotePrefix="1" applyFont="1" applyBorder="1" applyAlignment="1">
      <alignment horizontal="left" vertical="center"/>
    </xf>
    <xf numFmtId="0" fontId="1" fillId="0" borderId="0" xfId="5" quotePrefix="1" applyFont="1" applyAlignment="1">
      <alignment horizontal="left" vertical="center"/>
    </xf>
    <xf numFmtId="0" fontId="1" fillId="0" borderId="12" xfId="5" applyFont="1" applyBorder="1" applyAlignment="1" applyProtection="1">
      <alignment horizontal="center" vertical="center" textRotation="90" wrapText="1"/>
      <protection locked="0"/>
    </xf>
    <xf numFmtId="0" fontId="29" fillId="0" borderId="13" xfId="5" applyFont="1" applyBorder="1" applyAlignment="1" applyProtection="1">
      <alignment vertical="center"/>
      <protection locked="0"/>
    </xf>
    <xf numFmtId="0" fontId="29" fillId="0" borderId="15" xfId="5" applyFont="1" applyBorder="1" applyAlignment="1" applyProtection="1">
      <alignment vertical="center"/>
      <protection locked="0"/>
    </xf>
    <xf numFmtId="0" fontId="29" fillId="0" borderId="13" xfId="5" quotePrefix="1" applyFont="1" applyBorder="1" applyAlignment="1" applyProtection="1">
      <alignment vertical="center"/>
      <protection locked="0"/>
    </xf>
    <xf numFmtId="0" fontId="29" fillId="11" borderId="12" xfId="5" applyFont="1" applyFill="1" applyBorder="1" applyAlignment="1" applyProtection="1">
      <alignment vertical="center" wrapText="1"/>
      <protection locked="0"/>
    </xf>
    <xf numFmtId="0" fontId="29" fillId="11" borderId="13" xfId="5" applyFont="1" applyFill="1" applyBorder="1" applyAlignment="1" applyProtection="1">
      <alignment vertical="center" wrapText="1"/>
      <protection locked="0"/>
    </xf>
    <xf numFmtId="0" fontId="29" fillId="11" borderId="15" xfId="5" applyFont="1" applyFill="1" applyBorder="1" applyAlignment="1" applyProtection="1">
      <alignment vertical="center" wrapText="1"/>
      <protection locked="0"/>
    </xf>
    <xf numFmtId="0" fontId="29" fillId="11" borderId="12" xfId="5" applyFont="1" applyFill="1" applyBorder="1" applyAlignment="1" applyProtection="1">
      <alignment horizontal="left" vertical="center" wrapText="1"/>
      <protection locked="0"/>
    </xf>
    <xf numFmtId="0" fontId="0" fillId="0" borderId="0" xfId="5" applyFont="1" applyAlignment="1">
      <alignment horizontal="right" vertical="center"/>
    </xf>
    <xf numFmtId="0" fontId="1" fillId="0" borderId="0" xfId="5" applyFont="1" applyAlignment="1">
      <alignment horizontal="right" vertical="center"/>
    </xf>
    <xf numFmtId="0" fontId="72" fillId="0" borderId="0" xfId="5" applyFont="1" applyAlignment="1">
      <alignment horizontal="left" vertical="center" wrapText="1"/>
    </xf>
    <xf numFmtId="0" fontId="59" fillId="7" borderId="0" xfId="3" applyFont="1" applyFill="1" applyAlignment="1" applyProtection="1">
      <alignment horizontal="right" vertical="center" wrapText="1"/>
      <protection hidden="1"/>
    </xf>
    <xf numFmtId="0" fontId="0" fillId="11" borderId="13" xfId="5" applyFont="1" applyFill="1" applyBorder="1" applyAlignment="1" applyProtection="1">
      <alignment horizontal="left" vertical="center" indent="1"/>
      <protection locked="0"/>
    </xf>
    <xf numFmtId="0" fontId="0" fillId="11" borderId="14" xfId="5" applyFont="1" applyFill="1" applyBorder="1" applyAlignment="1" applyProtection="1">
      <alignment horizontal="left" vertical="center" indent="1"/>
      <protection locked="0"/>
    </xf>
    <xf numFmtId="0" fontId="0" fillId="11" borderId="15" xfId="5" applyFont="1" applyFill="1" applyBorder="1" applyAlignment="1" applyProtection="1">
      <alignment horizontal="left" vertical="center" indent="1"/>
      <protection locked="0"/>
    </xf>
    <xf numFmtId="0" fontId="1" fillId="0" borderId="13" xfId="5" applyFont="1" applyBorder="1" applyAlignment="1">
      <alignment horizontal="center" vertical="center"/>
    </xf>
    <xf numFmtId="0" fontId="1" fillId="0" borderId="14" xfId="5" applyFont="1" applyBorder="1" applyAlignment="1">
      <alignment horizontal="center" vertical="center"/>
    </xf>
    <xf numFmtId="0" fontId="1" fillId="0" borderId="15" xfId="5" applyFont="1" applyBorder="1" applyAlignment="1">
      <alignment horizontal="center" vertical="center"/>
    </xf>
    <xf numFmtId="49" fontId="11" fillId="0" borderId="0" xfId="1" applyNumberFormat="1" applyFont="1" applyAlignment="1">
      <alignment horizontal="center"/>
    </xf>
    <xf numFmtId="0" fontId="11" fillId="0" borderId="0" xfId="1" applyFont="1" applyAlignment="1">
      <alignment horizontal="center"/>
    </xf>
    <xf numFmtId="0" fontId="2" fillId="0" borderId="0" xfId="1" applyFont="1" applyAlignment="1">
      <alignment horizontal="right"/>
    </xf>
    <xf numFmtId="49" fontId="89" fillId="7" borderId="105" xfId="1" applyNumberFormat="1" applyFont="1" applyFill="1" applyBorder="1" applyAlignment="1" applyProtection="1">
      <alignment horizontal="center" vertical="center"/>
      <protection hidden="1"/>
    </xf>
    <xf numFmtId="0" fontId="89" fillId="7" borderId="105" xfId="1" applyFont="1" applyFill="1" applyBorder="1" applyAlignment="1" applyProtection="1">
      <alignment horizontal="center" vertical="center"/>
      <protection hidden="1"/>
    </xf>
    <xf numFmtId="0" fontId="94" fillId="0" borderId="83" xfId="1" applyFont="1" applyBorder="1" applyAlignment="1" applyProtection="1">
      <alignment horizontal="center" vertical="center" wrapText="1"/>
      <protection locked="0"/>
    </xf>
    <xf numFmtId="0" fontId="94" fillId="0" borderId="89" xfId="1" applyFont="1" applyBorder="1" applyAlignment="1" applyProtection="1">
      <alignment horizontal="center" vertical="center" wrapText="1"/>
      <protection locked="0"/>
    </xf>
    <xf numFmtId="0" fontId="94" fillId="0" borderId="90" xfId="1" applyFont="1" applyBorder="1" applyAlignment="1" applyProtection="1">
      <alignment horizontal="center" vertical="center" wrapText="1"/>
      <protection locked="0"/>
    </xf>
    <xf numFmtId="0" fontId="7" fillId="0" borderId="84" xfId="1" applyFont="1" applyBorder="1" applyAlignment="1" applyProtection="1">
      <alignment horizontal="center" vertical="center" wrapText="1"/>
      <protection locked="0"/>
    </xf>
    <xf numFmtId="0" fontId="7" fillId="0" borderId="5" xfId="1" applyFont="1" applyBorder="1" applyAlignment="1" applyProtection="1">
      <alignment horizontal="center" vertical="center" wrapText="1"/>
      <protection locked="0"/>
    </xf>
    <xf numFmtId="0" fontId="7" fillId="0" borderId="91" xfId="1" applyFont="1" applyBorder="1" applyAlignment="1" applyProtection="1">
      <alignment horizontal="center" vertical="center" wrapText="1"/>
      <protection locked="0"/>
    </xf>
    <xf numFmtId="12" fontId="94" fillId="0" borderId="84" xfId="1" applyNumberFormat="1" applyFont="1" applyBorder="1" applyAlignment="1" applyProtection="1">
      <alignment horizontal="left" vertical="center" wrapText="1" indent="1"/>
      <protection locked="0"/>
    </xf>
    <xf numFmtId="12" fontId="94" fillId="0" borderId="5" xfId="1" applyNumberFormat="1" applyFont="1" applyBorder="1" applyAlignment="1" applyProtection="1">
      <alignment horizontal="left" vertical="center" wrapText="1" indent="1"/>
      <protection locked="0"/>
    </xf>
    <xf numFmtId="12" fontId="94" fillId="0" borderId="91" xfId="1" applyNumberFormat="1" applyFont="1" applyBorder="1" applyAlignment="1" applyProtection="1">
      <alignment horizontal="left" vertical="center" wrapText="1" indent="1"/>
      <protection locked="0"/>
    </xf>
    <xf numFmtId="0" fontId="7" fillId="0" borderId="84" xfId="1" applyFont="1" applyBorder="1" applyAlignment="1" applyProtection="1">
      <alignment horizontal="center" vertical="center"/>
      <protection locked="0"/>
    </xf>
    <xf numFmtId="0" fontId="7" fillId="0" borderId="5" xfId="1" applyFont="1" applyBorder="1" applyAlignment="1" applyProtection="1">
      <alignment horizontal="center" vertical="center"/>
      <protection locked="0"/>
    </xf>
    <xf numFmtId="0" fontId="7" fillId="0" borderId="91" xfId="1" applyFont="1" applyBorder="1" applyAlignment="1" applyProtection="1">
      <alignment horizontal="center" vertical="center"/>
      <protection locked="0"/>
    </xf>
    <xf numFmtId="2" fontId="66" fillId="10" borderId="84" xfId="1" applyNumberFormat="1" applyFont="1" applyFill="1" applyBorder="1" applyAlignment="1" applyProtection="1">
      <alignment horizontal="right" vertical="center" wrapText="1"/>
      <protection hidden="1"/>
    </xf>
    <xf numFmtId="2" fontId="66" fillId="10" borderId="5" xfId="1" applyNumberFormat="1" applyFont="1" applyFill="1" applyBorder="1" applyAlignment="1" applyProtection="1">
      <alignment horizontal="right" vertical="center" wrapText="1"/>
      <protection hidden="1"/>
    </xf>
    <xf numFmtId="2" fontId="66" fillId="10" borderId="91" xfId="1" applyNumberFormat="1" applyFont="1" applyFill="1" applyBorder="1" applyAlignment="1" applyProtection="1">
      <alignment horizontal="right" vertical="center" wrapText="1"/>
      <protection hidden="1"/>
    </xf>
    <xf numFmtId="2" fontId="66" fillId="0" borderId="84" xfId="1" applyNumberFormat="1" applyFont="1" applyBorder="1" applyAlignment="1" applyProtection="1">
      <alignment horizontal="right" vertical="center" wrapText="1"/>
      <protection locked="0"/>
    </xf>
    <xf numFmtId="2" fontId="66" fillId="0" borderId="5" xfId="1" applyNumberFormat="1" applyFont="1" applyBorder="1" applyAlignment="1" applyProtection="1">
      <alignment horizontal="right" vertical="center" wrapText="1"/>
      <protection locked="0"/>
    </xf>
    <xf numFmtId="2" fontId="66" fillId="0" borderId="91" xfId="1" applyNumberFormat="1" applyFont="1" applyBorder="1" applyAlignment="1" applyProtection="1">
      <alignment horizontal="right" vertical="center" wrapText="1"/>
      <protection locked="0"/>
    </xf>
    <xf numFmtId="2" fontId="66" fillId="10" borderId="84" xfId="1" applyNumberFormat="1" applyFont="1" applyFill="1" applyBorder="1" applyAlignment="1" applyProtection="1">
      <alignment vertical="center" wrapText="1"/>
      <protection hidden="1"/>
    </xf>
    <xf numFmtId="2" fontId="66" fillId="10" borderId="5" xfId="1" applyNumberFormat="1" applyFont="1" applyFill="1" applyBorder="1" applyAlignment="1" applyProtection="1">
      <alignment vertical="center" wrapText="1"/>
      <protection hidden="1"/>
    </xf>
    <xf numFmtId="2" fontId="66" fillId="10" borderId="91" xfId="1" applyNumberFormat="1" applyFont="1" applyFill="1" applyBorder="1" applyAlignment="1" applyProtection="1">
      <alignment vertical="center" wrapText="1"/>
      <protection hidden="1"/>
    </xf>
    <xf numFmtId="2" fontId="96" fillId="10" borderId="84" xfId="1" applyNumberFormat="1" applyFont="1" applyFill="1" applyBorder="1" applyAlignment="1" applyProtection="1">
      <alignment horizontal="right" vertical="center"/>
      <protection hidden="1"/>
    </xf>
    <xf numFmtId="2" fontId="96" fillId="10" borderId="5" xfId="1" applyNumberFormat="1" applyFont="1" applyFill="1" applyBorder="1" applyAlignment="1" applyProtection="1">
      <alignment horizontal="right" vertical="center"/>
      <protection hidden="1"/>
    </xf>
    <xf numFmtId="2" fontId="96" fillId="10" borderId="91" xfId="1" applyNumberFormat="1" applyFont="1" applyFill="1" applyBorder="1" applyAlignment="1" applyProtection="1">
      <alignment horizontal="right" vertical="center"/>
      <protection hidden="1"/>
    </xf>
    <xf numFmtId="2" fontId="96" fillId="10" borderId="84" xfId="1" applyNumberFormat="1" applyFont="1" applyFill="1" applyBorder="1" applyAlignment="1" applyProtection="1">
      <alignment horizontal="center" vertical="center"/>
      <protection hidden="1"/>
    </xf>
    <xf numFmtId="2" fontId="96" fillId="10" borderId="5" xfId="1" applyNumberFormat="1" applyFont="1" applyFill="1" applyBorder="1" applyAlignment="1" applyProtection="1">
      <alignment horizontal="center" vertical="center"/>
      <protection hidden="1"/>
    </xf>
    <xf numFmtId="2" fontId="96" fillId="10" borderId="91" xfId="1" applyNumberFormat="1" applyFont="1" applyFill="1" applyBorder="1" applyAlignment="1" applyProtection="1">
      <alignment horizontal="center" vertical="center"/>
      <protection hidden="1"/>
    </xf>
    <xf numFmtId="49" fontId="97" fillId="0" borderId="88" xfId="1" applyNumberFormat="1" applyFont="1" applyBorder="1" applyAlignment="1" applyProtection="1">
      <alignment vertical="top" wrapText="1"/>
      <protection locked="0"/>
    </xf>
    <xf numFmtId="49" fontId="97" fillId="0" borderId="71" xfId="1" applyNumberFormat="1" applyFont="1" applyBorder="1" applyAlignment="1" applyProtection="1">
      <alignment vertical="top" wrapText="1"/>
      <protection locked="0"/>
    </xf>
    <xf numFmtId="49" fontId="97" fillId="0" borderId="95" xfId="1" applyNumberFormat="1" applyFont="1" applyBorder="1" applyAlignment="1" applyProtection="1">
      <alignment vertical="top" wrapText="1"/>
      <protection locked="0"/>
    </xf>
    <xf numFmtId="0" fontId="60" fillId="0" borderId="84" xfId="1" applyFont="1" applyBorder="1" applyAlignment="1" applyProtection="1">
      <alignment horizontal="left" vertical="center" wrapText="1"/>
      <protection locked="0"/>
    </xf>
    <xf numFmtId="0" fontId="60" fillId="0" borderId="5" xfId="1" applyFont="1" applyBorder="1" applyAlignment="1" applyProtection="1">
      <alignment horizontal="left" vertical="center" wrapText="1"/>
      <protection locked="0"/>
    </xf>
    <xf numFmtId="0" fontId="60" fillId="0" borderId="91" xfId="1" applyFont="1" applyBorder="1" applyAlignment="1" applyProtection="1">
      <alignment horizontal="left" vertical="center" wrapText="1"/>
      <protection locked="0"/>
    </xf>
    <xf numFmtId="0" fontId="7" fillId="0" borderId="86" xfId="1" applyFont="1" applyBorder="1" applyAlignment="1" applyProtection="1">
      <alignment horizontal="center" vertical="center" wrapText="1"/>
      <protection locked="0"/>
    </xf>
    <xf numFmtId="0" fontId="7" fillId="0" borderId="7" xfId="1" applyFont="1" applyBorder="1" applyAlignment="1" applyProtection="1">
      <alignment horizontal="center" vertical="center" wrapText="1"/>
      <protection locked="0"/>
    </xf>
    <xf numFmtId="0" fontId="7" fillId="0" borderId="92" xfId="1" applyFont="1" applyBorder="1" applyAlignment="1" applyProtection="1">
      <alignment horizontal="center" vertical="center" wrapText="1"/>
      <protection locked="0"/>
    </xf>
    <xf numFmtId="0" fontId="58" fillId="0" borderId="5" xfId="1" applyFont="1" applyBorder="1" applyAlignment="1" applyProtection="1">
      <alignment horizontal="center" vertical="center" textRotation="90" wrapText="1"/>
      <protection locked="0"/>
    </xf>
    <xf numFmtId="0" fontId="58" fillId="0" borderId="91" xfId="1" applyFont="1" applyBorder="1" applyAlignment="1" applyProtection="1">
      <alignment horizontal="center" vertical="center" textRotation="90" wrapText="1"/>
      <protection locked="0"/>
    </xf>
    <xf numFmtId="49" fontId="97" fillId="0" borderId="82" xfId="1" applyNumberFormat="1" applyFont="1" applyBorder="1" applyAlignment="1" applyProtection="1">
      <alignment vertical="top" wrapText="1"/>
      <protection locked="0"/>
    </xf>
    <xf numFmtId="0" fontId="60" fillId="0" borderId="84" xfId="1" applyFont="1" applyBorder="1" applyAlignment="1" applyProtection="1">
      <alignment vertical="center" wrapText="1"/>
      <protection locked="0"/>
    </xf>
    <xf numFmtId="0" fontId="60" fillId="0" borderId="5" xfId="1" applyFont="1" applyBorder="1" applyAlignment="1" applyProtection="1">
      <alignment vertical="center" wrapText="1"/>
      <protection locked="0"/>
    </xf>
    <xf numFmtId="0" fontId="60" fillId="0" borderId="91" xfId="1" applyFont="1" applyBorder="1" applyAlignment="1" applyProtection="1">
      <alignment vertical="center" wrapText="1"/>
      <protection locked="0"/>
    </xf>
    <xf numFmtId="2" fontId="66" fillId="10" borderId="84" xfId="1" applyNumberFormat="1" applyFont="1" applyFill="1" applyBorder="1" applyAlignment="1" applyProtection="1">
      <protection hidden="1"/>
    </xf>
    <xf numFmtId="2" fontId="66" fillId="10" borderId="5" xfId="1" applyNumberFormat="1" applyFont="1" applyFill="1" applyBorder="1" applyAlignment="1" applyProtection="1">
      <protection hidden="1"/>
    </xf>
    <xf numFmtId="2" fontId="96" fillId="10" borderId="97" xfId="1" applyNumberFormat="1" applyFont="1" applyFill="1" applyBorder="1" applyAlignment="1" applyProtection="1">
      <alignment horizontal="right" vertical="center"/>
      <protection hidden="1"/>
    </xf>
    <xf numFmtId="2" fontId="63" fillId="10" borderId="5" xfId="1" applyNumberFormat="1" applyFont="1" applyFill="1" applyBorder="1" applyAlignment="1" applyProtection="1">
      <alignment horizontal="center" vertical="top"/>
      <protection hidden="1"/>
    </xf>
    <xf numFmtId="2" fontId="63" fillId="10" borderId="91" xfId="1" applyNumberFormat="1" applyFont="1" applyFill="1" applyBorder="1" applyAlignment="1" applyProtection="1">
      <alignment horizontal="center" vertical="top"/>
      <protection hidden="1"/>
    </xf>
    <xf numFmtId="2" fontId="66" fillId="0" borderId="84" xfId="1" applyNumberFormat="1" applyFont="1" applyBorder="1" applyAlignment="1" applyProtection="1">
      <alignment horizontal="right" vertical="center" wrapText="1"/>
      <protection hidden="1"/>
    </xf>
    <xf numFmtId="2" fontId="66" fillId="0" borderId="5" xfId="1" applyNumberFormat="1" applyFont="1" applyBorder="1" applyAlignment="1" applyProtection="1">
      <alignment horizontal="right" vertical="center" wrapText="1"/>
      <protection hidden="1"/>
    </xf>
    <xf numFmtId="2" fontId="66" fillId="0" borderId="91" xfId="1" applyNumberFormat="1" applyFont="1" applyBorder="1" applyAlignment="1" applyProtection="1">
      <alignment horizontal="right" vertical="center" wrapText="1"/>
      <protection hidden="1"/>
    </xf>
    <xf numFmtId="14" fontId="88" fillId="0" borderId="0" xfId="1" applyNumberFormat="1" applyFont="1" applyAlignment="1">
      <alignment horizontal="left"/>
    </xf>
    <xf numFmtId="0" fontId="0" fillId="0" borderId="0" xfId="0" applyAlignment="1">
      <alignment horizontal="left"/>
    </xf>
    <xf numFmtId="0" fontId="38" fillId="0" borderId="0" xfId="1" applyFont="1" applyAlignment="1" applyProtection="1">
      <alignment horizontal="right" vertical="center"/>
      <protection hidden="1"/>
    </xf>
    <xf numFmtId="14" fontId="38" fillId="0" borderId="0" xfId="1" applyNumberFormat="1" applyFont="1" applyAlignment="1" applyProtection="1">
      <alignment horizontal="left" vertical="center"/>
      <protection hidden="1"/>
    </xf>
    <xf numFmtId="9" fontId="1" fillId="18" borderId="13" xfId="1" applyNumberFormat="1" applyFill="1" applyBorder="1" applyAlignment="1" applyProtection="1">
      <alignment horizontal="right" vertical="center" indent="1"/>
      <protection hidden="1"/>
    </xf>
    <xf numFmtId="0" fontId="0" fillId="0" borderId="15" xfId="0" applyBorder="1" applyAlignment="1" applyProtection="1">
      <alignment horizontal="right" vertical="center" indent="1"/>
      <protection hidden="1"/>
    </xf>
    <xf numFmtId="0" fontId="52" fillId="0" borderId="105" xfId="1" applyFont="1" applyBorder="1" applyAlignment="1" applyProtection="1">
      <alignment horizontal="right" vertical="center"/>
      <protection hidden="1"/>
    </xf>
    <xf numFmtId="0" fontId="3" fillId="10" borderId="40" xfId="1" applyFont="1" applyFill="1" applyBorder="1" applyAlignment="1" applyProtection="1">
      <alignment horizontal="center" vertical="center" wrapText="1"/>
      <protection hidden="1"/>
    </xf>
    <xf numFmtId="0" fontId="3" fillId="10" borderId="41" xfId="1" applyFont="1" applyFill="1" applyBorder="1" applyAlignment="1" applyProtection="1">
      <alignment horizontal="center" vertical="center" wrapText="1"/>
      <protection hidden="1"/>
    </xf>
    <xf numFmtId="0" fontId="2" fillId="14" borderId="13" xfId="1" applyFont="1" applyFill="1" applyBorder="1" applyAlignment="1" applyProtection="1">
      <alignment horizontal="center" vertical="center"/>
      <protection hidden="1"/>
    </xf>
    <xf numFmtId="0" fontId="2" fillId="14" borderId="106" xfId="1" applyFont="1" applyFill="1" applyBorder="1" applyAlignment="1" applyProtection="1">
      <alignment horizontal="center" vertical="center"/>
      <protection hidden="1"/>
    </xf>
    <xf numFmtId="0" fontId="2" fillId="13" borderId="13" xfId="1" applyFont="1" applyFill="1" applyBorder="1" applyAlignment="1" applyProtection="1">
      <alignment horizontal="center" vertical="center"/>
      <protection hidden="1"/>
    </xf>
    <xf numFmtId="0" fontId="2" fillId="13" borderId="106" xfId="1" applyFont="1" applyFill="1" applyBorder="1" applyAlignment="1" applyProtection="1">
      <alignment horizontal="center" vertical="center"/>
      <protection hidden="1"/>
    </xf>
    <xf numFmtId="0" fontId="107" fillId="0" borderId="8" xfId="1" applyFont="1" applyBorder="1" applyAlignment="1" applyProtection="1">
      <alignment horizontal="left" vertical="center"/>
      <protection locked="0" hidden="1"/>
    </xf>
    <xf numFmtId="0" fontId="29" fillId="10" borderId="1" xfId="1" applyFont="1" applyFill="1" applyBorder="1" applyAlignment="1" applyProtection="1">
      <alignment horizontal="center" vertical="center" wrapText="1"/>
      <protection hidden="1"/>
    </xf>
    <xf numFmtId="0" fontId="29" fillId="10" borderId="11" xfId="1" applyFont="1" applyFill="1" applyBorder="1" applyAlignment="1" applyProtection="1">
      <alignment horizontal="center" vertical="center" wrapText="1"/>
      <protection hidden="1"/>
    </xf>
    <xf numFmtId="0" fontId="29" fillId="10" borderId="56" xfId="1" applyFont="1" applyFill="1" applyBorder="1" applyAlignment="1" applyProtection="1">
      <alignment horizontal="center" vertical="center" wrapText="1"/>
      <protection hidden="1"/>
    </xf>
    <xf numFmtId="0" fontId="29" fillId="10" borderId="43" xfId="1" applyFont="1" applyFill="1" applyBorder="1" applyAlignment="1" applyProtection="1">
      <alignment horizontal="center" vertical="center" wrapText="1"/>
      <protection hidden="1"/>
    </xf>
    <xf numFmtId="0" fontId="8" fillId="10" borderId="45" xfId="1" applyFont="1" applyFill="1" applyBorder="1" applyAlignment="1" applyProtection="1">
      <alignment horizontal="center" vertical="center" textRotation="90" wrapText="1"/>
      <protection hidden="1"/>
    </xf>
    <xf numFmtId="0" fontId="8" fillId="10" borderId="89" xfId="1" applyFont="1" applyFill="1" applyBorder="1" applyAlignment="1" applyProtection="1">
      <alignment horizontal="center" vertical="center" textRotation="90" wrapText="1"/>
      <protection hidden="1"/>
    </xf>
    <xf numFmtId="0" fontId="8" fillId="10" borderId="108" xfId="1" applyFont="1" applyFill="1" applyBorder="1" applyAlignment="1" applyProtection="1">
      <alignment horizontal="center" vertical="center" textRotation="90" wrapText="1"/>
      <protection hidden="1"/>
    </xf>
    <xf numFmtId="14" fontId="85" fillId="0" borderId="0" xfId="1" applyNumberFormat="1" applyFont="1" applyAlignment="1">
      <alignment horizontal="left"/>
    </xf>
    <xf numFmtId="0" fontId="32" fillId="13" borderId="71" xfId="1" applyFont="1" applyFill="1" applyBorder="1" applyAlignment="1" applyProtection="1">
      <alignment horizontal="center" vertical="center"/>
      <protection hidden="1"/>
    </xf>
    <xf numFmtId="0" fontId="32" fillId="13" borderId="43" xfId="1" applyFont="1" applyFill="1" applyBorder="1" applyAlignment="1" applyProtection="1">
      <alignment horizontal="center" vertical="center"/>
      <protection hidden="1"/>
    </xf>
    <xf numFmtId="0" fontId="2" fillId="14" borderId="42" xfId="1" applyFont="1" applyFill="1" applyBorder="1" applyAlignment="1" applyProtection="1">
      <alignment horizontal="center" vertical="center"/>
      <protection hidden="1"/>
    </xf>
    <xf numFmtId="0" fontId="2" fillId="14" borderId="12" xfId="1" applyFont="1" applyFill="1" applyBorder="1" applyAlignment="1" applyProtection="1">
      <alignment horizontal="center" vertical="center"/>
      <protection hidden="1"/>
    </xf>
    <xf numFmtId="0" fontId="26" fillId="10" borderId="107" xfId="1" applyFont="1" applyFill="1" applyBorder="1" applyAlignment="1" applyProtection="1">
      <alignment horizontal="center" vertical="center" wrapText="1"/>
      <protection hidden="1"/>
    </xf>
    <xf numFmtId="0" fontId="26" fillId="10" borderId="153" xfId="1" applyFont="1" applyFill="1" applyBorder="1" applyAlignment="1" applyProtection="1">
      <alignment horizontal="center" vertical="center" wrapText="1"/>
      <protection hidden="1"/>
    </xf>
    <xf numFmtId="0" fontId="26" fillId="10" borderId="41" xfId="1" applyFont="1" applyFill="1" applyBorder="1" applyAlignment="1" applyProtection="1">
      <alignment horizontal="center" vertical="center" wrapText="1"/>
      <protection hidden="1"/>
    </xf>
    <xf numFmtId="0" fontId="52" fillId="10" borderId="42" xfId="1" applyFont="1" applyFill="1" applyBorder="1" applyAlignment="1" applyProtection="1">
      <alignment horizontal="center" vertical="center" wrapText="1"/>
      <protection hidden="1"/>
    </xf>
    <xf numFmtId="0" fontId="52" fillId="10" borderId="12" xfId="1" applyFont="1" applyFill="1" applyBorder="1" applyAlignment="1" applyProtection="1">
      <alignment horizontal="center" vertical="center" wrapText="1"/>
      <protection hidden="1"/>
    </xf>
    <xf numFmtId="0" fontId="52" fillId="10" borderId="44" xfId="1" applyFont="1" applyFill="1" applyBorder="1" applyAlignment="1" applyProtection="1">
      <alignment horizontal="center" vertical="center" wrapText="1"/>
      <protection hidden="1"/>
    </xf>
    <xf numFmtId="0" fontId="1" fillId="11" borderId="2" xfId="1" applyFill="1" applyBorder="1" applyAlignment="1" applyProtection="1">
      <alignment horizontal="center" vertical="center" wrapText="1"/>
      <protection hidden="1"/>
    </xf>
    <xf numFmtId="0" fontId="1" fillId="11" borderId="0" xfId="1" applyFill="1" applyAlignment="1" applyProtection="1">
      <alignment horizontal="center" vertical="center" wrapText="1"/>
      <protection hidden="1"/>
    </xf>
    <xf numFmtId="0" fontId="4" fillId="11" borderId="56" xfId="1" applyFont="1" applyFill="1" applyBorder="1" applyAlignment="1" applyProtection="1">
      <alignment horizontal="center" vertical="center" wrapText="1"/>
      <protection hidden="1"/>
    </xf>
    <xf numFmtId="0" fontId="4" fillId="11" borderId="71" xfId="1" applyFont="1" applyFill="1" applyBorder="1" applyAlignment="1" applyProtection="1">
      <alignment horizontal="center" vertical="center" wrapText="1"/>
      <protection hidden="1"/>
    </xf>
    <xf numFmtId="0" fontId="8" fillId="10" borderId="42" xfId="1" applyFont="1" applyFill="1" applyBorder="1" applyAlignment="1" applyProtection="1">
      <alignment horizontal="center" vertical="center" wrapText="1"/>
      <protection hidden="1"/>
    </xf>
    <xf numFmtId="0" fontId="8" fillId="10" borderId="12" xfId="1" applyFont="1" applyFill="1" applyBorder="1" applyAlignment="1" applyProtection="1">
      <alignment horizontal="center" vertical="center" wrapText="1"/>
      <protection hidden="1"/>
    </xf>
    <xf numFmtId="0" fontId="8" fillId="10" borderId="44" xfId="1" applyFont="1" applyFill="1" applyBorder="1" applyAlignment="1" applyProtection="1">
      <alignment horizontal="center" vertical="center" wrapText="1"/>
      <protection hidden="1"/>
    </xf>
    <xf numFmtId="0" fontId="1" fillId="10" borderId="42" xfId="1" applyFill="1" applyBorder="1" applyAlignment="1" applyProtection="1">
      <alignment horizontal="center" vertical="center" wrapText="1"/>
      <protection hidden="1"/>
    </xf>
    <xf numFmtId="0" fontId="1" fillId="10" borderId="12" xfId="1" applyFill="1" applyBorder="1" applyAlignment="1" applyProtection="1">
      <alignment horizontal="center" vertical="center" wrapText="1"/>
      <protection hidden="1"/>
    </xf>
    <xf numFmtId="0" fontId="1" fillId="10" borderId="13" xfId="1" applyFill="1" applyBorder="1" applyAlignment="1" applyProtection="1">
      <alignment horizontal="center" vertical="center" wrapText="1"/>
      <protection hidden="1"/>
    </xf>
    <xf numFmtId="0" fontId="1" fillId="10" borderId="109" xfId="1" applyFill="1" applyBorder="1" applyAlignment="1" applyProtection="1">
      <alignment horizontal="center" vertical="center" wrapText="1"/>
      <protection hidden="1"/>
    </xf>
    <xf numFmtId="0" fontId="1" fillId="10" borderId="44" xfId="1" applyFill="1" applyBorder="1" applyAlignment="1" applyProtection="1">
      <alignment horizontal="center" vertical="center" wrapText="1"/>
      <protection hidden="1"/>
    </xf>
    <xf numFmtId="14" fontId="85" fillId="0" borderId="105" xfId="1" applyNumberFormat="1" applyFont="1" applyBorder="1" applyAlignment="1">
      <alignment horizontal="left"/>
    </xf>
    <xf numFmtId="0" fontId="0" fillId="0" borderId="105" xfId="0" applyBorder="1" applyAlignment="1">
      <alignment horizontal="left"/>
    </xf>
    <xf numFmtId="0" fontId="2" fillId="14" borderId="15" xfId="1" applyFont="1" applyFill="1" applyBorder="1" applyAlignment="1" applyProtection="1">
      <alignment horizontal="center" vertical="center"/>
      <protection hidden="1"/>
    </xf>
    <xf numFmtId="0" fontId="67" fillId="20" borderId="70" xfId="1" applyFont="1" applyFill="1" applyBorder="1" applyAlignment="1" applyProtection="1">
      <alignment horizontal="center" vertical="center"/>
      <protection locked="0"/>
    </xf>
    <xf numFmtId="0" fontId="67" fillId="20" borderId="15" xfId="1" applyFont="1" applyFill="1" applyBorder="1" applyAlignment="1" applyProtection="1">
      <alignment horizontal="center" vertical="center"/>
      <protection locked="0"/>
    </xf>
    <xf numFmtId="0" fontId="1" fillId="11" borderId="57" xfId="1" applyFill="1" applyBorder="1" applyAlignment="1">
      <alignment horizontal="right"/>
    </xf>
    <xf numFmtId="0" fontId="1" fillId="11" borderId="60" xfId="1" applyFill="1" applyBorder="1" applyAlignment="1">
      <alignment horizontal="right"/>
    </xf>
    <xf numFmtId="0" fontId="67" fillId="20" borderId="70" xfId="1" applyFont="1" applyFill="1" applyBorder="1" applyAlignment="1">
      <alignment horizontal="right" vertical="center"/>
    </xf>
    <xf numFmtId="0" fontId="67" fillId="20" borderId="15" xfId="1" applyFont="1" applyFill="1" applyBorder="1" applyAlignment="1">
      <alignment horizontal="right" vertical="center"/>
    </xf>
    <xf numFmtId="1" fontId="2" fillId="10" borderId="5" xfId="1" applyNumberFormat="1" applyFont="1" applyFill="1" applyBorder="1" applyAlignment="1" applyProtection="1">
      <alignment horizontal="center" vertical="center"/>
      <protection hidden="1"/>
    </xf>
    <xf numFmtId="1" fontId="41" fillId="15" borderId="5" xfId="1" applyNumberFormat="1" applyFont="1" applyFill="1" applyBorder="1" applyAlignment="1" applyProtection="1">
      <alignment horizontal="center" vertical="center" wrapText="1"/>
      <protection hidden="1"/>
    </xf>
    <xf numFmtId="1" fontId="2" fillId="15" borderId="5" xfId="1" applyNumberFormat="1" applyFont="1" applyFill="1" applyBorder="1" applyAlignment="1" applyProtection="1">
      <alignment horizontal="center" vertical="center" wrapText="1"/>
      <protection hidden="1"/>
    </xf>
    <xf numFmtId="0" fontId="66" fillId="20" borderId="42" xfId="1" applyFont="1" applyFill="1" applyBorder="1" applyAlignment="1">
      <alignment horizontal="center" vertical="center"/>
    </xf>
    <xf numFmtId="0" fontId="66" fillId="20" borderId="12" xfId="1" applyFont="1" applyFill="1" applyBorder="1" applyAlignment="1">
      <alignment horizontal="center" vertical="center"/>
    </xf>
    <xf numFmtId="1" fontId="2" fillId="10" borderId="4" xfId="1" applyNumberFormat="1" applyFont="1" applyFill="1" applyBorder="1" applyAlignment="1" applyProtection="1">
      <alignment horizontal="center" vertical="center"/>
      <protection hidden="1"/>
    </xf>
    <xf numFmtId="1" fontId="2" fillId="10" borderId="2" xfId="1" applyNumberFormat="1" applyFont="1" applyFill="1" applyBorder="1" applyAlignment="1" applyProtection="1">
      <alignment horizontal="center" vertical="center"/>
      <protection hidden="1"/>
    </xf>
    <xf numFmtId="1" fontId="2" fillId="10" borderId="3" xfId="1" applyNumberFormat="1" applyFont="1" applyFill="1" applyBorder="1" applyAlignment="1" applyProtection="1">
      <alignment horizontal="center" vertical="center"/>
      <protection hidden="1"/>
    </xf>
    <xf numFmtId="1" fontId="2" fillId="10" borderId="10" xfId="1" applyNumberFormat="1" applyFont="1" applyFill="1" applyBorder="1" applyAlignment="1" applyProtection="1">
      <alignment horizontal="center" vertical="center"/>
      <protection hidden="1"/>
    </xf>
    <xf numFmtId="1" fontId="2" fillId="10" borderId="8" xfId="1" applyNumberFormat="1" applyFont="1" applyFill="1" applyBorder="1" applyAlignment="1" applyProtection="1">
      <alignment horizontal="center" vertical="center"/>
      <protection hidden="1"/>
    </xf>
    <xf numFmtId="1" fontId="2" fillId="10" borderId="9" xfId="1" applyNumberFormat="1" applyFont="1" applyFill="1" applyBorder="1" applyAlignment="1" applyProtection="1">
      <alignment horizontal="center" vertical="center"/>
      <protection hidden="1"/>
    </xf>
    <xf numFmtId="0" fontId="67" fillId="20" borderId="69" xfId="1" applyFont="1" applyFill="1" applyBorder="1" applyAlignment="1">
      <alignment horizontal="right" vertical="center"/>
    </xf>
    <xf numFmtId="0" fontId="67" fillId="20" borderId="9" xfId="1" applyFont="1" applyFill="1" applyBorder="1" applyAlignment="1">
      <alignment horizontal="right" vertical="center"/>
    </xf>
    <xf numFmtId="1" fontId="122" fillId="0" borderId="0" xfId="6" applyNumberFormat="1" applyFont="1" applyFill="1" applyBorder="1" applyAlignment="1" applyProtection="1">
      <alignment horizontal="center" vertical="center"/>
      <protection hidden="1"/>
    </xf>
    <xf numFmtId="1" fontId="123" fillId="0" borderId="118" xfId="6" applyNumberFormat="1" applyFont="1" applyFill="1" applyBorder="1" applyAlignment="1" applyProtection="1">
      <alignment horizontal="center" vertical="center"/>
      <protection hidden="1"/>
    </xf>
    <xf numFmtId="1" fontId="123" fillId="0" borderId="119" xfId="6" applyNumberFormat="1" applyFont="1" applyFill="1" applyBorder="1" applyAlignment="1" applyProtection="1">
      <alignment horizontal="center" vertical="center"/>
      <protection hidden="1"/>
    </xf>
    <xf numFmtId="1" fontId="123" fillId="0" borderId="122" xfId="6" applyNumberFormat="1" applyFont="1" applyFill="1" applyBorder="1" applyAlignment="1" applyProtection="1">
      <alignment horizontal="center" vertical="center"/>
      <protection hidden="1"/>
    </xf>
    <xf numFmtId="1" fontId="94" fillId="8" borderId="156" xfId="6" applyNumberFormat="1" applyFont="1" applyFill="1" applyBorder="1" applyAlignment="1" applyProtection="1">
      <alignment horizontal="center" vertical="center"/>
      <protection hidden="1"/>
    </xf>
    <xf numFmtId="1" fontId="94" fillId="8" borderId="172" xfId="6" applyNumberFormat="1" applyFont="1" applyFill="1" applyBorder="1" applyAlignment="1" applyProtection="1">
      <alignment horizontal="center" vertical="center"/>
      <protection hidden="1"/>
    </xf>
    <xf numFmtId="1" fontId="94" fillId="8" borderId="119" xfId="6" applyNumberFormat="1" applyFont="1" applyFill="1" applyBorder="1" applyAlignment="1" applyProtection="1">
      <alignment horizontal="center" vertical="center"/>
      <protection hidden="1"/>
    </xf>
    <xf numFmtId="0" fontId="44" fillId="13" borderId="151" xfId="1" applyFont="1" applyFill="1" applyBorder="1" applyAlignment="1" applyProtection="1">
      <alignment horizontal="center" vertical="center" wrapText="1"/>
      <protection hidden="1"/>
    </xf>
    <xf numFmtId="0" fontId="44" fillId="13" borderId="62" xfId="1" applyFont="1" applyFill="1" applyBorder="1" applyAlignment="1" applyProtection="1">
      <alignment horizontal="center" vertical="center" wrapText="1"/>
      <protection hidden="1"/>
    </xf>
    <xf numFmtId="0" fontId="44" fillId="13" borderId="173" xfId="1" applyFont="1" applyFill="1" applyBorder="1" applyAlignment="1" applyProtection="1">
      <alignment horizontal="center" vertical="center" wrapText="1"/>
      <protection hidden="1"/>
    </xf>
    <xf numFmtId="0" fontId="2" fillId="10" borderId="42" xfId="1" applyFont="1" applyFill="1" applyBorder="1" applyAlignment="1" applyProtection="1">
      <alignment horizontal="center" vertical="center" wrapText="1"/>
      <protection hidden="1"/>
    </xf>
    <xf numFmtId="0" fontId="2" fillId="10" borderId="12" xfId="1" applyFont="1" applyFill="1" applyBorder="1" applyAlignment="1" applyProtection="1">
      <alignment horizontal="center" vertical="center" wrapText="1"/>
      <protection hidden="1"/>
    </xf>
    <xf numFmtId="1" fontId="2" fillId="10" borderId="168" xfId="1" applyNumberFormat="1" applyFont="1" applyFill="1" applyBorder="1" applyAlignment="1" applyProtection="1">
      <alignment horizontal="center" vertical="center"/>
      <protection hidden="1"/>
    </xf>
    <xf numFmtId="1" fontId="2" fillId="10" borderId="11" xfId="1" applyNumberFormat="1" applyFont="1" applyFill="1" applyBorder="1" applyAlignment="1" applyProtection="1">
      <alignment horizontal="center" vertical="center"/>
      <protection hidden="1"/>
    </xf>
    <xf numFmtId="0" fontId="105" fillId="0" borderId="0" xfId="1" applyFont="1" applyAlignment="1" applyProtection="1">
      <alignment horizontal="left"/>
      <protection hidden="1"/>
    </xf>
    <xf numFmtId="0" fontId="2" fillId="13" borderId="70" xfId="1" applyFont="1" applyFill="1" applyBorder="1" applyAlignment="1" applyProtection="1">
      <alignment horizontal="right" vertical="center" wrapText="1"/>
      <protection hidden="1"/>
    </xf>
    <xf numFmtId="0" fontId="2" fillId="13" borderId="14" xfId="1" applyFont="1" applyFill="1" applyBorder="1" applyAlignment="1" applyProtection="1">
      <alignment horizontal="right" vertical="center" wrapText="1"/>
      <protection hidden="1"/>
    </xf>
    <xf numFmtId="0" fontId="60" fillId="0" borderId="0" xfId="1" applyFont="1" applyAlignment="1" applyProtection="1">
      <alignment wrapText="1"/>
      <protection locked="0"/>
    </xf>
    <xf numFmtId="0" fontId="60" fillId="0" borderId="0" xfId="1" applyFont="1" applyAlignment="1">
      <alignment wrapText="1"/>
    </xf>
    <xf numFmtId="0" fontId="94" fillId="0" borderId="0" xfId="1" applyFont="1" applyAlignment="1" applyProtection="1">
      <alignment horizontal="left" vertical="top" wrapText="1"/>
      <protection locked="0"/>
    </xf>
    <xf numFmtId="0" fontId="94" fillId="0" borderId="0" xfId="1" applyFont="1" applyAlignment="1">
      <alignment vertical="top" wrapText="1"/>
    </xf>
    <xf numFmtId="0" fontId="117" fillId="0" borderId="0" xfId="1" applyFont="1" applyAlignment="1" applyProtection="1">
      <alignment horizontal="left" vertical="top" wrapText="1"/>
      <protection locked="0"/>
    </xf>
    <xf numFmtId="0" fontId="117" fillId="0" borderId="0" xfId="1" applyFont="1" applyAlignment="1">
      <alignment vertical="top" wrapText="1"/>
    </xf>
    <xf numFmtId="1" fontId="113" fillId="0" borderId="0" xfId="1" applyNumberFormat="1" applyFont="1" applyAlignment="1" applyProtection="1">
      <alignment horizontal="center" vertical="center"/>
      <protection hidden="1"/>
    </xf>
    <xf numFmtId="0" fontId="113" fillId="0" borderId="0" xfId="1" applyFont="1" applyAlignment="1" applyProtection="1">
      <alignment horizontal="center" vertical="center"/>
      <protection hidden="1"/>
    </xf>
    <xf numFmtId="0" fontId="114" fillId="0" borderId="0" xfId="1" applyFont="1" applyAlignment="1" applyProtection="1">
      <alignment horizontal="left" vertical="center"/>
      <protection locked="0" hidden="1"/>
    </xf>
    <xf numFmtId="0" fontId="94" fillId="10" borderId="156" xfId="1" applyFont="1" applyFill="1" applyBorder="1" applyAlignment="1" applyProtection="1">
      <alignment horizontal="center" vertical="center" wrapText="1"/>
      <protection hidden="1"/>
    </xf>
    <xf numFmtId="0" fontId="94" fillId="10" borderId="154" xfId="1" applyFont="1" applyFill="1" applyBorder="1" applyAlignment="1" applyProtection="1">
      <alignment horizontal="center" vertical="center" wrapText="1"/>
      <protection hidden="1"/>
    </xf>
    <xf numFmtId="0" fontId="94" fillId="10" borderId="55" xfId="1" applyFont="1" applyFill="1" applyBorder="1" applyAlignment="1" applyProtection="1">
      <alignment horizontal="center" vertical="center" wrapText="1"/>
      <protection hidden="1"/>
    </xf>
    <xf numFmtId="0" fontId="94" fillId="10" borderId="6" xfId="1" applyFont="1" applyFill="1" applyBorder="1" applyAlignment="1" applyProtection="1">
      <alignment horizontal="center" vertical="center" wrapText="1"/>
      <protection hidden="1"/>
    </xf>
    <xf numFmtId="0" fontId="94" fillId="10" borderId="72" xfId="1" applyFont="1" applyFill="1" applyBorder="1" applyAlignment="1" applyProtection="1">
      <alignment horizontal="center" vertical="center" wrapText="1"/>
      <protection hidden="1"/>
    </xf>
    <xf numFmtId="0" fontId="94" fillId="10" borderId="73" xfId="1" applyFont="1" applyFill="1" applyBorder="1" applyAlignment="1" applyProtection="1">
      <alignment horizontal="center" vertical="center" wrapText="1"/>
      <protection hidden="1"/>
    </xf>
    <xf numFmtId="0" fontId="65" fillId="10" borderId="157" xfId="1" applyFont="1" applyFill="1" applyBorder="1" applyAlignment="1" applyProtection="1">
      <alignment horizontal="center" vertical="center" wrapText="1"/>
      <protection hidden="1"/>
    </xf>
    <xf numFmtId="0" fontId="65" fillId="10" borderId="116" xfId="1" applyFont="1" applyFill="1" applyBorder="1" applyAlignment="1" applyProtection="1">
      <alignment horizontal="center" vertical="center" wrapText="1"/>
      <protection hidden="1"/>
    </xf>
    <xf numFmtId="0" fontId="65" fillId="10" borderId="117" xfId="1" applyFont="1" applyFill="1" applyBorder="1" applyAlignment="1" applyProtection="1">
      <alignment horizontal="center" vertical="center" wrapText="1"/>
      <protection hidden="1"/>
    </xf>
    <xf numFmtId="0" fontId="65" fillId="10" borderId="155" xfId="1" applyFont="1" applyFill="1" applyBorder="1" applyAlignment="1" applyProtection="1">
      <alignment horizontal="center" vertical="center" wrapText="1"/>
      <protection hidden="1"/>
    </xf>
    <xf numFmtId="0" fontId="65" fillId="10" borderId="5" xfId="1" applyFont="1" applyFill="1" applyBorder="1" applyAlignment="1" applyProtection="1">
      <alignment horizontal="center" vertical="center" wrapText="1"/>
      <protection hidden="1"/>
    </xf>
    <xf numFmtId="0" fontId="65" fillId="10" borderId="74" xfId="1" applyFont="1" applyFill="1" applyBorder="1" applyAlignment="1" applyProtection="1">
      <alignment horizontal="center" vertical="center" wrapText="1"/>
      <protection hidden="1"/>
    </xf>
    <xf numFmtId="0" fontId="65" fillId="10" borderId="152" xfId="1" applyFont="1" applyFill="1" applyBorder="1" applyAlignment="1" applyProtection="1">
      <alignment horizontal="center" vertical="center" textRotation="90"/>
      <protection hidden="1"/>
    </xf>
    <xf numFmtId="0" fontId="65" fillId="10" borderId="71" xfId="1" applyFont="1" applyFill="1" applyBorder="1" applyAlignment="1" applyProtection="1">
      <alignment horizontal="center" vertical="center" textRotation="90"/>
      <protection hidden="1"/>
    </xf>
    <xf numFmtId="0" fontId="65" fillId="10" borderId="75" xfId="1" applyFont="1" applyFill="1" applyBorder="1" applyAlignment="1" applyProtection="1">
      <alignment horizontal="center" vertical="center" textRotation="90"/>
      <protection hidden="1"/>
    </xf>
    <xf numFmtId="0" fontId="7" fillId="10" borderId="13" xfId="1" applyFont="1" applyFill="1" applyBorder="1" applyAlignment="1" applyProtection="1">
      <alignment horizontal="center" vertical="center"/>
      <protection hidden="1"/>
    </xf>
    <xf numFmtId="0" fontId="7" fillId="10" borderId="14" xfId="1" applyFont="1" applyFill="1" applyBorder="1" applyAlignment="1" applyProtection="1">
      <alignment horizontal="center" vertical="center"/>
      <protection hidden="1"/>
    </xf>
    <xf numFmtId="0" fontId="64" fillId="10" borderId="58" xfId="1" applyFont="1" applyFill="1" applyBorder="1" applyAlignment="1" applyProtection="1">
      <alignment horizontal="center" vertical="center"/>
      <protection hidden="1"/>
    </xf>
    <xf numFmtId="0" fontId="64" fillId="10" borderId="76" xfId="1" applyFont="1" applyFill="1" applyBorder="1" applyAlignment="1" applyProtection="1">
      <alignment horizontal="center" vertical="center"/>
      <protection hidden="1"/>
    </xf>
    <xf numFmtId="0" fontId="7" fillId="10" borderId="148" xfId="1" applyFont="1" applyFill="1" applyBorder="1" applyAlignment="1" applyProtection="1">
      <alignment horizontal="center" vertical="center"/>
      <protection hidden="1"/>
    </xf>
    <xf numFmtId="0" fontId="64" fillId="10" borderId="149" xfId="1" applyFont="1" applyFill="1" applyBorder="1" applyAlignment="1" applyProtection="1">
      <alignment horizontal="center" vertical="center"/>
      <protection hidden="1"/>
    </xf>
    <xf numFmtId="1" fontId="2" fillId="8" borderId="114" xfId="1" applyNumberFormat="1" applyFont="1" applyFill="1" applyBorder="1" applyAlignment="1" applyProtection="1">
      <alignment horizontal="right" vertical="center"/>
      <protection locked="0"/>
    </xf>
    <xf numFmtId="1" fontId="2" fillId="8" borderId="115" xfId="1" applyNumberFormat="1" applyFont="1" applyFill="1" applyBorder="1" applyAlignment="1" applyProtection="1">
      <alignment horizontal="right" vertical="center"/>
      <protection locked="0"/>
    </xf>
    <xf numFmtId="0" fontId="124" fillId="0" borderId="0" xfId="1" applyFont="1" applyBorder="1" applyAlignment="1"/>
    <xf numFmtId="0" fontId="125" fillId="0" borderId="0" xfId="0" applyFont="1" applyBorder="1" applyAlignment="1"/>
    <xf numFmtId="1" fontId="126" fillId="22" borderId="151" xfId="6" applyNumberFormat="1" applyFont="1" applyFill="1" applyBorder="1" applyAlignment="1" applyProtection="1">
      <alignment horizontal="center" vertical="center" wrapText="1"/>
      <protection hidden="1"/>
    </xf>
    <xf numFmtId="1" fontId="126" fillId="22" borderId="62" xfId="6" applyNumberFormat="1" applyFont="1" applyFill="1" applyBorder="1" applyAlignment="1" applyProtection="1">
      <alignment horizontal="center" vertical="center" wrapText="1"/>
      <protection hidden="1"/>
    </xf>
    <xf numFmtId="1" fontId="2" fillId="0" borderId="114" xfId="1" applyNumberFormat="1" applyFont="1" applyBorder="1" applyAlignment="1" applyProtection="1">
      <alignment horizontal="center" vertical="center"/>
      <protection locked="0"/>
    </xf>
    <xf numFmtId="1" fontId="1" fillId="21" borderId="174" xfId="1" applyNumberFormat="1" applyFill="1" applyBorder="1" applyAlignment="1">
      <alignment horizontal="center"/>
    </xf>
  </cellXfs>
  <cellStyles count="7">
    <cellStyle name="Hiperłącze" xfId="2" builtinId="8"/>
    <cellStyle name="Normalny" xfId="0" builtinId="0"/>
    <cellStyle name="Normalny 2" xfId="1" xr:uid="{33E2389F-C49F-4DCF-B075-9160475876ED}"/>
    <cellStyle name="Normalny 2 2" xfId="3" xr:uid="{788D21C6-6B80-48A0-B0D0-6CAEFABDB5AB}"/>
    <cellStyle name="Normalny 8 3" xfId="5" xr:uid="{EC2E337F-1944-4527-BD78-FE34571D7E6F}"/>
    <cellStyle name="Uwaga 2" xfId="6" xr:uid="{E461DA6B-A45C-4E83-A254-4871D8D45E2B}"/>
    <cellStyle name="Walutowy 2 2" xfId="4" xr:uid="{86F21D84-F60B-43B6-93A5-9DDF23F95E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84667</xdr:colOff>
      <xdr:row>0</xdr:row>
      <xdr:rowOff>1049466</xdr:rowOff>
    </xdr:from>
    <xdr:to>
      <xdr:col>2</xdr:col>
      <xdr:colOff>119304</xdr:colOff>
      <xdr:row>2</xdr:row>
      <xdr:rowOff>28204</xdr:rowOff>
    </xdr:to>
    <xdr:pic>
      <xdr:nvPicPr>
        <xdr:cNvPr id="3" name="Obraz 2">
          <a:extLst>
            <a:ext uri="{FF2B5EF4-FFF2-40B4-BE49-F238E27FC236}">
              <a16:creationId xmlns:a16="http://schemas.microsoft.com/office/drawing/2014/main" id="{C98428C5-EFF2-4B0F-8F6A-3B9EEEE4183D}"/>
            </a:ext>
          </a:extLst>
        </xdr:cNvPr>
        <xdr:cNvPicPr>
          <a:picLocks noChangeAspect="1"/>
        </xdr:cNvPicPr>
      </xdr:nvPicPr>
      <xdr:blipFill>
        <a:blip xmlns:r="http://schemas.openxmlformats.org/officeDocument/2006/relationships" r:embed="rId1"/>
        <a:stretch>
          <a:fillRect/>
        </a:stretch>
      </xdr:blipFill>
      <xdr:spPr>
        <a:xfrm>
          <a:off x="398992" y="1049466"/>
          <a:ext cx="1082387" cy="7027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zko&#322;y_muzyczne%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łownik"/>
      <sheetName val="wizyt"/>
      <sheetName val=" zestaw 1"/>
      <sheetName val="zał.fin."/>
      <sheetName val="kalendarz  A"/>
      <sheetName val="kal.harm."/>
      <sheetName val="pedag"/>
      <sheetName val="adm.i obs."/>
      <sheetName val="liczbaucz dotychc"/>
      <sheetName val="liczbaucz"/>
      <sheetName val="absolwenci I st"/>
      <sheetName val="absolwenci II st"/>
      <sheetName val="Grupy SM I"/>
      <sheetName val="Grupy OSM I"/>
      <sheetName val="Grupy SM II"/>
      <sheetName val="Grupy OSM II"/>
      <sheetName val="Grupy chór, orkiestra, zespół, "/>
      <sheetName val="Specyf  SM I "/>
      <sheetName val="Specyf SM II"/>
      <sheetName val="Specyf OSM I"/>
      <sheetName val="Specyf OSM II"/>
      <sheetName val="SPN SM I "/>
      <sheetName val="SPN SM I (V-VI, III-IV)"/>
      <sheetName val=" SPN SM II (I, III) instr"/>
      <sheetName val="SPN SM II (II, IV-VI) instr"/>
      <sheetName val="SPN SM II instr jazz"/>
      <sheetName val="SPN SM II (II-VI, II-IV) in ja "/>
      <sheetName val="SPN SM II (I, III) rytmika"/>
      <sheetName val="SPN SM II (II, IV-VI) rytmika"/>
      <sheetName val="SPN SM II  wokal"/>
      <sheetName val="SPN SM II  wokal jazz"/>
      <sheetName val="SPN II teoria"/>
      <sheetName val="SPN SM II (II-IV, II-VI) wok ja"/>
      <sheetName val="SPN OSM I"/>
      <sheetName val="SPN OSM I (od VII rytm)"/>
      <sheetName val="SPN OSM I (V,VI,VIII)"/>
      <sheetName val="SPN OSM II instr"/>
      <sheetName val="SPN OSM II instr (4)(II-IV) "/>
      <sheetName val="SPN OSM II instr (6) (III-VI)"/>
      <sheetName val="SPN OSM II instr (6) (IV-VI)"/>
      <sheetName val="SPN OSM II i.jazz  (I-IV)"/>
      <sheetName val="SPN OSM II instr (6) (V-VI)"/>
      <sheetName val="SPN OSM II i.jazz (4) (II-IV)"/>
      <sheetName val="SPN OSM II i.jazz (6) (V-VI)"/>
      <sheetName val="SPN OSM II rytm (I-IV)"/>
      <sheetName val=" SPN OSM II rytm (II-IV)"/>
      <sheetName val="SPN OSM II rytm (6) (IV-VI)"/>
      <sheetName val=" SPN OSM II rytm (6) (III-VI)"/>
      <sheetName val="SPN OSM II rytm (6) (V-VI)"/>
      <sheetName val="SPN OSM II lutn (I-IV)"/>
      <sheetName val="SPN OSM II lutn (4) (II-IV)"/>
      <sheetName val="SPN OSM II lutn (6) (III-VI)"/>
      <sheetName val="SPN OSM II lutn (6) (IV-VI)"/>
      <sheetName val="SPN OSM II wokal (I-IV)"/>
      <sheetName val="SPN OSM II wokal (4) (II-IV)"/>
      <sheetName val="SPN OSM II wokal (6) (III-VI)"/>
      <sheetName val="SPN OSM II wokal (6) (IV-VI)"/>
      <sheetName val=" SPN OSM II wokal (6) (V-VI)"/>
      <sheetName val="SPN OSM II wok.jazz (I-IV)"/>
      <sheetName val="SPN OSM II wok.jazz(4) (II-IV)"/>
      <sheetName val="SPN OSM II wok.jazz(6) (III-VI)"/>
      <sheetName val="SPN OSM II wok.jazz (6) (IV-VI)"/>
      <sheetName val="SPN OSM II (6) (V-VI)"/>
      <sheetName val="Lista SPN OSM II (6) "/>
      <sheetName val="Lista SPN OSM II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A7957-99F6-410F-A8FB-575F6653C3BA}">
  <dimension ref="A1:I49"/>
  <sheetViews>
    <sheetView showGridLines="0" view="pageBreakPreview" topLeftCell="A17" zoomScaleNormal="100" zoomScaleSheetLayoutView="100" workbookViewId="0">
      <selection activeCell="J15" sqref="J15"/>
    </sheetView>
  </sheetViews>
  <sheetFormatPr defaultColWidth="9.140625" defaultRowHeight="12.75" x14ac:dyDescent="0.2"/>
  <cols>
    <col min="1" max="1" width="36.7109375" style="13" customWidth="1"/>
    <col min="2" max="2" width="2.85546875" style="13" customWidth="1"/>
    <col min="3" max="3" width="23.140625" style="13" customWidth="1"/>
    <col min="4" max="4" width="14.85546875" style="13" customWidth="1"/>
    <col min="5" max="5" width="21" style="13" customWidth="1"/>
    <col min="6" max="6" width="5" style="13" customWidth="1"/>
    <col min="7" max="7" width="14.28515625" style="13" customWidth="1"/>
    <col min="8" max="8" width="29.85546875" style="13" customWidth="1"/>
    <col min="9" max="9" width="8.28515625" style="13" customWidth="1"/>
    <col min="10" max="16384" width="9.140625" style="13"/>
  </cols>
  <sheetData>
    <row r="1" spans="1:9" s="7" customFormat="1" ht="32.25" customHeight="1" x14ac:dyDescent="0.25">
      <c r="A1" s="1" t="s">
        <v>0</v>
      </c>
      <c r="B1" s="2"/>
      <c r="C1" s="3" t="s">
        <v>1</v>
      </c>
      <c r="D1" s="748" t="s">
        <v>2</v>
      </c>
      <c r="E1" s="736" t="s">
        <v>3</v>
      </c>
      <c r="F1" s="750"/>
      <c r="G1" s="4"/>
      <c r="H1" s="5" t="s">
        <v>4</v>
      </c>
      <c r="I1" s="6"/>
    </row>
    <row r="2" spans="1:9" ht="15.75" customHeight="1" x14ac:dyDescent="0.2">
      <c r="A2" s="8" t="s">
        <v>5</v>
      </c>
      <c r="B2" s="9"/>
      <c r="C2" s="10"/>
      <c r="D2" s="749"/>
      <c r="E2" s="11"/>
      <c r="F2" s="12"/>
      <c r="G2" s="11" t="s">
        <v>6</v>
      </c>
      <c r="I2" s="14" t="s">
        <v>7</v>
      </c>
    </row>
    <row r="3" spans="1:9" ht="12.75" customHeight="1" x14ac:dyDescent="0.2">
      <c r="A3" s="15" t="s">
        <v>8</v>
      </c>
      <c r="B3" s="12"/>
      <c r="C3" s="16" t="s">
        <v>9</v>
      </c>
      <c r="D3" s="12"/>
      <c r="E3" s="11" t="s">
        <v>10</v>
      </c>
      <c r="F3" s="17" t="s">
        <v>11</v>
      </c>
      <c r="G3" s="11" t="s">
        <v>12</v>
      </c>
      <c r="I3" s="14" t="s">
        <v>13</v>
      </c>
    </row>
    <row r="4" spans="1:9" ht="12.75" customHeight="1" x14ac:dyDescent="0.2">
      <c r="A4" s="18" t="s">
        <v>14</v>
      </c>
      <c r="B4" s="12"/>
      <c r="C4" s="16" t="s">
        <v>15</v>
      </c>
      <c r="D4" s="12" t="s">
        <v>16</v>
      </c>
      <c r="E4" s="11" t="s">
        <v>17</v>
      </c>
      <c r="F4" s="17" t="s">
        <v>18</v>
      </c>
      <c r="G4" s="11" t="s">
        <v>19</v>
      </c>
      <c r="I4" s="14" t="s">
        <v>20</v>
      </c>
    </row>
    <row r="5" spans="1:9" ht="12.75" customHeight="1" x14ac:dyDescent="0.2">
      <c r="A5" s="15" t="s">
        <v>21</v>
      </c>
      <c r="B5" s="19"/>
      <c r="C5" s="20"/>
      <c r="D5" s="21" t="s">
        <v>22</v>
      </c>
      <c r="E5" s="11" t="s">
        <v>23</v>
      </c>
      <c r="F5" s="17" t="s">
        <v>24</v>
      </c>
      <c r="G5" s="11" t="s">
        <v>25</v>
      </c>
      <c r="I5" s="14" t="s">
        <v>26</v>
      </c>
    </row>
    <row r="6" spans="1:9" ht="12.75" customHeight="1" x14ac:dyDescent="0.2">
      <c r="A6" s="15" t="s">
        <v>27</v>
      </c>
      <c r="B6" s="22"/>
      <c r="C6" s="23"/>
      <c r="E6" s="11" t="s">
        <v>28</v>
      </c>
      <c r="F6" s="17" t="s">
        <v>29</v>
      </c>
      <c r="G6" s="11"/>
      <c r="I6" s="14"/>
    </row>
    <row r="7" spans="1:9" ht="12.75" customHeight="1" x14ac:dyDescent="0.2">
      <c r="A7" s="15" t="s">
        <v>30</v>
      </c>
      <c r="B7" s="22"/>
      <c r="C7" s="23"/>
      <c r="D7" s="12"/>
      <c r="E7" s="24"/>
      <c r="F7" s="21"/>
      <c r="G7" s="751" t="s">
        <v>31</v>
      </c>
      <c r="H7" s="752"/>
      <c r="I7" s="753"/>
    </row>
    <row r="8" spans="1:9" ht="12" customHeight="1" x14ac:dyDescent="0.2">
      <c r="A8" s="15" t="s">
        <v>30</v>
      </c>
      <c r="B8" s="22"/>
      <c r="C8" s="25"/>
      <c r="D8" s="12"/>
      <c r="E8" s="12"/>
      <c r="F8" s="12"/>
      <c r="G8" s="11"/>
      <c r="H8" s="12"/>
      <c r="I8" s="26"/>
    </row>
    <row r="9" spans="1:9" x14ac:dyDescent="0.2">
      <c r="A9" s="15" t="s">
        <v>32</v>
      </c>
      <c r="B9" s="22"/>
      <c r="C9" s="25"/>
      <c r="D9" s="12"/>
      <c r="E9" s="12"/>
      <c r="F9" s="12"/>
      <c r="G9" s="11" t="s">
        <v>33</v>
      </c>
      <c r="I9" s="14" t="s">
        <v>34</v>
      </c>
    </row>
    <row r="10" spans="1:9" x14ac:dyDescent="0.2">
      <c r="A10" s="15" t="s">
        <v>35</v>
      </c>
      <c r="B10" s="22"/>
      <c r="C10" s="27"/>
      <c r="D10" s="12"/>
      <c r="E10" s="12"/>
      <c r="F10" s="12"/>
      <c r="G10" s="24" t="s">
        <v>353</v>
      </c>
      <c r="H10" s="28"/>
      <c r="I10" s="29" t="s">
        <v>354</v>
      </c>
    </row>
    <row r="11" spans="1:9" ht="15.75" x14ac:dyDescent="0.2">
      <c r="A11" s="15" t="s">
        <v>36</v>
      </c>
      <c r="B11" s="12"/>
      <c r="C11" s="12"/>
      <c r="D11" s="12"/>
      <c r="E11" s="754" t="s">
        <v>37</v>
      </c>
      <c r="F11" s="755"/>
      <c r="G11" s="30" t="s">
        <v>38</v>
      </c>
      <c r="H11" s="26"/>
      <c r="I11" s="12"/>
    </row>
    <row r="12" spans="1:9" x14ac:dyDescent="0.2">
      <c r="A12" s="15" t="s">
        <v>39</v>
      </c>
      <c r="B12" s="12"/>
      <c r="C12" s="31" t="s">
        <v>350</v>
      </c>
      <c r="D12" s="12"/>
      <c r="E12" s="11"/>
      <c r="F12" s="12"/>
      <c r="G12" s="32"/>
      <c r="H12" s="26"/>
      <c r="I12" s="12"/>
    </row>
    <row r="13" spans="1:9" x14ac:dyDescent="0.2">
      <c r="A13" s="8" t="s">
        <v>40</v>
      </c>
      <c r="B13" s="12"/>
      <c r="C13" s="33" t="s">
        <v>41</v>
      </c>
      <c r="D13" s="12"/>
      <c r="E13" s="11" t="s">
        <v>42</v>
      </c>
      <c r="F13" s="12" t="s">
        <v>43</v>
      </c>
      <c r="G13" s="32" t="s">
        <v>44</v>
      </c>
      <c r="H13" s="26"/>
      <c r="I13" s="12"/>
    </row>
    <row r="14" spans="1:9" x14ac:dyDescent="0.2">
      <c r="A14" s="15" t="s">
        <v>45</v>
      </c>
      <c r="B14" s="12"/>
      <c r="C14" s="12"/>
      <c r="D14" s="12"/>
      <c r="E14" s="11" t="s">
        <v>46</v>
      </c>
      <c r="F14" s="12" t="s">
        <v>20</v>
      </c>
      <c r="G14" s="32" t="s">
        <v>47</v>
      </c>
      <c r="H14" s="26"/>
      <c r="I14" s="12"/>
    </row>
    <row r="15" spans="1:9" ht="13.5" customHeight="1" x14ac:dyDescent="0.2">
      <c r="A15" s="34" t="s">
        <v>48</v>
      </c>
      <c r="B15" s="12"/>
      <c r="D15" s="12"/>
      <c r="E15" s="24"/>
      <c r="F15" s="21"/>
      <c r="G15" s="32" t="s">
        <v>49</v>
      </c>
      <c r="H15" s="26"/>
      <c r="I15" s="12"/>
    </row>
    <row r="16" spans="1:9" x14ac:dyDescent="0.2">
      <c r="A16" s="35"/>
      <c r="B16" s="12"/>
      <c r="D16" s="12"/>
      <c r="E16" s="12"/>
      <c r="F16" s="12"/>
      <c r="G16" s="32" t="s">
        <v>50</v>
      </c>
      <c r="H16" s="26"/>
      <c r="I16" s="12"/>
    </row>
    <row r="17" spans="1:8" ht="12.75" customHeight="1" x14ac:dyDescent="0.2">
      <c r="A17" s="36"/>
      <c r="B17" s="12"/>
      <c r="C17" s="756" t="s">
        <v>51</v>
      </c>
      <c r="D17" s="757"/>
      <c r="E17" s="758"/>
      <c r="F17" s="37"/>
      <c r="G17" s="32" t="s">
        <v>52</v>
      </c>
      <c r="H17" s="38"/>
    </row>
    <row r="18" spans="1:8" ht="12.75" customHeight="1" x14ac:dyDescent="0.2">
      <c r="A18" s="36"/>
      <c r="B18" s="12"/>
      <c r="C18" s="759"/>
      <c r="D18" s="760"/>
      <c r="E18" s="761"/>
      <c r="F18" s="37"/>
      <c r="G18" s="32" t="s">
        <v>53</v>
      </c>
      <c r="H18" s="38"/>
    </row>
    <row r="19" spans="1:8" ht="15.75" x14ac:dyDescent="0.2">
      <c r="A19" s="39"/>
      <c r="B19" s="12"/>
      <c r="C19" s="40"/>
      <c r="D19" s="41"/>
      <c r="E19" s="42"/>
      <c r="F19" s="37"/>
      <c r="G19" s="32" t="s">
        <v>54</v>
      </c>
      <c r="H19" s="38"/>
    </row>
    <row r="20" spans="1:8" x14ac:dyDescent="0.2">
      <c r="A20" s="39"/>
      <c r="B20" s="12"/>
      <c r="C20" s="11" t="s">
        <v>55</v>
      </c>
      <c r="D20" s="12"/>
      <c r="E20" s="26"/>
      <c r="F20" s="37"/>
      <c r="G20" s="32" t="s">
        <v>56</v>
      </c>
      <c r="H20" s="38"/>
    </row>
    <row r="21" spans="1:8" x14ac:dyDescent="0.2">
      <c r="A21" s="43"/>
      <c r="B21" s="12"/>
      <c r="C21" s="24"/>
      <c r="D21" s="21"/>
      <c r="E21" s="44"/>
      <c r="F21" s="37"/>
      <c r="G21" s="32" t="s">
        <v>57</v>
      </c>
      <c r="H21" s="38"/>
    </row>
    <row r="22" spans="1:8" ht="12.75" customHeight="1" x14ac:dyDescent="0.2">
      <c r="A22" s="45"/>
      <c r="B22" s="12"/>
      <c r="C22" s="22"/>
      <c r="D22" s="22"/>
      <c r="E22" s="22"/>
      <c r="F22" s="37"/>
      <c r="G22" s="32" t="s">
        <v>58</v>
      </c>
      <c r="H22" s="38"/>
    </row>
    <row r="23" spans="1:8" ht="12.75" customHeight="1" x14ac:dyDescent="0.2">
      <c r="A23" s="43"/>
      <c r="B23" s="12"/>
      <c r="C23" s="762" t="s">
        <v>59</v>
      </c>
      <c r="D23" s="764" t="s">
        <v>60</v>
      </c>
      <c r="E23" s="765"/>
      <c r="F23" s="37"/>
      <c r="G23" s="32" t="s">
        <v>61</v>
      </c>
      <c r="H23" s="38"/>
    </row>
    <row r="24" spans="1:8" x14ac:dyDescent="0.2">
      <c r="A24" s="43"/>
      <c r="B24" s="12"/>
      <c r="C24" s="763"/>
      <c r="D24" s="11"/>
      <c r="E24" s="26"/>
      <c r="F24" s="37"/>
      <c r="G24" s="32" t="s">
        <v>62</v>
      </c>
      <c r="H24" s="38"/>
    </row>
    <row r="25" spans="1:8" x14ac:dyDescent="0.2">
      <c r="A25" s="43"/>
      <c r="B25" s="12"/>
      <c r="C25" s="46"/>
      <c r="D25" s="11" t="s">
        <v>63</v>
      </c>
      <c r="E25" s="47" t="s">
        <v>64</v>
      </c>
      <c r="F25" s="37"/>
      <c r="G25" s="32" t="s">
        <v>65</v>
      </c>
      <c r="H25" s="38"/>
    </row>
    <row r="26" spans="1:8" x14ac:dyDescent="0.2">
      <c r="A26" s="43"/>
      <c r="B26" s="12"/>
      <c r="C26" s="48" t="s">
        <v>66</v>
      </c>
      <c r="D26" s="11" t="s">
        <v>67</v>
      </c>
      <c r="E26" s="47" t="s">
        <v>68</v>
      </c>
      <c r="F26" s="37"/>
      <c r="G26" s="32" t="s">
        <v>69</v>
      </c>
      <c r="H26" s="38"/>
    </row>
    <row r="27" spans="1:8" ht="15.75" x14ac:dyDescent="0.2">
      <c r="A27" s="43"/>
      <c r="B27" s="12"/>
      <c r="C27" s="49" t="s">
        <v>70</v>
      </c>
      <c r="D27" s="24"/>
      <c r="E27" s="44"/>
      <c r="F27" s="37"/>
      <c r="G27" s="736" t="s">
        <v>71</v>
      </c>
      <c r="H27" s="737"/>
    </row>
    <row r="28" spans="1:8" x14ac:dyDescent="0.2">
      <c r="A28" s="43"/>
      <c r="B28" s="12"/>
      <c r="C28" s="49" t="s">
        <v>72</v>
      </c>
      <c r="D28" s="738" t="s">
        <v>73</v>
      </c>
      <c r="E28" s="739"/>
      <c r="F28" s="37"/>
      <c r="G28" s="11"/>
      <c r="H28" s="26"/>
    </row>
    <row r="29" spans="1:8" ht="12.75" customHeight="1" x14ac:dyDescent="0.2">
      <c r="A29" s="43"/>
      <c r="B29" s="12"/>
      <c r="C29" s="50" t="s">
        <v>74</v>
      </c>
      <c r="D29" s="32"/>
      <c r="E29" s="26"/>
      <c r="F29" s="37"/>
      <c r="G29" s="11" t="s">
        <v>75</v>
      </c>
      <c r="H29" s="14" t="s">
        <v>76</v>
      </c>
    </row>
    <row r="30" spans="1:8" ht="12.75" customHeight="1" x14ac:dyDescent="0.2">
      <c r="A30" s="43"/>
      <c r="C30" s="50" t="s">
        <v>77</v>
      </c>
      <c r="D30" s="11" t="s">
        <v>78</v>
      </c>
      <c r="E30" s="26" t="s">
        <v>79</v>
      </c>
      <c r="F30" s="37"/>
      <c r="G30" s="11" t="s">
        <v>80</v>
      </c>
      <c r="H30" s="14" t="s">
        <v>81</v>
      </c>
    </row>
    <row r="31" spans="1:8" x14ac:dyDescent="0.2">
      <c r="A31" s="43"/>
      <c r="C31" s="50" t="s">
        <v>82</v>
      </c>
      <c r="D31" s="11" t="s">
        <v>83</v>
      </c>
      <c r="E31" s="26" t="s">
        <v>84</v>
      </c>
      <c r="F31" s="37"/>
      <c r="G31" s="11" t="s">
        <v>85</v>
      </c>
      <c r="H31" s="14" t="s">
        <v>86</v>
      </c>
    </row>
    <row r="32" spans="1:8" x14ac:dyDescent="0.2">
      <c r="A32" s="43"/>
      <c r="C32" s="50" t="s">
        <v>87</v>
      </c>
      <c r="D32" s="11" t="s">
        <v>88</v>
      </c>
      <c r="E32" s="26" t="s">
        <v>89</v>
      </c>
      <c r="F32" s="37"/>
      <c r="G32" s="51"/>
      <c r="H32" s="52"/>
    </row>
    <row r="33" spans="1:9" x14ac:dyDescent="0.2">
      <c r="A33" s="43"/>
      <c r="C33" s="43"/>
      <c r="D33" s="11" t="s">
        <v>90</v>
      </c>
      <c r="E33" s="26" t="s">
        <v>91</v>
      </c>
      <c r="F33" s="37"/>
      <c r="G33" s="12"/>
      <c r="H33" s="53"/>
    </row>
    <row r="34" spans="1:9" ht="13.5" customHeight="1" x14ac:dyDescent="0.2">
      <c r="A34" s="43"/>
      <c r="C34" s="43"/>
      <c r="D34" s="11" t="s">
        <v>92</v>
      </c>
      <c r="E34" s="26" t="s">
        <v>93</v>
      </c>
      <c r="G34" s="740" t="s">
        <v>94</v>
      </c>
      <c r="H34" s="741"/>
    </row>
    <row r="35" spans="1:9" ht="12.75" customHeight="1" x14ac:dyDescent="0.2">
      <c r="A35" s="43"/>
      <c r="C35" s="43"/>
      <c r="D35" s="11" t="s">
        <v>95</v>
      </c>
      <c r="E35" s="26" t="s">
        <v>96</v>
      </c>
      <c r="G35" s="742"/>
      <c r="H35" s="743"/>
      <c r="I35" s="12"/>
    </row>
    <row r="36" spans="1:9" x14ac:dyDescent="0.2">
      <c r="A36" s="43"/>
      <c r="C36" s="43"/>
      <c r="D36" s="24" t="s">
        <v>97</v>
      </c>
      <c r="E36" s="44" t="s">
        <v>98</v>
      </c>
      <c r="G36" s="11"/>
      <c r="H36" s="26"/>
    </row>
    <row r="37" spans="1:9" x14ac:dyDescent="0.2">
      <c r="A37" s="43"/>
      <c r="G37" s="54" t="s">
        <v>99</v>
      </c>
      <c r="H37" s="55"/>
    </row>
    <row r="38" spans="1:9" x14ac:dyDescent="0.2">
      <c r="A38" s="43"/>
      <c r="C38" s="744" t="s">
        <v>100</v>
      </c>
      <c r="D38" s="745"/>
      <c r="G38" s="56"/>
      <c r="H38" s="57"/>
    </row>
    <row r="39" spans="1:9" x14ac:dyDescent="0.2">
      <c r="A39" s="43"/>
      <c r="C39" s="746"/>
      <c r="D39" s="747"/>
    </row>
    <row r="40" spans="1:9" x14ac:dyDescent="0.2">
      <c r="A40" s="43"/>
      <c r="C40" s="32"/>
      <c r="D40" s="38"/>
      <c r="F40" s="58"/>
    </row>
    <row r="41" spans="1:9" ht="12.75" customHeight="1" x14ac:dyDescent="0.2">
      <c r="A41" s="43"/>
      <c r="C41" s="32" t="s">
        <v>101</v>
      </c>
      <c r="D41" s="38"/>
    </row>
    <row r="42" spans="1:9" ht="12.75" customHeight="1" x14ac:dyDescent="0.2">
      <c r="A42" s="43"/>
      <c r="C42" s="32" t="s">
        <v>102</v>
      </c>
      <c r="D42" s="38"/>
    </row>
    <row r="43" spans="1:9" x14ac:dyDescent="0.2">
      <c r="A43" s="43"/>
      <c r="C43" s="32" t="s">
        <v>103</v>
      </c>
      <c r="D43" s="38"/>
    </row>
    <row r="44" spans="1:9" x14ac:dyDescent="0.2">
      <c r="A44" s="43"/>
      <c r="C44" s="32" t="s">
        <v>104</v>
      </c>
      <c r="D44" s="38"/>
    </row>
    <row r="45" spans="1:9" x14ac:dyDescent="0.2">
      <c r="A45" s="43"/>
      <c r="C45" s="59"/>
      <c r="D45" s="60"/>
    </row>
    <row r="46" spans="1:9" x14ac:dyDescent="0.2">
      <c r="A46" s="43"/>
    </row>
    <row r="47" spans="1:9" x14ac:dyDescent="0.2">
      <c r="A47" s="43"/>
    </row>
    <row r="48" spans="1:9" x14ac:dyDescent="0.2">
      <c r="A48" s="43"/>
    </row>
    <row r="49" spans="1:1" x14ac:dyDescent="0.2">
      <c r="A49" s="43"/>
    </row>
  </sheetData>
  <sheetProtection algorithmName="SHA-512" hashValue="mgwx7VBHVWkc1YCB+Tk3rx4QwSZOf8Ms6aT3LDqBdY9PHE+w3eJxTMZNiHj+/Uqea1nWeExiYpM55RsWfqD6kw==" saltValue="/o8KEFkyK1jwHMAcImMGQA==" spinCount="100000" sheet="1" objects="1" scenarios="1"/>
  <dataConsolidate/>
  <mergeCells count="11">
    <mergeCell ref="G27:H27"/>
    <mergeCell ref="D28:E28"/>
    <mergeCell ref="G34:H35"/>
    <mergeCell ref="C38:D39"/>
    <mergeCell ref="D1:D2"/>
    <mergeCell ref="E1:F1"/>
    <mergeCell ref="G7:I7"/>
    <mergeCell ref="E11:F11"/>
    <mergeCell ref="C17:E18"/>
    <mergeCell ref="C23:C24"/>
    <mergeCell ref="D23:E23"/>
  </mergeCells>
  <pageMargins left="0.7" right="0.7" top="0.75" bottom="0.75" header="0.3" footer="0.3"/>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1A0ED-D5B9-4C19-89A5-DF379E1E42A4}">
  <sheetPr>
    <tabColor rgb="FFFF0000"/>
    <pageSetUpPr fitToPage="1"/>
  </sheetPr>
  <dimension ref="A1:AH47"/>
  <sheetViews>
    <sheetView showGridLines="0" view="pageBreakPreview" zoomScaleNormal="100" zoomScaleSheetLayoutView="100" workbookViewId="0">
      <selection activeCell="Z7" sqref="Z7"/>
    </sheetView>
  </sheetViews>
  <sheetFormatPr defaultColWidth="9.140625" defaultRowHeight="12.75" x14ac:dyDescent="0.2"/>
  <cols>
    <col min="1" max="1" width="4.42578125" style="13" customWidth="1"/>
    <col min="2" max="2" width="33.140625" style="13" customWidth="1"/>
    <col min="3" max="33" width="3.7109375" style="13" customWidth="1"/>
    <col min="34" max="34" width="13" style="13" customWidth="1"/>
    <col min="35" max="16384" width="9.140625" style="13"/>
  </cols>
  <sheetData>
    <row r="1" spans="1:34" ht="30" customHeight="1" thickBot="1" x14ac:dyDescent="0.3">
      <c r="A1" s="503"/>
      <c r="B1" s="504"/>
      <c r="C1" s="504"/>
      <c r="D1" s="504"/>
      <c r="E1" s="504"/>
      <c r="F1" s="504"/>
      <c r="G1" s="504"/>
      <c r="H1" s="504"/>
      <c r="I1" s="504" t="s">
        <v>319</v>
      </c>
      <c r="J1" s="504"/>
      <c r="K1" s="504"/>
      <c r="L1" s="504"/>
      <c r="M1" s="504"/>
      <c r="N1" s="504"/>
      <c r="O1" s="504"/>
      <c r="P1" s="504" t="str">
        <f>wizyt!H3</f>
        <v>2023/2024</v>
      </c>
      <c r="Q1" s="504"/>
      <c r="R1" s="504"/>
      <c r="S1" s="504"/>
      <c r="T1" s="504"/>
      <c r="U1" s="504"/>
      <c r="V1" s="504"/>
      <c r="W1" s="504"/>
      <c r="X1" s="504"/>
      <c r="Y1" s="504"/>
      <c r="Z1" s="504"/>
      <c r="AA1" s="504"/>
      <c r="AB1" s="504"/>
      <c r="AC1" s="723" t="str">
        <f>wizyt!$B$1</f>
        <v xml:space="preserve"> </v>
      </c>
      <c r="AD1" s="1056" t="str">
        <f>wizyt!$D$1</f>
        <v xml:space="preserve"> </v>
      </c>
      <c r="AE1" s="1057"/>
      <c r="AF1" s="1057"/>
      <c r="AG1" s="1057"/>
      <c r="AH1" s="504"/>
    </row>
    <row r="2" spans="1:34" ht="28.5" customHeight="1" thickBot="1" x14ac:dyDescent="0.25">
      <c r="A2" s="694" t="str">
        <f>wizyt!C3</f>
        <v>??</v>
      </c>
      <c r="B2" s="505"/>
      <c r="C2" s="1038" t="s">
        <v>320</v>
      </c>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40"/>
    </row>
    <row r="3" spans="1:34" ht="18.75" customHeight="1" x14ac:dyDescent="0.2">
      <c r="A3" s="506"/>
      <c r="B3" s="507" t="s">
        <v>321</v>
      </c>
      <c r="C3" s="1041" t="s">
        <v>263</v>
      </c>
      <c r="D3" s="1042"/>
      <c r="E3" s="1042"/>
      <c r="F3" s="1042"/>
      <c r="G3" s="1042"/>
      <c r="H3" s="1042"/>
      <c r="I3" s="1042"/>
      <c r="J3" s="1043"/>
      <c r="K3" s="1041" t="s">
        <v>264</v>
      </c>
      <c r="L3" s="1042"/>
      <c r="M3" s="1042"/>
      <c r="N3" s="1042"/>
      <c r="O3" s="1042"/>
      <c r="P3" s="1042"/>
      <c r="Q3" s="1042"/>
      <c r="R3" s="1043"/>
      <c r="S3" s="1041" t="s">
        <v>265</v>
      </c>
      <c r="T3" s="1042"/>
      <c r="U3" s="1042"/>
      <c r="V3" s="1042"/>
      <c r="W3" s="1042"/>
      <c r="X3" s="1042"/>
      <c r="Y3" s="1042"/>
      <c r="Z3" s="1043"/>
      <c r="AA3" s="1041" t="s">
        <v>322</v>
      </c>
      <c r="AB3" s="1042"/>
      <c r="AC3" s="1042"/>
      <c r="AD3" s="1043"/>
      <c r="AE3" s="1044" t="s">
        <v>323</v>
      </c>
      <c r="AF3" s="1044"/>
      <c r="AG3" s="1044"/>
      <c r="AH3" s="1046" t="s">
        <v>324</v>
      </c>
    </row>
    <row r="4" spans="1:34" ht="14.25" customHeight="1" x14ac:dyDescent="0.2">
      <c r="A4" s="508"/>
      <c r="B4" s="509" t="s">
        <v>325</v>
      </c>
      <c r="C4" s="1048">
        <f>'Liczba słuchaczy'!F6</f>
        <v>0</v>
      </c>
      <c r="D4" s="1049"/>
      <c r="E4" s="1049"/>
      <c r="F4" s="1049"/>
      <c r="G4" s="1049"/>
      <c r="H4" s="1049"/>
      <c r="I4" s="1049"/>
      <c r="J4" s="1050"/>
      <c r="K4" s="1048">
        <f>'Liczba słuchaczy'!G6</f>
        <v>0</v>
      </c>
      <c r="L4" s="1049"/>
      <c r="M4" s="1049"/>
      <c r="N4" s="1049"/>
      <c r="O4" s="1049"/>
      <c r="P4" s="1049"/>
      <c r="Q4" s="1049"/>
      <c r="R4" s="1050"/>
      <c r="S4" s="1048">
        <f>'Liczba słuchaczy'!H6</f>
        <v>0</v>
      </c>
      <c r="T4" s="1049"/>
      <c r="U4" s="1049"/>
      <c r="V4" s="1049"/>
      <c r="W4" s="1049"/>
      <c r="X4" s="1049"/>
      <c r="Y4" s="1049"/>
      <c r="Z4" s="1050"/>
      <c r="AA4" s="1048">
        <f>'Liczba słuchaczy'!I6</f>
        <v>0</v>
      </c>
      <c r="AB4" s="1049"/>
      <c r="AC4" s="1049"/>
      <c r="AD4" s="1050"/>
      <c r="AE4" s="1045"/>
      <c r="AF4" s="1045"/>
      <c r="AG4" s="1045"/>
      <c r="AH4" s="1047"/>
    </row>
    <row r="5" spans="1:34" ht="14.25" customHeight="1" x14ac:dyDescent="0.2">
      <c r="A5" s="508"/>
      <c r="B5" s="509" t="s">
        <v>304</v>
      </c>
      <c r="C5" s="1051" t="s">
        <v>263</v>
      </c>
      <c r="D5" s="1052"/>
      <c r="E5" s="1052"/>
      <c r="F5" s="1053"/>
      <c r="G5" s="1054" t="s">
        <v>264</v>
      </c>
      <c r="H5" s="1052"/>
      <c r="I5" s="1052"/>
      <c r="J5" s="1055"/>
      <c r="K5" s="1051" t="s">
        <v>265</v>
      </c>
      <c r="L5" s="1052"/>
      <c r="M5" s="1052"/>
      <c r="N5" s="1053"/>
      <c r="O5" s="1054" t="s">
        <v>266</v>
      </c>
      <c r="P5" s="1052"/>
      <c r="Q5" s="1052"/>
      <c r="R5" s="1055"/>
      <c r="S5" s="1051" t="s">
        <v>267</v>
      </c>
      <c r="T5" s="1052"/>
      <c r="U5" s="1052"/>
      <c r="V5" s="1053"/>
      <c r="W5" s="1054" t="s">
        <v>268</v>
      </c>
      <c r="X5" s="1052"/>
      <c r="Y5" s="1052"/>
      <c r="Z5" s="1055"/>
      <c r="AA5" s="1051" t="s">
        <v>269</v>
      </c>
      <c r="AB5" s="1052"/>
      <c r="AC5" s="1052"/>
      <c r="AD5" s="1055"/>
      <c r="AE5" s="1045"/>
      <c r="AF5" s="1045"/>
      <c r="AG5" s="1045"/>
      <c r="AH5" s="1047"/>
    </row>
    <row r="6" spans="1:34" ht="20.25" customHeight="1" x14ac:dyDescent="0.2">
      <c r="A6" s="508"/>
      <c r="B6" s="510" t="s">
        <v>326</v>
      </c>
      <c r="C6" s="1036">
        <f>COUNTA(C8:F42)</f>
        <v>0</v>
      </c>
      <c r="D6" s="1037"/>
      <c r="E6" s="1037"/>
      <c r="F6" s="1021"/>
      <c r="G6" s="1036">
        <f t="shared" ref="G6" si="0">COUNTA(G8:J42)</f>
        <v>0</v>
      </c>
      <c r="H6" s="1037"/>
      <c r="I6" s="1037"/>
      <c r="J6" s="1021"/>
      <c r="K6" s="1036">
        <f t="shared" ref="K6" si="1">COUNTA(K8:N42)</f>
        <v>0</v>
      </c>
      <c r="L6" s="1037"/>
      <c r="M6" s="1037"/>
      <c r="N6" s="1021"/>
      <c r="O6" s="1036">
        <f t="shared" ref="O6" si="2">COUNTA(O8:R42)</f>
        <v>0</v>
      </c>
      <c r="P6" s="1037"/>
      <c r="Q6" s="1037"/>
      <c r="R6" s="1021"/>
      <c r="S6" s="1036">
        <f t="shared" ref="S6" si="3">COUNTA(S8:V42)</f>
        <v>0</v>
      </c>
      <c r="T6" s="1037"/>
      <c r="U6" s="1037"/>
      <c r="V6" s="1021"/>
      <c r="W6" s="1036">
        <f t="shared" ref="W6" si="4">COUNTA(W8:Z42)</f>
        <v>0</v>
      </c>
      <c r="X6" s="1037"/>
      <c r="Y6" s="1037"/>
      <c r="Z6" s="1021"/>
      <c r="AA6" s="1036">
        <f t="shared" ref="AA6" si="5">COUNTA(AA8:AD42)</f>
        <v>0</v>
      </c>
      <c r="AB6" s="1037"/>
      <c r="AC6" s="1037"/>
      <c r="AD6" s="1021"/>
      <c r="AE6" s="1058">
        <f>COUNTA(AE8:AG42)</f>
        <v>0</v>
      </c>
      <c r="AF6" s="1037"/>
      <c r="AG6" s="1037"/>
      <c r="AH6" s="1034">
        <f>SUM(AH8:AH42)</f>
        <v>0</v>
      </c>
    </row>
    <row r="7" spans="1:34" ht="16.5" customHeight="1" x14ac:dyDescent="0.2">
      <c r="A7" s="511" t="s">
        <v>327</v>
      </c>
      <c r="B7" s="512" t="s">
        <v>328</v>
      </c>
      <c r="C7" s="513" t="s">
        <v>329</v>
      </c>
      <c r="D7" s="514" t="s">
        <v>330</v>
      </c>
      <c r="E7" s="514" t="s">
        <v>331</v>
      </c>
      <c r="F7" s="515" t="s">
        <v>332</v>
      </c>
      <c r="G7" s="516" t="s">
        <v>329</v>
      </c>
      <c r="H7" s="514" t="s">
        <v>330</v>
      </c>
      <c r="I7" s="514" t="s">
        <v>331</v>
      </c>
      <c r="J7" s="517" t="s">
        <v>332</v>
      </c>
      <c r="K7" s="513" t="s">
        <v>329</v>
      </c>
      <c r="L7" s="514" t="s">
        <v>330</v>
      </c>
      <c r="M7" s="514" t="s">
        <v>331</v>
      </c>
      <c r="N7" s="515" t="s">
        <v>332</v>
      </c>
      <c r="O7" s="516" t="s">
        <v>329</v>
      </c>
      <c r="P7" s="514" t="s">
        <v>330</v>
      </c>
      <c r="Q7" s="514" t="s">
        <v>331</v>
      </c>
      <c r="R7" s="517" t="s">
        <v>332</v>
      </c>
      <c r="S7" s="513" t="s">
        <v>329</v>
      </c>
      <c r="T7" s="514" t="s">
        <v>330</v>
      </c>
      <c r="U7" s="514" t="s">
        <v>331</v>
      </c>
      <c r="V7" s="515" t="s">
        <v>332</v>
      </c>
      <c r="W7" s="516" t="s">
        <v>329</v>
      </c>
      <c r="X7" s="514" t="s">
        <v>330</v>
      </c>
      <c r="Y7" s="514" t="s">
        <v>331</v>
      </c>
      <c r="Z7" s="517" t="s">
        <v>332</v>
      </c>
      <c r="AA7" s="513" t="s">
        <v>329</v>
      </c>
      <c r="AB7" s="514" t="s">
        <v>330</v>
      </c>
      <c r="AC7" s="514" t="s">
        <v>331</v>
      </c>
      <c r="AD7" s="517" t="s">
        <v>332</v>
      </c>
      <c r="AE7" s="518" t="s">
        <v>329</v>
      </c>
      <c r="AF7" s="515" t="s">
        <v>330</v>
      </c>
      <c r="AG7" s="515" t="s">
        <v>331</v>
      </c>
      <c r="AH7" s="1035"/>
    </row>
    <row r="8" spans="1:34" x14ac:dyDescent="0.2">
      <c r="A8" s="519">
        <v>1</v>
      </c>
      <c r="B8" s="520"/>
      <c r="C8" s="521"/>
      <c r="D8" s="522"/>
      <c r="E8" s="522"/>
      <c r="F8" s="523"/>
      <c r="G8" s="524"/>
      <c r="H8" s="522"/>
      <c r="I8" s="522"/>
      <c r="J8" s="525"/>
      <c r="K8" s="521"/>
      <c r="L8" s="522"/>
      <c r="M8" s="522"/>
      <c r="N8" s="523"/>
      <c r="O8" s="524"/>
      <c r="P8" s="522"/>
      <c r="Q8" s="522"/>
      <c r="R8" s="525"/>
      <c r="S8" s="521"/>
      <c r="T8" s="522"/>
      <c r="U8" s="522"/>
      <c r="V8" s="523"/>
      <c r="W8" s="524"/>
      <c r="X8" s="522"/>
      <c r="Y8" s="522"/>
      <c r="Z8" s="525"/>
      <c r="AA8" s="521"/>
      <c r="AB8" s="522"/>
      <c r="AC8" s="522"/>
      <c r="AD8" s="525"/>
      <c r="AE8" s="526"/>
      <c r="AF8" s="523"/>
      <c r="AG8" s="523"/>
      <c r="AH8" s="527">
        <f>COUNTA(C8:AG8)</f>
        <v>0</v>
      </c>
    </row>
    <row r="9" spans="1:34" ht="14.1" customHeight="1" x14ac:dyDescent="0.2">
      <c r="A9" s="519">
        <v>2</v>
      </c>
      <c r="B9" s="528"/>
      <c r="C9" s="521"/>
      <c r="D9" s="522"/>
      <c r="E9" s="522"/>
      <c r="F9" s="523"/>
      <c r="G9" s="524"/>
      <c r="H9" s="522"/>
      <c r="I9" s="522"/>
      <c r="J9" s="525"/>
      <c r="K9" s="521"/>
      <c r="L9" s="522"/>
      <c r="M9" s="522"/>
      <c r="N9" s="523"/>
      <c r="O9" s="524"/>
      <c r="P9" s="522"/>
      <c r="Q9" s="522"/>
      <c r="R9" s="525"/>
      <c r="S9" s="521"/>
      <c r="T9" s="522"/>
      <c r="U9" s="522"/>
      <c r="V9" s="523"/>
      <c r="W9" s="524"/>
      <c r="X9" s="522"/>
      <c r="Y9" s="522"/>
      <c r="Z9" s="525"/>
      <c r="AA9" s="521"/>
      <c r="AB9" s="522"/>
      <c r="AC9" s="522"/>
      <c r="AD9" s="525"/>
      <c r="AE9" s="526"/>
      <c r="AF9" s="523"/>
      <c r="AG9" s="523"/>
      <c r="AH9" s="527">
        <f t="shared" ref="AH9:AH41" si="6">COUNTA(C9:AG9)</f>
        <v>0</v>
      </c>
    </row>
    <row r="10" spans="1:34" ht="14.1" customHeight="1" x14ac:dyDescent="0.2">
      <c r="A10" s="519">
        <v>3</v>
      </c>
      <c r="B10" s="528"/>
      <c r="C10" s="521"/>
      <c r="D10" s="522"/>
      <c r="E10" s="522"/>
      <c r="F10" s="523"/>
      <c r="G10" s="524"/>
      <c r="H10" s="522"/>
      <c r="I10" s="522"/>
      <c r="J10" s="525"/>
      <c r="K10" s="521"/>
      <c r="L10" s="522"/>
      <c r="M10" s="522"/>
      <c r="N10" s="523"/>
      <c r="O10" s="524"/>
      <c r="P10" s="522"/>
      <c r="Q10" s="522"/>
      <c r="R10" s="525"/>
      <c r="S10" s="521"/>
      <c r="T10" s="522"/>
      <c r="U10" s="522"/>
      <c r="V10" s="523"/>
      <c r="W10" s="524"/>
      <c r="X10" s="522"/>
      <c r="Y10" s="522"/>
      <c r="Z10" s="525"/>
      <c r="AA10" s="521"/>
      <c r="AB10" s="522"/>
      <c r="AC10" s="522"/>
      <c r="AD10" s="525"/>
      <c r="AE10" s="526"/>
      <c r="AF10" s="523"/>
      <c r="AG10" s="523"/>
      <c r="AH10" s="527">
        <f t="shared" si="6"/>
        <v>0</v>
      </c>
    </row>
    <row r="11" spans="1:34" x14ac:dyDescent="0.2">
      <c r="A11" s="519">
        <v>4</v>
      </c>
      <c r="B11" s="528"/>
      <c r="C11" s="521"/>
      <c r="D11" s="522"/>
      <c r="E11" s="522"/>
      <c r="F11" s="523"/>
      <c r="G11" s="524"/>
      <c r="H11" s="522"/>
      <c r="I11" s="522"/>
      <c r="J11" s="525"/>
      <c r="K11" s="521"/>
      <c r="L11" s="522"/>
      <c r="M11" s="522"/>
      <c r="N11" s="523"/>
      <c r="O11" s="524"/>
      <c r="P11" s="522"/>
      <c r="Q11" s="522"/>
      <c r="R11" s="525"/>
      <c r="S11" s="521"/>
      <c r="T11" s="522"/>
      <c r="U11" s="522"/>
      <c r="V11" s="523"/>
      <c r="W11" s="524"/>
      <c r="X11" s="522"/>
      <c r="Y11" s="522"/>
      <c r="Z11" s="525"/>
      <c r="AA11" s="521"/>
      <c r="AB11" s="522"/>
      <c r="AC11" s="522"/>
      <c r="AD11" s="525"/>
      <c r="AE11" s="526"/>
      <c r="AF11" s="523"/>
      <c r="AG11" s="523"/>
      <c r="AH11" s="527">
        <f t="shared" si="6"/>
        <v>0</v>
      </c>
    </row>
    <row r="12" spans="1:34" x14ac:dyDescent="0.2">
      <c r="A12" s="519">
        <v>5</v>
      </c>
      <c r="B12" s="528"/>
      <c r="C12" s="521"/>
      <c r="D12" s="522"/>
      <c r="E12" s="522"/>
      <c r="F12" s="523"/>
      <c r="G12" s="524"/>
      <c r="H12" s="522"/>
      <c r="I12" s="522"/>
      <c r="J12" s="525"/>
      <c r="K12" s="521"/>
      <c r="L12" s="522"/>
      <c r="M12" s="522"/>
      <c r="N12" s="523"/>
      <c r="O12" s="524"/>
      <c r="P12" s="522"/>
      <c r="Q12" s="522"/>
      <c r="R12" s="525"/>
      <c r="S12" s="521"/>
      <c r="T12" s="522"/>
      <c r="U12" s="522"/>
      <c r="V12" s="523"/>
      <c r="W12" s="524"/>
      <c r="X12" s="522"/>
      <c r="Y12" s="522"/>
      <c r="Z12" s="525"/>
      <c r="AA12" s="521"/>
      <c r="AB12" s="522"/>
      <c r="AC12" s="522"/>
      <c r="AD12" s="525"/>
      <c r="AE12" s="526"/>
      <c r="AF12" s="523"/>
      <c r="AG12" s="523"/>
      <c r="AH12" s="527">
        <f t="shared" si="6"/>
        <v>0</v>
      </c>
    </row>
    <row r="13" spans="1:34" x14ac:dyDescent="0.2">
      <c r="A13" s="519">
        <v>6</v>
      </c>
      <c r="B13" s="528"/>
      <c r="C13" s="521"/>
      <c r="D13" s="522"/>
      <c r="E13" s="522"/>
      <c r="F13" s="523"/>
      <c r="G13" s="524"/>
      <c r="H13" s="522"/>
      <c r="I13" s="522"/>
      <c r="J13" s="525"/>
      <c r="K13" s="521"/>
      <c r="L13" s="522"/>
      <c r="M13" s="522"/>
      <c r="N13" s="523"/>
      <c r="O13" s="524"/>
      <c r="P13" s="522"/>
      <c r="Q13" s="522"/>
      <c r="R13" s="525"/>
      <c r="S13" s="521"/>
      <c r="T13" s="522"/>
      <c r="U13" s="522"/>
      <c r="V13" s="523"/>
      <c r="W13" s="524"/>
      <c r="X13" s="522"/>
      <c r="Y13" s="522"/>
      <c r="Z13" s="525"/>
      <c r="AA13" s="521"/>
      <c r="AB13" s="522"/>
      <c r="AC13" s="522"/>
      <c r="AD13" s="525"/>
      <c r="AE13" s="526"/>
      <c r="AF13" s="523"/>
      <c r="AG13" s="523"/>
      <c r="AH13" s="527">
        <f t="shared" si="6"/>
        <v>0</v>
      </c>
    </row>
    <row r="14" spans="1:34" x14ac:dyDescent="0.2">
      <c r="A14" s="519">
        <v>7</v>
      </c>
      <c r="B14" s="529"/>
      <c r="C14" s="521"/>
      <c r="D14" s="522"/>
      <c r="E14" s="522"/>
      <c r="F14" s="523"/>
      <c r="G14" s="524"/>
      <c r="H14" s="522"/>
      <c r="I14" s="522"/>
      <c r="J14" s="525"/>
      <c r="K14" s="521"/>
      <c r="L14" s="522"/>
      <c r="M14" s="522"/>
      <c r="N14" s="523"/>
      <c r="O14" s="524"/>
      <c r="P14" s="522"/>
      <c r="Q14" s="522"/>
      <c r="R14" s="525"/>
      <c r="S14" s="521"/>
      <c r="T14" s="522"/>
      <c r="U14" s="522"/>
      <c r="V14" s="523"/>
      <c r="W14" s="524"/>
      <c r="X14" s="522"/>
      <c r="Y14" s="522"/>
      <c r="Z14" s="525"/>
      <c r="AA14" s="521"/>
      <c r="AB14" s="522"/>
      <c r="AC14" s="522"/>
      <c r="AD14" s="525"/>
      <c r="AE14" s="526"/>
      <c r="AF14" s="523"/>
      <c r="AG14" s="523"/>
      <c r="AH14" s="527">
        <f t="shared" si="6"/>
        <v>0</v>
      </c>
    </row>
    <row r="15" spans="1:34" x14ac:dyDescent="0.2">
      <c r="A15" s="519">
        <v>8</v>
      </c>
      <c r="B15" s="529"/>
      <c r="C15" s="521"/>
      <c r="D15" s="522"/>
      <c r="E15" s="522"/>
      <c r="F15" s="523"/>
      <c r="G15" s="524"/>
      <c r="H15" s="522"/>
      <c r="I15" s="522"/>
      <c r="J15" s="525"/>
      <c r="K15" s="521"/>
      <c r="L15" s="522"/>
      <c r="M15" s="522"/>
      <c r="N15" s="523"/>
      <c r="O15" s="524"/>
      <c r="P15" s="522"/>
      <c r="Q15" s="522"/>
      <c r="R15" s="525"/>
      <c r="S15" s="521"/>
      <c r="T15" s="522"/>
      <c r="U15" s="522"/>
      <c r="V15" s="523"/>
      <c r="W15" s="524"/>
      <c r="X15" s="522"/>
      <c r="Y15" s="522"/>
      <c r="Z15" s="525"/>
      <c r="AA15" s="521"/>
      <c r="AB15" s="522"/>
      <c r="AC15" s="522"/>
      <c r="AD15" s="525"/>
      <c r="AE15" s="526"/>
      <c r="AF15" s="523"/>
      <c r="AG15" s="523"/>
      <c r="AH15" s="527">
        <f t="shared" si="6"/>
        <v>0</v>
      </c>
    </row>
    <row r="16" spans="1:34" x14ac:dyDescent="0.2">
      <c r="A16" s="519">
        <v>9</v>
      </c>
      <c r="B16" s="529"/>
      <c r="C16" s="521"/>
      <c r="D16" s="522"/>
      <c r="E16" s="522"/>
      <c r="F16" s="523"/>
      <c r="G16" s="524"/>
      <c r="H16" s="522"/>
      <c r="I16" s="522"/>
      <c r="J16" s="525"/>
      <c r="K16" s="521"/>
      <c r="L16" s="522"/>
      <c r="M16" s="522"/>
      <c r="N16" s="523"/>
      <c r="O16" s="524"/>
      <c r="P16" s="522"/>
      <c r="Q16" s="522"/>
      <c r="R16" s="525"/>
      <c r="S16" s="521"/>
      <c r="T16" s="522"/>
      <c r="U16" s="522"/>
      <c r="V16" s="523"/>
      <c r="W16" s="524"/>
      <c r="X16" s="522"/>
      <c r="Y16" s="522"/>
      <c r="Z16" s="525"/>
      <c r="AA16" s="521"/>
      <c r="AB16" s="522"/>
      <c r="AC16" s="522"/>
      <c r="AD16" s="525"/>
      <c r="AE16" s="526"/>
      <c r="AF16" s="523"/>
      <c r="AG16" s="523"/>
      <c r="AH16" s="527">
        <f t="shared" si="6"/>
        <v>0</v>
      </c>
    </row>
    <row r="17" spans="1:34" x14ac:dyDescent="0.2">
      <c r="A17" s="519">
        <v>10</v>
      </c>
      <c r="B17" s="529"/>
      <c r="C17" s="521"/>
      <c r="D17" s="522"/>
      <c r="E17" s="522"/>
      <c r="F17" s="523"/>
      <c r="G17" s="524"/>
      <c r="H17" s="522"/>
      <c r="I17" s="522"/>
      <c r="J17" s="525"/>
      <c r="K17" s="521"/>
      <c r="L17" s="522"/>
      <c r="M17" s="522"/>
      <c r="N17" s="523"/>
      <c r="O17" s="524"/>
      <c r="P17" s="522"/>
      <c r="Q17" s="522"/>
      <c r="R17" s="525"/>
      <c r="S17" s="521"/>
      <c r="T17" s="522"/>
      <c r="U17" s="522"/>
      <c r="V17" s="523"/>
      <c r="W17" s="524"/>
      <c r="X17" s="522"/>
      <c r="Y17" s="522"/>
      <c r="Z17" s="525"/>
      <c r="AA17" s="521"/>
      <c r="AB17" s="522"/>
      <c r="AC17" s="522"/>
      <c r="AD17" s="525"/>
      <c r="AE17" s="526"/>
      <c r="AF17" s="523"/>
      <c r="AG17" s="523"/>
      <c r="AH17" s="527">
        <f t="shared" si="6"/>
        <v>0</v>
      </c>
    </row>
    <row r="18" spans="1:34" x14ac:dyDescent="0.2">
      <c r="A18" s="519">
        <v>11</v>
      </c>
      <c r="B18" s="529"/>
      <c r="C18" s="521"/>
      <c r="D18" s="522"/>
      <c r="E18" s="522"/>
      <c r="F18" s="523"/>
      <c r="G18" s="524"/>
      <c r="H18" s="522"/>
      <c r="I18" s="522"/>
      <c r="J18" s="525"/>
      <c r="K18" s="521"/>
      <c r="L18" s="522"/>
      <c r="M18" s="522"/>
      <c r="N18" s="523"/>
      <c r="O18" s="524"/>
      <c r="P18" s="522"/>
      <c r="Q18" s="522"/>
      <c r="R18" s="525"/>
      <c r="S18" s="521"/>
      <c r="T18" s="522"/>
      <c r="U18" s="522"/>
      <c r="V18" s="523"/>
      <c r="W18" s="524"/>
      <c r="X18" s="522"/>
      <c r="Y18" s="522"/>
      <c r="Z18" s="525"/>
      <c r="AA18" s="521"/>
      <c r="AB18" s="522"/>
      <c r="AC18" s="522"/>
      <c r="AD18" s="525"/>
      <c r="AE18" s="526"/>
      <c r="AF18" s="523"/>
      <c r="AG18" s="523"/>
      <c r="AH18" s="527">
        <f t="shared" si="6"/>
        <v>0</v>
      </c>
    </row>
    <row r="19" spans="1:34" x14ac:dyDescent="0.2">
      <c r="A19" s="519">
        <v>12</v>
      </c>
      <c r="B19" s="529"/>
      <c r="C19" s="521"/>
      <c r="D19" s="522"/>
      <c r="E19" s="522"/>
      <c r="F19" s="523"/>
      <c r="G19" s="524"/>
      <c r="H19" s="522"/>
      <c r="I19" s="522"/>
      <c r="J19" s="525"/>
      <c r="K19" s="521"/>
      <c r="L19" s="522"/>
      <c r="M19" s="522"/>
      <c r="N19" s="523"/>
      <c r="O19" s="524"/>
      <c r="P19" s="522"/>
      <c r="Q19" s="522"/>
      <c r="R19" s="525"/>
      <c r="S19" s="521"/>
      <c r="T19" s="522"/>
      <c r="U19" s="522"/>
      <c r="V19" s="523"/>
      <c r="W19" s="524"/>
      <c r="X19" s="522"/>
      <c r="Y19" s="522"/>
      <c r="Z19" s="525"/>
      <c r="AA19" s="521"/>
      <c r="AB19" s="522"/>
      <c r="AC19" s="522"/>
      <c r="AD19" s="525"/>
      <c r="AE19" s="526"/>
      <c r="AF19" s="523"/>
      <c r="AG19" s="523"/>
      <c r="AH19" s="527">
        <f t="shared" si="6"/>
        <v>0</v>
      </c>
    </row>
    <row r="20" spans="1:34" x14ac:dyDescent="0.2">
      <c r="A20" s="519">
        <v>13</v>
      </c>
      <c r="B20" s="529"/>
      <c r="C20" s="521"/>
      <c r="D20" s="522"/>
      <c r="E20" s="522"/>
      <c r="F20" s="523"/>
      <c r="G20" s="524"/>
      <c r="H20" s="522"/>
      <c r="I20" s="522"/>
      <c r="J20" s="525"/>
      <c r="K20" s="521"/>
      <c r="L20" s="522"/>
      <c r="M20" s="522"/>
      <c r="N20" s="523"/>
      <c r="O20" s="524"/>
      <c r="P20" s="522"/>
      <c r="Q20" s="522"/>
      <c r="R20" s="525"/>
      <c r="S20" s="521"/>
      <c r="T20" s="522"/>
      <c r="U20" s="522"/>
      <c r="V20" s="523"/>
      <c r="W20" s="524"/>
      <c r="X20" s="522"/>
      <c r="Y20" s="522"/>
      <c r="Z20" s="525"/>
      <c r="AA20" s="521"/>
      <c r="AB20" s="522"/>
      <c r="AC20" s="522"/>
      <c r="AD20" s="525"/>
      <c r="AE20" s="526"/>
      <c r="AF20" s="523"/>
      <c r="AG20" s="523"/>
      <c r="AH20" s="527">
        <f t="shared" si="6"/>
        <v>0</v>
      </c>
    </row>
    <row r="21" spans="1:34" x14ac:dyDescent="0.2">
      <c r="A21" s="519">
        <v>14</v>
      </c>
      <c r="B21" s="529"/>
      <c r="C21" s="521"/>
      <c r="D21" s="522"/>
      <c r="E21" s="522"/>
      <c r="F21" s="523"/>
      <c r="G21" s="524"/>
      <c r="H21" s="522"/>
      <c r="I21" s="522"/>
      <c r="J21" s="525"/>
      <c r="K21" s="521"/>
      <c r="L21" s="522"/>
      <c r="M21" s="522"/>
      <c r="N21" s="523"/>
      <c r="O21" s="524"/>
      <c r="P21" s="522"/>
      <c r="Q21" s="522"/>
      <c r="R21" s="525"/>
      <c r="S21" s="521"/>
      <c r="T21" s="522"/>
      <c r="U21" s="522"/>
      <c r="V21" s="523"/>
      <c r="W21" s="524"/>
      <c r="X21" s="522"/>
      <c r="Y21" s="522"/>
      <c r="Z21" s="525"/>
      <c r="AA21" s="521"/>
      <c r="AB21" s="522"/>
      <c r="AC21" s="522"/>
      <c r="AD21" s="525"/>
      <c r="AE21" s="526"/>
      <c r="AF21" s="523"/>
      <c r="AG21" s="523"/>
      <c r="AH21" s="527">
        <f t="shared" si="6"/>
        <v>0</v>
      </c>
    </row>
    <row r="22" spans="1:34" x14ac:dyDescent="0.2">
      <c r="A22" s="519">
        <v>15</v>
      </c>
      <c r="B22" s="529"/>
      <c r="C22" s="521"/>
      <c r="D22" s="522"/>
      <c r="E22" s="522"/>
      <c r="F22" s="523"/>
      <c r="G22" s="524"/>
      <c r="H22" s="522"/>
      <c r="I22" s="522"/>
      <c r="J22" s="525"/>
      <c r="K22" s="521"/>
      <c r="L22" s="522"/>
      <c r="M22" s="522"/>
      <c r="N22" s="523"/>
      <c r="O22" s="524"/>
      <c r="P22" s="522"/>
      <c r="Q22" s="522"/>
      <c r="R22" s="525"/>
      <c r="S22" s="521"/>
      <c r="T22" s="522"/>
      <c r="U22" s="522"/>
      <c r="V22" s="523"/>
      <c r="W22" s="524"/>
      <c r="X22" s="522"/>
      <c r="Y22" s="522"/>
      <c r="Z22" s="525"/>
      <c r="AA22" s="521"/>
      <c r="AB22" s="522"/>
      <c r="AC22" s="522"/>
      <c r="AD22" s="525"/>
      <c r="AE22" s="526"/>
      <c r="AF22" s="523"/>
      <c r="AG22" s="523"/>
      <c r="AH22" s="527">
        <f t="shared" si="6"/>
        <v>0</v>
      </c>
    </row>
    <row r="23" spans="1:34" x14ac:dyDescent="0.2">
      <c r="A23" s="519">
        <v>16</v>
      </c>
      <c r="B23" s="529"/>
      <c r="C23" s="521"/>
      <c r="D23" s="522"/>
      <c r="E23" s="522"/>
      <c r="F23" s="523"/>
      <c r="G23" s="524"/>
      <c r="H23" s="522"/>
      <c r="I23" s="522"/>
      <c r="J23" s="525"/>
      <c r="K23" s="521"/>
      <c r="L23" s="522"/>
      <c r="M23" s="522"/>
      <c r="N23" s="523"/>
      <c r="O23" s="524"/>
      <c r="P23" s="522"/>
      <c r="Q23" s="522"/>
      <c r="R23" s="525"/>
      <c r="S23" s="521"/>
      <c r="T23" s="522"/>
      <c r="U23" s="522"/>
      <c r="V23" s="523"/>
      <c r="W23" s="524"/>
      <c r="X23" s="522"/>
      <c r="Y23" s="522"/>
      <c r="Z23" s="525"/>
      <c r="AA23" s="521"/>
      <c r="AB23" s="522"/>
      <c r="AC23" s="522"/>
      <c r="AD23" s="525"/>
      <c r="AE23" s="526"/>
      <c r="AF23" s="523"/>
      <c r="AG23" s="523"/>
      <c r="AH23" s="527">
        <f t="shared" si="6"/>
        <v>0</v>
      </c>
    </row>
    <row r="24" spans="1:34" x14ac:dyDescent="0.2">
      <c r="A24" s="519">
        <v>17</v>
      </c>
      <c r="B24" s="529"/>
      <c r="C24" s="521"/>
      <c r="D24" s="522"/>
      <c r="E24" s="522"/>
      <c r="F24" s="523"/>
      <c r="G24" s="524"/>
      <c r="H24" s="522"/>
      <c r="I24" s="522"/>
      <c r="J24" s="525"/>
      <c r="K24" s="521"/>
      <c r="L24" s="522"/>
      <c r="M24" s="522"/>
      <c r="N24" s="523"/>
      <c r="O24" s="524"/>
      <c r="P24" s="522"/>
      <c r="Q24" s="522"/>
      <c r="R24" s="525"/>
      <c r="S24" s="521"/>
      <c r="T24" s="522"/>
      <c r="U24" s="522"/>
      <c r="V24" s="523"/>
      <c r="W24" s="524"/>
      <c r="X24" s="522"/>
      <c r="Y24" s="522"/>
      <c r="Z24" s="525"/>
      <c r="AA24" s="521"/>
      <c r="AB24" s="522"/>
      <c r="AC24" s="522"/>
      <c r="AD24" s="525"/>
      <c r="AE24" s="526"/>
      <c r="AF24" s="523"/>
      <c r="AG24" s="523"/>
      <c r="AH24" s="527">
        <f t="shared" si="6"/>
        <v>0</v>
      </c>
    </row>
    <row r="25" spans="1:34" x14ac:dyDescent="0.2">
      <c r="A25" s="519">
        <v>18</v>
      </c>
      <c r="B25" s="529"/>
      <c r="C25" s="521"/>
      <c r="D25" s="522"/>
      <c r="E25" s="522"/>
      <c r="F25" s="523"/>
      <c r="G25" s="524"/>
      <c r="H25" s="522"/>
      <c r="I25" s="522"/>
      <c r="J25" s="525"/>
      <c r="K25" s="521"/>
      <c r="L25" s="522"/>
      <c r="M25" s="522"/>
      <c r="N25" s="523"/>
      <c r="O25" s="524"/>
      <c r="P25" s="522"/>
      <c r="Q25" s="522"/>
      <c r="R25" s="525"/>
      <c r="S25" s="521"/>
      <c r="T25" s="522"/>
      <c r="U25" s="522"/>
      <c r="V25" s="523"/>
      <c r="W25" s="524"/>
      <c r="X25" s="522"/>
      <c r="Y25" s="522"/>
      <c r="Z25" s="525"/>
      <c r="AA25" s="521"/>
      <c r="AB25" s="522"/>
      <c r="AC25" s="522"/>
      <c r="AD25" s="525"/>
      <c r="AE25" s="526"/>
      <c r="AF25" s="523"/>
      <c r="AG25" s="523"/>
      <c r="AH25" s="527">
        <f t="shared" si="6"/>
        <v>0</v>
      </c>
    </row>
    <row r="26" spans="1:34" x14ac:dyDescent="0.2">
      <c r="A26" s="519">
        <v>19</v>
      </c>
      <c r="B26" s="529"/>
      <c r="C26" s="521"/>
      <c r="D26" s="522"/>
      <c r="E26" s="522"/>
      <c r="F26" s="523"/>
      <c r="G26" s="524"/>
      <c r="H26" s="522"/>
      <c r="I26" s="522"/>
      <c r="J26" s="525"/>
      <c r="K26" s="521"/>
      <c r="L26" s="522"/>
      <c r="M26" s="522"/>
      <c r="N26" s="523"/>
      <c r="O26" s="524"/>
      <c r="P26" s="522"/>
      <c r="Q26" s="522"/>
      <c r="R26" s="525"/>
      <c r="S26" s="521"/>
      <c r="T26" s="522"/>
      <c r="U26" s="522"/>
      <c r="V26" s="523"/>
      <c r="W26" s="524"/>
      <c r="X26" s="522"/>
      <c r="Y26" s="522"/>
      <c r="Z26" s="525"/>
      <c r="AA26" s="521"/>
      <c r="AB26" s="522"/>
      <c r="AC26" s="522"/>
      <c r="AD26" s="525"/>
      <c r="AE26" s="526"/>
      <c r="AF26" s="523"/>
      <c r="AG26" s="523"/>
      <c r="AH26" s="527">
        <f t="shared" si="6"/>
        <v>0</v>
      </c>
    </row>
    <row r="27" spans="1:34" x14ac:dyDescent="0.2">
      <c r="A27" s="519">
        <v>20</v>
      </c>
      <c r="B27" s="529"/>
      <c r="C27" s="521"/>
      <c r="D27" s="522"/>
      <c r="E27" s="522"/>
      <c r="F27" s="523"/>
      <c r="G27" s="524"/>
      <c r="H27" s="522"/>
      <c r="I27" s="522"/>
      <c r="J27" s="525"/>
      <c r="K27" s="521"/>
      <c r="L27" s="522"/>
      <c r="M27" s="522"/>
      <c r="N27" s="523"/>
      <c r="O27" s="524"/>
      <c r="P27" s="522"/>
      <c r="Q27" s="522"/>
      <c r="R27" s="525"/>
      <c r="S27" s="521"/>
      <c r="T27" s="522"/>
      <c r="U27" s="522"/>
      <c r="V27" s="523"/>
      <c r="W27" s="524"/>
      <c r="X27" s="522"/>
      <c r="Y27" s="522"/>
      <c r="Z27" s="525"/>
      <c r="AA27" s="521"/>
      <c r="AB27" s="522"/>
      <c r="AC27" s="522"/>
      <c r="AD27" s="525"/>
      <c r="AE27" s="526"/>
      <c r="AF27" s="523"/>
      <c r="AG27" s="523"/>
      <c r="AH27" s="527">
        <f t="shared" si="6"/>
        <v>0</v>
      </c>
    </row>
    <row r="28" spans="1:34" x14ac:dyDescent="0.2">
      <c r="A28" s="519">
        <v>21</v>
      </c>
      <c r="B28" s="529"/>
      <c r="C28" s="521"/>
      <c r="D28" s="522"/>
      <c r="E28" s="522"/>
      <c r="F28" s="523"/>
      <c r="G28" s="524"/>
      <c r="H28" s="522"/>
      <c r="I28" s="522"/>
      <c r="J28" s="525"/>
      <c r="K28" s="521"/>
      <c r="L28" s="522"/>
      <c r="M28" s="522"/>
      <c r="N28" s="523"/>
      <c r="O28" s="524"/>
      <c r="P28" s="522"/>
      <c r="Q28" s="522"/>
      <c r="R28" s="525"/>
      <c r="S28" s="521"/>
      <c r="T28" s="522"/>
      <c r="U28" s="522"/>
      <c r="V28" s="523"/>
      <c r="W28" s="524"/>
      <c r="X28" s="522"/>
      <c r="Y28" s="522"/>
      <c r="Z28" s="525"/>
      <c r="AA28" s="521"/>
      <c r="AB28" s="522"/>
      <c r="AC28" s="522"/>
      <c r="AD28" s="525"/>
      <c r="AE28" s="526"/>
      <c r="AF28" s="523"/>
      <c r="AG28" s="523"/>
      <c r="AH28" s="527">
        <f t="shared" si="6"/>
        <v>0</v>
      </c>
    </row>
    <row r="29" spans="1:34" x14ac:dyDescent="0.2">
      <c r="A29" s="519">
        <v>22</v>
      </c>
      <c r="B29" s="529"/>
      <c r="C29" s="521"/>
      <c r="D29" s="522"/>
      <c r="E29" s="522"/>
      <c r="F29" s="523"/>
      <c r="G29" s="524"/>
      <c r="H29" s="522"/>
      <c r="I29" s="522"/>
      <c r="J29" s="525"/>
      <c r="K29" s="521"/>
      <c r="L29" s="522"/>
      <c r="M29" s="522"/>
      <c r="N29" s="523"/>
      <c r="O29" s="524"/>
      <c r="P29" s="522"/>
      <c r="Q29" s="522"/>
      <c r="R29" s="525"/>
      <c r="S29" s="521"/>
      <c r="T29" s="522"/>
      <c r="U29" s="522"/>
      <c r="V29" s="523"/>
      <c r="W29" s="524"/>
      <c r="X29" s="522"/>
      <c r="Y29" s="522"/>
      <c r="Z29" s="525"/>
      <c r="AA29" s="521"/>
      <c r="AB29" s="522"/>
      <c r="AC29" s="522"/>
      <c r="AD29" s="525"/>
      <c r="AE29" s="526"/>
      <c r="AF29" s="523"/>
      <c r="AG29" s="523"/>
      <c r="AH29" s="527">
        <f t="shared" si="6"/>
        <v>0</v>
      </c>
    </row>
    <row r="30" spans="1:34" x14ac:dyDescent="0.2">
      <c r="A30" s="519">
        <v>23</v>
      </c>
      <c r="B30" s="529"/>
      <c r="C30" s="521"/>
      <c r="D30" s="522"/>
      <c r="E30" s="522"/>
      <c r="F30" s="523"/>
      <c r="G30" s="524"/>
      <c r="H30" s="522"/>
      <c r="I30" s="522"/>
      <c r="J30" s="525"/>
      <c r="K30" s="521"/>
      <c r="L30" s="522"/>
      <c r="M30" s="522"/>
      <c r="N30" s="523"/>
      <c r="O30" s="524"/>
      <c r="P30" s="522"/>
      <c r="Q30" s="522"/>
      <c r="R30" s="525"/>
      <c r="S30" s="521"/>
      <c r="T30" s="522"/>
      <c r="U30" s="522"/>
      <c r="V30" s="523"/>
      <c r="W30" s="524"/>
      <c r="X30" s="522"/>
      <c r="Y30" s="522"/>
      <c r="Z30" s="525"/>
      <c r="AA30" s="521"/>
      <c r="AB30" s="522"/>
      <c r="AC30" s="522"/>
      <c r="AD30" s="525"/>
      <c r="AE30" s="526"/>
      <c r="AF30" s="523"/>
      <c r="AG30" s="523"/>
      <c r="AH30" s="527">
        <f t="shared" si="6"/>
        <v>0</v>
      </c>
    </row>
    <row r="31" spans="1:34" x14ac:dyDescent="0.2">
      <c r="A31" s="519">
        <v>24</v>
      </c>
      <c r="B31" s="529"/>
      <c r="C31" s="521"/>
      <c r="D31" s="522"/>
      <c r="E31" s="522"/>
      <c r="F31" s="523"/>
      <c r="G31" s="524"/>
      <c r="H31" s="522"/>
      <c r="I31" s="522"/>
      <c r="J31" s="525"/>
      <c r="K31" s="521"/>
      <c r="L31" s="522"/>
      <c r="M31" s="522"/>
      <c r="N31" s="523"/>
      <c r="O31" s="524"/>
      <c r="P31" s="522"/>
      <c r="Q31" s="522"/>
      <c r="R31" s="525"/>
      <c r="S31" s="521"/>
      <c r="T31" s="522"/>
      <c r="U31" s="522"/>
      <c r="V31" s="523"/>
      <c r="W31" s="524"/>
      <c r="X31" s="522"/>
      <c r="Y31" s="522"/>
      <c r="Z31" s="525"/>
      <c r="AA31" s="521"/>
      <c r="AB31" s="522"/>
      <c r="AC31" s="522"/>
      <c r="AD31" s="525"/>
      <c r="AE31" s="526"/>
      <c r="AF31" s="523"/>
      <c r="AG31" s="523"/>
      <c r="AH31" s="527">
        <f t="shared" si="6"/>
        <v>0</v>
      </c>
    </row>
    <row r="32" spans="1:34" x14ac:dyDescent="0.2">
      <c r="A32" s="519">
        <v>25</v>
      </c>
      <c r="B32" s="529"/>
      <c r="C32" s="521"/>
      <c r="D32" s="522"/>
      <c r="E32" s="522"/>
      <c r="F32" s="523"/>
      <c r="G32" s="524"/>
      <c r="H32" s="522"/>
      <c r="I32" s="522"/>
      <c r="J32" s="525"/>
      <c r="K32" s="521"/>
      <c r="L32" s="522"/>
      <c r="M32" s="522"/>
      <c r="N32" s="523"/>
      <c r="O32" s="524"/>
      <c r="P32" s="522"/>
      <c r="Q32" s="522"/>
      <c r="R32" s="525"/>
      <c r="S32" s="521"/>
      <c r="T32" s="522"/>
      <c r="U32" s="522"/>
      <c r="V32" s="523"/>
      <c r="W32" s="524"/>
      <c r="X32" s="522"/>
      <c r="Y32" s="522"/>
      <c r="Z32" s="525"/>
      <c r="AA32" s="521"/>
      <c r="AB32" s="522"/>
      <c r="AC32" s="522"/>
      <c r="AD32" s="525"/>
      <c r="AE32" s="526"/>
      <c r="AF32" s="523"/>
      <c r="AG32" s="523"/>
      <c r="AH32" s="527">
        <f t="shared" si="6"/>
        <v>0</v>
      </c>
    </row>
    <row r="33" spans="1:34" ht="14.1" customHeight="1" x14ac:dyDescent="0.2">
      <c r="A33" s="519">
        <v>26</v>
      </c>
      <c r="B33" s="528"/>
      <c r="C33" s="521"/>
      <c r="D33" s="522"/>
      <c r="E33" s="522"/>
      <c r="F33" s="523"/>
      <c r="G33" s="524"/>
      <c r="H33" s="522"/>
      <c r="I33" s="522"/>
      <c r="J33" s="525"/>
      <c r="K33" s="521"/>
      <c r="L33" s="522"/>
      <c r="M33" s="522"/>
      <c r="N33" s="523"/>
      <c r="O33" s="524"/>
      <c r="P33" s="522"/>
      <c r="Q33" s="522"/>
      <c r="R33" s="525"/>
      <c r="S33" s="521"/>
      <c r="T33" s="522"/>
      <c r="U33" s="522"/>
      <c r="V33" s="523"/>
      <c r="W33" s="524"/>
      <c r="X33" s="522"/>
      <c r="Y33" s="522"/>
      <c r="Z33" s="525"/>
      <c r="AA33" s="521"/>
      <c r="AB33" s="522"/>
      <c r="AC33" s="522"/>
      <c r="AD33" s="525"/>
      <c r="AE33" s="526"/>
      <c r="AF33" s="523"/>
      <c r="AG33" s="523"/>
      <c r="AH33" s="527">
        <f t="shared" si="6"/>
        <v>0</v>
      </c>
    </row>
    <row r="34" spans="1:34" x14ac:dyDescent="0.2">
      <c r="A34" s="519">
        <v>27</v>
      </c>
      <c r="B34" s="528"/>
      <c r="C34" s="521"/>
      <c r="D34" s="522"/>
      <c r="E34" s="522"/>
      <c r="F34" s="523"/>
      <c r="G34" s="524"/>
      <c r="H34" s="522"/>
      <c r="I34" s="522"/>
      <c r="J34" s="525"/>
      <c r="K34" s="521"/>
      <c r="L34" s="522"/>
      <c r="M34" s="522"/>
      <c r="N34" s="523"/>
      <c r="O34" s="524"/>
      <c r="P34" s="522"/>
      <c r="Q34" s="522"/>
      <c r="R34" s="525"/>
      <c r="S34" s="521"/>
      <c r="T34" s="522"/>
      <c r="U34" s="522"/>
      <c r="V34" s="523"/>
      <c r="W34" s="524"/>
      <c r="X34" s="522"/>
      <c r="Y34" s="522"/>
      <c r="Z34" s="525"/>
      <c r="AA34" s="521"/>
      <c r="AB34" s="522"/>
      <c r="AC34" s="522"/>
      <c r="AD34" s="525"/>
      <c r="AE34" s="526"/>
      <c r="AF34" s="523"/>
      <c r="AG34" s="523"/>
      <c r="AH34" s="527">
        <f t="shared" si="6"/>
        <v>0</v>
      </c>
    </row>
    <row r="35" spans="1:34" x14ac:dyDescent="0.2">
      <c r="A35" s="519">
        <v>28</v>
      </c>
      <c r="B35" s="528"/>
      <c r="C35" s="521"/>
      <c r="D35" s="522"/>
      <c r="E35" s="522"/>
      <c r="F35" s="523"/>
      <c r="G35" s="524"/>
      <c r="H35" s="522"/>
      <c r="I35" s="522"/>
      <c r="J35" s="525"/>
      <c r="K35" s="521"/>
      <c r="L35" s="522"/>
      <c r="M35" s="522"/>
      <c r="N35" s="523"/>
      <c r="O35" s="524"/>
      <c r="P35" s="522"/>
      <c r="Q35" s="522"/>
      <c r="R35" s="525"/>
      <c r="S35" s="521"/>
      <c r="T35" s="522"/>
      <c r="U35" s="522"/>
      <c r="V35" s="523"/>
      <c r="W35" s="524"/>
      <c r="X35" s="522"/>
      <c r="Y35" s="522"/>
      <c r="Z35" s="525"/>
      <c r="AA35" s="521"/>
      <c r="AB35" s="522"/>
      <c r="AC35" s="522"/>
      <c r="AD35" s="525"/>
      <c r="AE35" s="526"/>
      <c r="AF35" s="523"/>
      <c r="AG35" s="523"/>
      <c r="AH35" s="527">
        <f t="shared" si="6"/>
        <v>0</v>
      </c>
    </row>
    <row r="36" spans="1:34" x14ac:dyDescent="0.2">
      <c r="A36" s="519">
        <v>29</v>
      </c>
      <c r="B36" s="528"/>
      <c r="C36" s="521"/>
      <c r="D36" s="522"/>
      <c r="E36" s="522"/>
      <c r="F36" s="523"/>
      <c r="G36" s="524"/>
      <c r="H36" s="522"/>
      <c r="I36" s="522"/>
      <c r="J36" s="525"/>
      <c r="K36" s="521"/>
      <c r="L36" s="522"/>
      <c r="M36" s="522"/>
      <c r="N36" s="523"/>
      <c r="O36" s="524"/>
      <c r="P36" s="522"/>
      <c r="Q36" s="522"/>
      <c r="R36" s="525"/>
      <c r="S36" s="521"/>
      <c r="T36" s="522"/>
      <c r="U36" s="522"/>
      <c r="V36" s="523"/>
      <c r="W36" s="524"/>
      <c r="X36" s="522"/>
      <c r="Y36" s="522"/>
      <c r="Z36" s="525"/>
      <c r="AA36" s="521"/>
      <c r="AB36" s="522"/>
      <c r="AC36" s="522"/>
      <c r="AD36" s="525"/>
      <c r="AE36" s="526"/>
      <c r="AF36" s="523"/>
      <c r="AG36" s="523"/>
      <c r="AH36" s="527">
        <f t="shared" si="6"/>
        <v>0</v>
      </c>
    </row>
    <row r="37" spans="1:34" x14ac:dyDescent="0.2">
      <c r="A37" s="519">
        <v>30</v>
      </c>
      <c r="B37" s="528"/>
      <c r="C37" s="521"/>
      <c r="D37" s="522"/>
      <c r="E37" s="522"/>
      <c r="F37" s="523"/>
      <c r="G37" s="524"/>
      <c r="H37" s="522"/>
      <c r="I37" s="522"/>
      <c r="J37" s="525"/>
      <c r="K37" s="521"/>
      <c r="L37" s="522"/>
      <c r="M37" s="522"/>
      <c r="N37" s="523"/>
      <c r="O37" s="524"/>
      <c r="P37" s="522"/>
      <c r="Q37" s="522"/>
      <c r="R37" s="525"/>
      <c r="S37" s="521"/>
      <c r="T37" s="522"/>
      <c r="U37" s="522"/>
      <c r="V37" s="523"/>
      <c r="W37" s="524"/>
      <c r="X37" s="522"/>
      <c r="Y37" s="522"/>
      <c r="Z37" s="525"/>
      <c r="AA37" s="521"/>
      <c r="AB37" s="522"/>
      <c r="AC37" s="522"/>
      <c r="AD37" s="525"/>
      <c r="AE37" s="526"/>
      <c r="AF37" s="523"/>
      <c r="AG37" s="523"/>
      <c r="AH37" s="527">
        <f t="shared" si="6"/>
        <v>0</v>
      </c>
    </row>
    <row r="38" spans="1:34" x14ac:dyDescent="0.2">
      <c r="A38" s="519">
        <v>31</v>
      </c>
      <c r="B38" s="528"/>
      <c r="C38" s="521"/>
      <c r="D38" s="522"/>
      <c r="E38" s="522"/>
      <c r="F38" s="523"/>
      <c r="G38" s="524"/>
      <c r="H38" s="522"/>
      <c r="I38" s="522"/>
      <c r="J38" s="525"/>
      <c r="K38" s="521"/>
      <c r="L38" s="522"/>
      <c r="M38" s="522"/>
      <c r="N38" s="523"/>
      <c r="O38" s="524"/>
      <c r="P38" s="522"/>
      <c r="Q38" s="522"/>
      <c r="R38" s="525"/>
      <c r="S38" s="521"/>
      <c r="T38" s="522"/>
      <c r="U38" s="522"/>
      <c r="V38" s="523"/>
      <c r="W38" s="524"/>
      <c r="X38" s="522"/>
      <c r="Y38" s="522"/>
      <c r="Z38" s="525"/>
      <c r="AA38" s="521"/>
      <c r="AB38" s="522"/>
      <c r="AC38" s="522"/>
      <c r="AD38" s="525"/>
      <c r="AE38" s="526"/>
      <c r="AF38" s="523"/>
      <c r="AG38" s="523"/>
      <c r="AH38" s="527">
        <f t="shared" si="6"/>
        <v>0</v>
      </c>
    </row>
    <row r="39" spans="1:34" x14ac:dyDescent="0.2">
      <c r="A39" s="519">
        <v>32</v>
      </c>
      <c r="B39" s="528"/>
      <c r="C39" s="521"/>
      <c r="D39" s="522"/>
      <c r="E39" s="522"/>
      <c r="F39" s="523"/>
      <c r="G39" s="524"/>
      <c r="H39" s="522"/>
      <c r="I39" s="522"/>
      <c r="J39" s="525"/>
      <c r="K39" s="521"/>
      <c r="L39" s="522"/>
      <c r="M39" s="522"/>
      <c r="N39" s="523"/>
      <c r="O39" s="524"/>
      <c r="P39" s="522"/>
      <c r="Q39" s="522"/>
      <c r="R39" s="525"/>
      <c r="S39" s="521"/>
      <c r="T39" s="522"/>
      <c r="U39" s="522"/>
      <c r="V39" s="523"/>
      <c r="W39" s="524"/>
      <c r="X39" s="522"/>
      <c r="Y39" s="522"/>
      <c r="Z39" s="525"/>
      <c r="AA39" s="521"/>
      <c r="AB39" s="522"/>
      <c r="AC39" s="522"/>
      <c r="AD39" s="525"/>
      <c r="AE39" s="526"/>
      <c r="AF39" s="523"/>
      <c r="AG39" s="523"/>
      <c r="AH39" s="527">
        <f t="shared" si="6"/>
        <v>0</v>
      </c>
    </row>
    <row r="40" spans="1:34" x14ac:dyDescent="0.2">
      <c r="A40" s="519">
        <v>33</v>
      </c>
      <c r="B40" s="528"/>
      <c r="C40" s="521"/>
      <c r="D40" s="522"/>
      <c r="E40" s="522"/>
      <c r="F40" s="523"/>
      <c r="G40" s="524"/>
      <c r="H40" s="522"/>
      <c r="I40" s="522"/>
      <c r="J40" s="525"/>
      <c r="K40" s="521"/>
      <c r="L40" s="522"/>
      <c r="M40" s="522"/>
      <c r="N40" s="523"/>
      <c r="O40" s="524"/>
      <c r="P40" s="522"/>
      <c r="Q40" s="522"/>
      <c r="R40" s="525"/>
      <c r="S40" s="521"/>
      <c r="T40" s="522"/>
      <c r="U40" s="522"/>
      <c r="V40" s="523"/>
      <c r="W40" s="524"/>
      <c r="X40" s="522"/>
      <c r="Y40" s="522"/>
      <c r="Z40" s="525"/>
      <c r="AA40" s="521"/>
      <c r="AB40" s="522"/>
      <c r="AC40" s="522"/>
      <c r="AD40" s="525"/>
      <c r="AE40" s="526"/>
      <c r="AF40" s="523"/>
      <c r="AG40" s="523"/>
      <c r="AH40" s="527">
        <f t="shared" si="6"/>
        <v>0</v>
      </c>
    </row>
    <row r="41" spans="1:34" x14ac:dyDescent="0.2">
      <c r="A41" s="519">
        <v>34</v>
      </c>
      <c r="B41" s="528"/>
      <c r="C41" s="521"/>
      <c r="D41" s="522"/>
      <c r="E41" s="522"/>
      <c r="F41" s="523"/>
      <c r="G41" s="524"/>
      <c r="H41" s="522"/>
      <c r="I41" s="522"/>
      <c r="J41" s="525"/>
      <c r="K41" s="521"/>
      <c r="L41" s="522"/>
      <c r="M41" s="522"/>
      <c r="N41" s="523"/>
      <c r="O41" s="524"/>
      <c r="P41" s="522"/>
      <c r="Q41" s="522"/>
      <c r="R41" s="525"/>
      <c r="S41" s="521"/>
      <c r="T41" s="522"/>
      <c r="U41" s="522"/>
      <c r="V41" s="523"/>
      <c r="W41" s="524"/>
      <c r="X41" s="522"/>
      <c r="Y41" s="522"/>
      <c r="Z41" s="525"/>
      <c r="AA41" s="521"/>
      <c r="AB41" s="522"/>
      <c r="AC41" s="522"/>
      <c r="AD41" s="525"/>
      <c r="AE41" s="526"/>
      <c r="AF41" s="523"/>
      <c r="AG41" s="523"/>
      <c r="AH41" s="527">
        <f t="shared" si="6"/>
        <v>0</v>
      </c>
    </row>
    <row r="42" spans="1:34" ht="13.5" thickBot="1" x14ac:dyDescent="0.25">
      <c r="A42" s="530">
        <v>35</v>
      </c>
      <c r="B42" s="531"/>
      <c r="C42" s="532"/>
      <c r="D42" s="533"/>
      <c r="E42" s="533"/>
      <c r="F42" s="534"/>
      <c r="G42" s="535"/>
      <c r="H42" s="533"/>
      <c r="I42" s="533"/>
      <c r="J42" s="536"/>
      <c r="K42" s="537"/>
      <c r="L42" s="534"/>
      <c r="M42" s="534"/>
      <c r="N42" s="534"/>
      <c r="O42" s="538"/>
      <c r="P42" s="534"/>
      <c r="Q42" s="534"/>
      <c r="R42" s="536"/>
      <c r="S42" s="539"/>
      <c r="T42" s="540"/>
      <c r="U42" s="540"/>
      <c r="V42" s="541"/>
      <c r="W42" s="542"/>
      <c r="X42" s="540"/>
      <c r="Y42" s="540"/>
      <c r="Z42" s="543"/>
      <c r="AA42" s="539"/>
      <c r="AB42" s="540"/>
      <c r="AC42" s="540"/>
      <c r="AD42" s="543"/>
      <c r="AE42" s="537"/>
      <c r="AF42" s="534"/>
      <c r="AG42" s="534"/>
      <c r="AH42" s="544">
        <f>COUNTA(C42:AG42)</f>
        <v>0</v>
      </c>
    </row>
    <row r="43" spans="1:34" ht="11.45" customHeight="1" x14ac:dyDescent="0.25">
      <c r="A43" s="545" t="s">
        <v>227</v>
      </c>
      <c r="B43" s="13" t="s">
        <v>333</v>
      </c>
    </row>
    <row r="45" spans="1:34" x14ac:dyDescent="0.2">
      <c r="C45" s="546"/>
      <c r="D45" s="546"/>
      <c r="E45" s="546"/>
      <c r="F45" s="546"/>
      <c r="G45" s="546"/>
      <c r="H45" s="546"/>
      <c r="I45" s="546"/>
      <c r="J45" s="546"/>
    </row>
    <row r="46" spans="1:34" x14ac:dyDescent="0.2">
      <c r="C46" s="118"/>
      <c r="D46" s="118"/>
      <c r="E46" s="118"/>
      <c r="F46" s="118"/>
      <c r="G46" s="118"/>
      <c r="H46" s="118"/>
      <c r="I46" s="118"/>
      <c r="J46" s="118"/>
    </row>
    <row r="47" spans="1:34" x14ac:dyDescent="0.2">
      <c r="AE47" s="547"/>
      <c r="AF47" s="547"/>
      <c r="AG47" s="547"/>
    </row>
  </sheetData>
  <sheetProtection algorithmName="SHA-512" hashValue="Hgkt7829yERk3nij6T5VpUWBgBcSYNnLtcy6A9HKhthl4kPLeimDt+4v2JtIigG2nqh7MHpskFB+1gVrGJx6oQ==" saltValue="2yeCVn26+IHkAmONEqEEIQ==" spinCount="100000" sheet="1" objects="1" scenarios="1"/>
  <mergeCells count="28">
    <mergeCell ref="AD1:AG1"/>
    <mergeCell ref="C6:F6"/>
    <mergeCell ref="G6:J6"/>
    <mergeCell ref="K6:N6"/>
    <mergeCell ref="O6:R6"/>
    <mergeCell ref="S6:V6"/>
    <mergeCell ref="W5:Z5"/>
    <mergeCell ref="AA5:AD5"/>
    <mergeCell ref="AA6:AD6"/>
    <mergeCell ref="AE6:AG6"/>
    <mergeCell ref="O5:R5"/>
    <mergeCell ref="S5:V5"/>
    <mergeCell ref="AH6:AH7"/>
    <mergeCell ref="W6:Z6"/>
    <mergeCell ref="C2:AH2"/>
    <mergeCell ref="C3:J3"/>
    <mergeCell ref="K3:R3"/>
    <mergeCell ref="S3:Z3"/>
    <mergeCell ref="AA3:AD3"/>
    <mergeCell ref="AE3:AG5"/>
    <mergeCell ref="AH3:AH5"/>
    <mergeCell ref="C4:J4"/>
    <mergeCell ref="K4:R4"/>
    <mergeCell ref="S4:Z4"/>
    <mergeCell ref="AA4:AD4"/>
    <mergeCell ref="C5:F5"/>
    <mergeCell ref="G5:J5"/>
    <mergeCell ref="K5:N5"/>
  </mergeCells>
  <dataValidations count="1">
    <dataValidation allowBlank="1" showInputMessage="1" showErrorMessage="1" prompt="wpisz liczbę uczniów w grupie" sqref="C8:AG9" xr:uid="{6EE67EEB-3461-41FB-9178-F2661E6AFB10}"/>
  </dataValidations>
  <printOptions horizontalCentered="1"/>
  <pageMargins left="0.25" right="0.25" top="0.75" bottom="0.75" header="0.3" footer="0.3"/>
  <pageSetup paperSize="9" scale="84" orientation="landscape" verticalDpi="4294967293" r:id="rId1"/>
  <headerFooter alignWithMargins="0">
    <oddFooter xml:space="preserve">&amp;C&amp;6Organizacja roku szkolnego 2021/2022 szkoły &amp;F Strona &amp;P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B05E0A1-126D-4890-A21F-5D041D5F6E4A}">
          <x14:formula1>
            <xm:f>słownik!$A$2:$A$49</xm:f>
          </x14:formula1>
          <xm:sqref>B8:B42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00919-3316-4096-AE48-A88F391364BC}">
  <sheetPr>
    <tabColor rgb="FFFF0000"/>
  </sheetPr>
  <dimension ref="A1:S25"/>
  <sheetViews>
    <sheetView tabSelected="1" workbookViewId="0">
      <selection activeCell="O22" sqref="O22"/>
    </sheetView>
  </sheetViews>
  <sheetFormatPr defaultRowHeight="15" x14ac:dyDescent="0.25"/>
  <cols>
    <col min="9" max="9" width="16" customWidth="1"/>
    <col min="11" max="11" width="18.140625" customWidth="1"/>
  </cols>
  <sheetData>
    <row r="1" spans="1:11" ht="20.25" x14ac:dyDescent="0.25">
      <c r="A1" s="724" t="str">
        <f>wizyt!C3</f>
        <v>??</v>
      </c>
      <c r="B1" s="466" t="s">
        <v>356</v>
      </c>
      <c r="C1" s="504"/>
      <c r="D1" s="504"/>
      <c r="E1" s="504"/>
      <c r="F1" s="504"/>
      <c r="G1" s="504"/>
      <c r="H1" s="504"/>
      <c r="I1" s="504"/>
      <c r="J1" s="725"/>
    </row>
    <row r="2" spans="1:11" ht="21.75" thickBot="1" x14ac:dyDescent="0.3">
      <c r="A2" s="726"/>
      <c r="B2" s="726"/>
      <c r="C2" s="1078"/>
      <c r="D2" s="1078"/>
      <c r="E2" s="1078"/>
      <c r="F2" s="1078"/>
      <c r="G2" s="1078"/>
      <c r="H2" s="1078"/>
      <c r="I2" s="1078"/>
      <c r="J2" s="727"/>
    </row>
    <row r="3" spans="1:11" ht="21.75" thickBot="1" x14ac:dyDescent="0.3">
      <c r="A3" s="1079" t="s">
        <v>357</v>
      </c>
      <c r="B3" s="1080"/>
      <c r="C3" s="1080"/>
      <c r="D3" s="1080"/>
      <c r="E3" s="1080"/>
      <c r="F3" s="1080"/>
      <c r="G3" s="1080"/>
      <c r="H3" s="1080"/>
      <c r="I3" s="1080"/>
      <c r="J3" s="1081"/>
      <c r="K3" s="1129" t="s">
        <v>361</v>
      </c>
    </row>
    <row r="4" spans="1:11" ht="16.5" thickBot="1" x14ac:dyDescent="0.3">
      <c r="A4" s="1082"/>
      <c r="B4" s="1083"/>
      <c r="C4" s="1084"/>
      <c r="D4" s="1084"/>
      <c r="E4" s="1084"/>
      <c r="F4" s="1084"/>
      <c r="G4" s="1084"/>
      <c r="H4" s="1084"/>
      <c r="I4" s="1084"/>
      <c r="J4" s="1085" t="s">
        <v>306</v>
      </c>
      <c r="K4" s="1130"/>
    </row>
    <row r="5" spans="1:11" ht="15" customHeight="1" x14ac:dyDescent="0.25">
      <c r="A5" s="1088" t="s">
        <v>304</v>
      </c>
      <c r="B5" s="1089"/>
      <c r="C5" s="1065" t="s">
        <v>263</v>
      </c>
      <c r="D5" s="1065" t="s">
        <v>264</v>
      </c>
      <c r="E5" s="1065" t="s">
        <v>265</v>
      </c>
      <c r="F5" s="1090" t="s">
        <v>266</v>
      </c>
      <c r="G5" s="1090" t="s">
        <v>267</v>
      </c>
      <c r="H5" s="1065" t="s">
        <v>268</v>
      </c>
      <c r="I5" s="1066" t="s">
        <v>358</v>
      </c>
      <c r="J5" s="1086"/>
      <c r="K5" s="1130"/>
    </row>
    <row r="6" spans="1:11" x14ac:dyDescent="0.25">
      <c r="A6" s="1088"/>
      <c r="B6" s="1089"/>
      <c r="C6" s="1065"/>
      <c r="D6" s="1065"/>
      <c r="E6" s="1065"/>
      <c r="F6" s="1091"/>
      <c r="G6" s="1091"/>
      <c r="H6" s="1065"/>
      <c r="I6" s="1067"/>
      <c r="J6" s="1086"/>
      <c r="K6" s="1130"/>
    </row>
    <row r="7" spans="1:11" x14ac:dyDescent="0.25">
      <c r="A7" s="1068" t="s">
        <v>262</v>
      </c>
      <c r="B7" s="1069"/>
      <c r="C7" s="1070"/>
      <c r="D7" s="1071"/>
      <c r="E7" s="1071"/>
      <c r="F7" s="1071"/>
      <c r="G7" s="1071"/>
      <c r="H7" s="1071"/>
      <c r="I7" s="1072"/>
      <c r="J7" s="1086"/>
      <c r="K7" s="1130"/>
    </row>
    <row r="8" spans="1:11" x14ac:dyDescent="0.25">
      <c r="A8" s="1068"/>
      <c r="B8" s="1069"/>
      <c r="C8" s="1073"/>
      <c r="D8" s="1074"/>
      <c r="E8" s="1074"/>
      <c r="F8" s="1074"/>
      <c r="G8" s="1074"/>
      <c r="H8" s="1074"/>
      <c r="I8" s="1075"/>
      <c r="J8" s="1087"/>
      <c r="K8" s="1130"/>
    </row>
    <row r="9" spans="1:11" ht="15.75" x14ac:dyDescent="0.25">
      <c r="A9" s="1076"/>
      <c r="B9" s="1077"/>
      <c r="C9" s="728"/>
      <c r="D9" s="728"/>
      <c r="E9" s="728"/>
      <c r="F9" s="728"/>
      <c r="G9" s="728"/>
      <c r="H9" s="728"/>
      <c r="I9" s="729"/>
      <c r="J9" s="1125">
        <v>0</v>
      </c>
      <c r="K9" s="1131"/>
    </row>
    <row r="10" spans="1:11" ht="15.75" x14ac:dyDescent="0.25">
      <c r="A10" s="1063"/>
      <c r="B10" s="1064"/>
      <c r="C10" s="730"/>
      <c r="D10" s="730"/>
      <c r="E10" s="730"/>
      <c r="F10" s="730"/>
      <c r="G10" s="730"/>
      <c r="H10" s="730"/>
      <c r="I10" s="731"/>
      <c r="J10" s="1126">
        <v>0</v>
      </c>
      <c r="K10" s="1131"/>
    </row>
    <row r="11" spans="1:11" ht="15.75" x14ac:dyDescent="0.25">
      <c r="A11" s="1063"/>
      <c r="B11" s="1064"/>
      <c r="C11" s="730"/>
      <c r="D11" s="730"/>
      <c r="E11" s="730"/>
      <c r="F11" s="730"/>
      <c r="G11" s="730"/>
      <c r="H11" s="730"/>
      <c r="I11" s="731"/>
      <c r="J11" s="1126">
        <v>0</v>
      </c>
      <c r="K11" s="1131"/>
    </row>
    <row r="12" spans="1:11" ht="15.75" x14ac:dyDescent="0.25">
      <c r="A12" s="1063"/>
      <c r="B12" s="1064"/>
      <c r="C12" s="730"/>
      <c r="D12" s="730"/>
      <c r="E12" s="730"/>
      <c r="F12" s="730"/>
      <c r="G12" s="730"/>
      <c r="H12" s="730"/>
      <c r="I12" s="731"/>
      <c r="J12" s="1126">
        <v>0</v>
      </c>
      <c r="K12" s="1131"/>
    </row>
    <row r="13" spans="1:11" ht="15.75" x14ac:dyDescent="0.25">
      <c r="A13" s="1063"/>
      <c r="B13" s="1064"/>
      <c r="C13" s="732"/>
      <c r="D13" s="732"/>
      <c r="E13" s="732"/>
      <c r="F13" s="732"/>
      <c r="G13" s="732"/>
      <c r="H13" s="732"/>
      <c r="I13" s="733"/>
      <c r="J13" s="1126">
        <v>0</v>
      </c>
      <c r="K13" s="1131"/>
    </row>
    <row r="14" spans="1:11" ht="15.75" x14ac:dyDescent="0.25">
      <c r="A14" s="1063"/>
      <c r="B14" s="1064"/>
      <c r="C14" s="732"/>
      <c r="D14" s="732"/>
      <c r="E14" s="732"/>
      <c r="F14" s="732"/>
      <c r="G14" s="732"/>
      <c r="H14" s="732"/>
      <c r="I14" s="733"/>
      <c r="J14" s="1126">
        <v>0</v>
      </c>
      <c r="K14" s="1131"/>
    </row>
    <row r="15" spans="1:11" ht="15.75" x14ac:dyDescent="0.25">
      <c r="A15" s="1063"/>
      <c r="B15" s="1064"/>
      <c r="C15" s="732"/>
      <c r="D15" s="732"/>
      <c r="E15" s="732"/>
      <c r="F15" s="732"/>
      <c r="G15" s="732"/>
      <c r="H15" s="732"/>
      <c r="I15" s="733"/>
      <c r="J15" s="1126">
        <v>0</v>
      </c>
      <c r="K15" s="1131"/>
    </row>
    <row r="16" spans="1:11" ht="15.75" x14ac:dyDescent="0.25">
      <c r="A16" s="1059"/>
      <c r="B16" s="1060"/>
      <c r="C16" s="732"/>
      <c r="D16" s="732"/>
      <c r="E16" s="732"/>
      <c r="F16" s="732"/>
      <c r="G16" s="732"/>
      <c r="H16" s="732"/>
      <c r="I16" s="733"/>
      <c r="J16" s="1126">
        <v>0</v>
      </c>
      <c r="K16" s="1131"/>
    </row>
    <row r="17" spans="1:19" ht="15.75" x14ac:dyDescent="0.25">
      <c r="A17" s="1059"/>
      <c r="B17" s="1060"/>
      <c r="C17" s="732"/>
      <c r="D17" s="732"/>
      <c r="E17" s="732"/>
      <c r="F17" s="732"/>
      <c r="G17" s="732"/>
      <c r="H17" s="732"/>
      <c r="I17" s="733"/>
      <c r="J17" s="1126">
        <v>0</v>
      </c>
      <c r="K17" s="1131"/>
    </row>
    <row r="18" spans="1:19" ht="15.75" x14ac:dyDescent="0.25">
      <c r="A18" s="1059"/>
      <c r="B18" s="1060"/>
      <c r="C18" s="732"/>
      <c r="D18" s="732"/>
      <c r="E18" s="732"/>
      <c r="F18" s="732"/>
      <c r="G18" s="732"/>
      <c r="H18" s="732"/>
      <c r="I18" s="733"/>
      <c r="J18" s="1126">
        <v>0</v>
      </c>
      <c r="K18" s="1131"/>
    </row>
    <row r="19" spans="1:19" ht="15.75" x14ac:dyDescent="0.25">
      <c r="A19" s="1059"/>
      <c r="B19" s="1060"/>
      <c r="C19" s="732"/>
      <c r="D19" s="732"/>
      <c r="E19" s="732"/>
      <c r="F19" s="732"/>
      <c r="G19" s="732"/>
      <c r="H19" s="732"/>
      <c r="I19" s="733"/>
      <c r="J19" s="1126">
        <v>0</v>
      </c>
      <c r="K19" s="1131"/>
      <c r="S19" t="s">
        <v>329</v>
      </c>
    </row>
    <row r="20" spans="1:19" ht="15.75" x14ac:dyDescent="0.25">
      <c r="A20" s="1059"/>
      <c r="B20" s="1060"/>
      <c r="C20" s="732"/>
      <c r="D20" s="732"/>
      <c r="E20" s="732"/>
      <c r="F20" s="732"/>
      <c r="G20" s="732"/>
      <c r="H20" s="732"/>
      <c r="I20" s="733"/>
      <c r="J20" s="1126">
        <v>0</v>
      </c>
      <c r="K20" s="1131"/>
    </row>
    <row r="21" spans="1:19" ht="15.75" x14ac:dyDescent="0.25">
      <c r="A21" s="1059"/>
      <c r="B21" s="1060"/>
      <c r="C21" s="732"/>
      <c r="D21" s="732"/>
      <c r="E21" s="732"/>
      <c r="F21" s="732"/>
      <c r="G21" s="732"/>
      <c r="H21" s="732"/>
      <c r="I21" s="733"/>
      <c r="J21" s="1126">
        <v>0</v>
      </c>
      <c r="K21" s="1131"/>
    </row>
    <row r="22" spans="1:19" ht="15.75" x14ac:dyDescent="0.25">
      <c r="A22" s="1059"/>
      <c r="B22" s="1060"/>
      <c r="C22" s="732"/>
      <c r="D22" s="732"/>
      <c r="E22" s="732"/>
      <c r="F22" s="732"/>
      <c r="G22" s="732"/>
      <c r="H22" s="732"/>
      <c r="I22" s="733"/>
      <c r="J22" s="1126">
        <v>0</v>
      </c>
      <c r="K22" s="1131"/>
    </row>
    <row r="23" spans="1:19" ht="15.75" x14ac:dyDescent="0.25">
      <c r="A23" s="1059"/>
      <c r="B23" s="1060"/>
      <c r="C23" s="732"/>
      <c r="D23" s="732"/>
      <c r="E23" s="732"/>
      <c r="F23" s="732"/>
      <c r="G23" s="732"/>
      <c r="H23" s="732"/>
      <c r="I23" s="733"/>
      <c r="J23" s="1126">
        <v>0</v>
      </c>
      <c r="K23" s="1131"/>
    </row>
    <row r="24" spans="1:19" ht="15.75" thickBot="1" x14ac:dyDescent="0.3">
      <c r="A24" s="1061" t="s">
        <v>359</v>
      </c>
      <c r="B24" s="1062"/>
      <c r="C24" s="734">
        <f t="shared" ref="C24:J24" si="0">SUM(C9:C23)</f>
        <v>0</v>
      </c>
      <c r="D24" s="734">
        <f t="shared" si="0"/>
        <v>0</v>
      </c>
      <c r="E24" s="734">
        <f t="shared" si="0"/>
        <v>0</v>
      </c>
      <c r="F24" s="734">
        <f t="shared" si="0"/>
        <v>0</v>
      </c>
      <c r="G24" s="734">
        <f t="shared" si="0"/>
        <v>0</v>
      </c>
      <c r="H24" s="734">
        <f t="shared" si="0"/>
        <v>0</v>
      </c>
      <c r="I24" s="734">
        <f t="shared" si="0"/>
        <v>0</v>
      </c>
      <c r="J24" s="735">
        <f t="shared" si="0"/>
        <v>0</v>
      </c>
      <c r="K24" s="1132">
        <f>SUM(K9:K23)</f>
        <v>0</v>
      </c>
    </row>
    <row r="25" spans="1:19" ht="18.75" x14ac:dyDescent="0.3">
      <c r="A25" s="1127" t="s">
        <v>360</v>
      </c>
      <c r="B25" s="1128"/>
      <c r="C25" s="1128"/>
      <c r="D25" s="1128"/>
      <c r="E25" s="1128"/>
      <c r="F25" s="1128"/>
      <c r="G25" s="1128"/>
      <c r="H25" s="1128"/>
      <c r="I25" s="1128"/>
      <c r="J25" s="1128"/>
    </row>
  </sheetData>
  <sheetProtection algorithmName="SHA-512" hashValue="ZFyKlpmSCcBUItI1nDxgYfS2EPzgufYtxyIe7ra4tYMxs15O4jerU2NFjgSNyVBj/5ARe6R1sOSkMJzfFzSrsQ==" saltValue="JkJfjMPp0GOwu+M/jlZL/A==" spinCount="100000" sheet="1" objects="1" scenarios="1"/>
  <mergeCells count="32">
    <mergeCell ref="K3:K8"/>
    <mergeCell ref="C2:I2"/>
    <mergeCell ref="A3:J3"/>
    <mergeCell ref="A4:I4"/>
    <mergeCell ref="J4:J8"/>
    <mergeCell ref="A5:B6"/>
    <mergeCell ref="C5:C6"/>
    <mergeCell ref="D5:D6"/>
    <mergeCell ref="E5:E6"/>
    <mergeCell ref="F5:F6"/>
    <mergeCell ref="G5:G6"/>
    <mergeCell ref="A16:B16"/>
    <mergeCell ref="H5:H6"/>
    <mergeCell ref="I5:I6"/>
    <mergeCell ref="A7:B8"/>
    <mergeCell ref="C7:I8"/>
    <mergeCell ref="A9:B9"/>
    <mergeCell ref="A10:B10"/>
    <mergeCell ref="A11:B11"/>
    <mergeCell ref="A12:B12"/>
    <mergeCell ref="A13:B13"/>
    <mergeCell ref="A14:B14"/>
    <mergeCell ref="A15:B15"/>
    <mergeCell ref="A23:B23"/>
    <mergeCell ref="A24:B24"/>
    <mergeCell ref="A25:J25"/>
    <mergeCell ref="A17:B17"/>
    <mergeCell ref="A18:B18"/>
    <mergeCell ref="A19:B19"/>
    <mergeCell ref="A20:B20"/>
    <mergeCell ref="A21:B21"/>
    <mergeCell ref="A22:B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E51E2-CBA8-4255-97EC-88C7DB019A5B}">
  <sheetPr>
    <tabColor rgb="FFFF0000"/>
  </sheetPr>
  <dimension ref="B1:N11"/>
  <sheetViews>
    <sheetView showGridLines="0" view="pageBreakPreview" zoomScale="86" zoomScaleNormal="100" zoomScaleSheetLayoutView="86" workbookViewId="0">
      <selection activeCell="K1" sqref="K1"/>
    </sheetView>
  </sheetViews>
  <sheetFormatPr defaultColWidth="9.140625" defaultRowHeight="12.75" x14ac:dyDescent="0.2"/>
  <cols>
    <col min="1" max="1" width="8" style="13" customWidth="1"/>
    <col min="2" max="2" width="10.28515625" style="13" customWidth="1"/>
    <col min="3" max="3" width="24.5703125" style="13" customWidth="1"/>
    <col min="4" max="4" width="6.85546875" style="13" customWidth="1"/>
    <col min="5" max="5" width="7.140625" style="13" customWidth="1"/>
    <col min="6" max="6" width="7.85546875" style="13" customWidth="1"/>
    <col min="7" max="9" width="6.7109375" style="13" customWidth="1"/>
    <col min="10" max="10" width="10.28515625" style="13" customWidth="1"/>
    <col min="11" max="11" width="13.7109375" style="13" customWidth="1"/>
    <col min="12" max="16384" width="9.140625" style="13"/>
  </cols>
  <sheetData>
    <row r="1" spans="2:14" ht="27" customHeight="1" x14ac:dyDescent="0.25">
      <c r="B1" s="548" t="str">
        <f>wizyt!C3</f>
        <v>??</v>
      </c>
      <c r="C1" s="549"/>
      <c r="D1" s="549"/>
      <c r="E1" s="549"/>
      <c r="F1" s="549"/>
      <c r="G1" s="549"/>
      <c r="H1" s="549"/>
      <c r="I1" s="723" t="str">
        <f>wizyt!$B$1</f>
        <v xml:space="preserve"> </v>
      </c>
      <c r="J1" s="722" t="str">
        <f>wizyt!$D$1</f>
        <v xml:space="preserve"> </v>
      </c>
      <c r="K1" s="549"/>
    </row>
    <row r="2" spans="2:14" ht="24.75" customHeight="1" x14ac:dyDescent="0.3">
      <c r="B2" s="478"/>
      <c r="C2" s="479"/>
      <c r="D2" s="479"/>
      <c r="E2" s="479"/>
      <c r="F2" s="479"/>
      <c r="G2" s="550"/>
      <c r="H2" s="550"/>
      <c r="I2" s="551" t="s">
        <v>334</v>
      </c>
      <c r="J2" s="1092" t="str">
        <f>wizyt!H3</f>
        <v>2023/2024</v>
      </c>
      <c r="K2" s="1092"/>
    </row>
    <row r="3" spans="2:14" ht="18.75" customHeight="1" thickBot="1" x14ac:dyDescent="0.35">
      <c r="B3" s="478"/>
      <c r="C3" s="480"/>
      <c r="D3" s="480"/>
      <c r="E3" s="480"/>
      <c r="F3" s="480"/>
      <c r="G3" s="550"/>
      <c r="H3" s="550"/>
      <c r="I3" s="550"/>
      <c r="J3" s="550"/>
      <c r="K3" s="480"/>
      <c r="N3" s="552"/>
    </row>
    <row r="4" spans="2:14" ht="24.95" customHeight="1" x14ac:dyDescent="0.2">
      <c r="B4" s="553"/>
      <c r="C4" s="695"/>
      <c r="D4" s="554" t="s">
        <v>263</v>
      </c>
      <c r="E4" s="554" t="s">
        <v>264</v>
      </c>
      <c r="F4" s="554" t="s">
        <v>265</v>
      </c>
      <c r="G4" s="555" t="s">
        <v>266</v>
      </c>
      <c r="H4" s="555" t="s">
        <v>267</v>
      </c>
      <c r="I4" s="555" t="s">
        <v>268</v>
      </c>
      <c r="J4" s="556" t="s">
        <v>335</v>
      </c>
      <c r="K4" s="557" t="s">
        <v>336</v>
      </c>
    </row>
    <row r="5" spans="2:14" ht="24.95" customHeight="1" x14ac:dyDescent="0.2">
      <c r="B5" s="1093" t="s">
        <v>183</v>
      </c>
      <c r="C5" s="1094"/>
      <c r="D5" s="558">
        <f t="shared" ref="D5:J5" si="0">SUM(D6:D11)</f>
        <v>0</v>
      </c>
      <c r="E5" s="558">
        <f t="shared" si="0"/>
        <v>0</v>
      </c>
      <c r="F5" s="558">
        <f t="shared" si="0"/>
        <v>0</v>
      </c>
      <c r="G5" s="558">
        <f t="shared" si="0"/>
        <v>0</v>
      </c>
      <c r="H5" s="558">
        <f t="shared" si="0"/>
        <v>0</v>
      </c>
      <c r="I5" s="558">
        <f t="shared" si="0"/>
        <v>0</v>
      </c>
      <c r="J5" s="558">
        <f t="shared" si="0"/>
        <v>0</v>
      </c>
      <c r="K5" s="559">
        <f>SUM(D5:J5)</f>
        <v>0</v>
      </c>
    </row>
    <row r="6" spans="2:14" ht="20.100000000000001" customHeight="1" x14ac:dyDescent="0.2">
      <c r="B6" s="1030" t="s">
        <v>317</v>
      </c>
      <c r="C6" s="560" t="s">
        <v>318</v>
      </c>
      <c r="D6" s="561"/>
      <c r="E6" s="561"/>
      <c r="F6" s="561"/>
      <c r="G6" s="562"/>
      <c r="H6" s="562"/>
      <c r="I6" s="562"/>
      <c r="J6" s="563"/>
      <c r="K6" s="564">
        <f>SUM(D6:J6)</f>
        <v>0</v>
      </c>
    </row>
    <row r="7" spans="2:14" ht="20.100000000000001" customHeight="1" x14ac:dyDescent="0.2">
      <c r="B7" s="1031"/>
      <c r="C7" s="560" t="s">
        <v>15</v>
      </c>
      <c r="D7" s="561"/>
      <c r="E7" s="561"/>
      <c r="F7" s="561"/>
      <c r="G7" s="562"/>
      <c r="H7" s="562"/>
      <c r="I7" s="562"/>
      <c r="J7" s="563"/>
      <c r="K7" s="564">
        <f t="shared" ref="K7:K11" si="1">SUM(D7:J7)</f>
        <v>0</v>
      </c>
    </row>
    <row r="8" spans="2:14" ht="20.100000000000001" customHeight="1" x14ac:dyDescent="0.2">
      <c r="B8" s="1031"/>
      <c r="C8" s="493"/>
      <c r="D8" s="497"/>
      <c r="E8" s="497"/>
      <c r="F8" s="497"/>
      <c r="G8" s="562"/>
      <c r="H8" s="562"/>
      <c r="I8" s="562"/>
      <c r="J8" s="563"/>
      <c r="K8" s="564">
        <f t="shared" si="1"/>
        <v>0</v>
      </c>
    </row>
    <row r="9" spans="2:14" ht="20.100000000000001" customHeight="1" x14ac:dyDescent="0.2">
      <c r="B9" s="1031"/>
      <c r="C9" s="565"/>
      <c r="D9" s="497"/>
      <c r="E9" s="497"/>
      <c r="F9" s="497"/>
      <c r="G9" s="495"/>
      <c r="H9" s="495"/>
      <c r="I9" s="495"/>
      <c r="J9" s="566"/>
      <c r="K9" s="564">
        <f t="shared" si="1"/>
        <v>0</v>
      </c>
    </row>
    <row r="10" spans="2:14" ht="20.100000000000001" customHeight="1" x14ac:dyDescent="0.2">
      <c r="B10" s="1031"/>
      <c r="C10" s="567"/>
      <c r="D10" s="497"/>
      <c r="E10" s="497"/>
      <c r="F10" s="497"/>
      <c r="G10" s="495"/>
      <c r="H10" s="495"/>
      <c r="I10" s="495"/>
      <c r="J10" s="566"/>
      <c r="K10" s="564">
        <f t="shared" si="1"/>
        <v>0</v>
      </c>
    </row>
    <row r="11" spans="2:14" ht="20.100000000000001" customHeight="1" thickBot="1" x14ac:dyDescent="0.25">
      <c r="B11" s="1032"/>
      <c r="C11" s="568"/>
      <c r="D11" s="569"/>
      <c r="E11" s="569"/>
      <c r="F11" s="569"/>
      <c r="G11" s="501"/>
      <c r="H11" s="501"/>
      <c r="I11" s="501"/>
      <c r="J11" s="570"/>
      <c r="K11" s="564">
        <f t="shared" si="1"/>
        <v>0</v>
      </c>
    </row>
  </sheetData>
  <sheetProtection algorithmName="SHA-512" hashValue="uZ5J4mY/ajznaj6NLECljdlEEzbR8xhomxY6P7QE/VWt+faxZybSvWAKPdiqu4giGatThRFoUQuHZN4n8V0MoA==" saltValue="Hja7l+vRHI9qdK/blbsznw==" spinCount="100000" sheet="1" objects="1" scenarios="1"/>
  <mergeCells count="3">
    <mergeCell ref="J2:K2"/>
    <mergeCell ref="B5:C5"/>
    <mergeCell ref="B6:B11"/>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 xml:space="preserve">&amp;C&amp;6Organizacja roku szkolnego 2021/2022 szkoły &amp;F Strona &amp;P </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99133E-6CA6-4849-BC81-D664C11D062D}">
          <x14:formula1>
            <xm:f>słownik!$C$2:$C$9</xm:f>
          </x14:formula1>
          <xm:sqref>C8:F11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9B4B2-A22A-4C8A-9B60-168EA3E16CE6}">
  <sheetPr>
    <tabColor rgb="FFFF0000"/>
    <pageSetUpPr fitToPage="1"/>
  </sheetPr>
  <dimension ref="B1:L40"/>
  <sheetViews>
    <sheetView showGridLines="0" view="pageBreakPreview" zoomScaleNormal="100" zoomScaleSheetLayoutView="100" workbookViewId="0">
      <selection activeCell="J1" sqref="J1:L1"/>
    </sheetView>
  </sheetViews>
  <sheetFormatPr defaultColWidth="9.28515625" defaultRowHeight="12.75" x14ac:dyDescent="0.2"/>
  <cols>
    <col min="1" max="1" width="4.5703125" style="574" customWidth="1"/>
    <col min="2" max="2" width="4.42578125" style="574" customWidth="1"/>
    <col min="3" max="3" width="40.42578125" style="574" customWidth="1"/>
    <col min="4" max="9" width="5.7109375" style="574" customWidth="1"/>
    <col min="10" max="10" width="9" style="574" customWidth="1"/>
    <col min="11" max="11" width="9.28515625" style="574"/>
    <col min="12" max="12" width="11.85546875" style="574" customWidth="1"/>
    <col min="13" max="13" width="9.28515625" style="574"/>
    <col min="14" max="14" width="23.5703125" style="574" customWidth="1"/>
    <col min="15" max="16384" width="9.28515625" style="574"/>
  </cols>
  <sheetData>
    <row r="1" spans="2:12" ht="18" x14ac:dyDescent="0.25">
      <c r="B1" s="571"/>
      <c r="C1" s="572" t="str">
        <f>wizyt!C3</f>
        <v>??</v>
      </c>
      <c r="D1" s="573"/>
      <c r="E1" s="573"/>
      <c r="F1" s="573"/>
      <c r="G1" s="573"/>
      <c r="H1" s="573"/>
      <c r="I1" s="573"/>
      <c r="J1" s="723" t="str">
        <f>wizyt!$B$1</f>
        <v xml:space="preserve"> </v>
      </c>
      <c r="K1" s="1033" t="str">
        <f>wizyt!$D$1</f>
        <v xml:space="preserve"> </v>
      </c>
      <c r="L1" s="1013"/>
    </row>
    <row r="2" spans="2:12" ht="20.25" x14ac:dyDescent="0.2">
      <c r="B2" s="575"/>
      <c r="E2" s="576"/>
      <c r="F2" s="576"/>
      <c r="G2" s="576"/>
      <c r="H2" s="576"/>
      <c r="I2" s="576"/>
      <c r="J2" s="577" t="s">
        <v>337</v>
      </c>
      <c r="K2" s="578" t="str">
        <f>wizyt!H3</f>
        <v>2023/2024</v>
      </c>
    </row>
    <row r="3" spans="2:12" ht="18.75" customHeight="1" x14ac:dyDescent="0.2">
      <c r="B3" s="1101" t="str">
        <f>wizyt!B6</f>
        <v>??</v>
      </c>
      <c r="C3" s="1102"/>
      <c r="D3" s="1102"/>
      <c r="E3" s="1102"/>
      <c r="F3" s="1102"/>
      <c r="G3" s="1102"/>
      <c r="H3" s="1102"/>
      <c r="I3" s="1102"/>
      <c r="J3" s="1102"/>
      <c r="K3" s="1102"/>
      <c r="L3" s="1102"/>
    </row>
    <row r="4" spans="2:12" ht="18.75" customHeight="1" x14ac:dyDescent="0.2">
      <c r="B4" s="579"/>
      <c r="C4" s="580" t="s">
        <v>338</v>
      </c>
      <c r="D4" s="1103" t="s">
        <v>15</v>
      </c>
      <c r="E4" s="1103"/>
      <c r="F4" s="1103"/>
      <c r="G4" s="1103"/>
      <c r="H4" s="1103"/>
      <c r="I4" s="1103"/>
      <c r="J4" s="581"/>
      <c r="K4" s="581"/>
      <c r="L4" s="581"/>
    </row>
    <row r="5" spans="2:12" ht="12.75" customHeight="1" thickBot="1" x14ac:dyDescent="0.25">
      <c r="B5" s="582"/>
      <c r="C5" s="314"/>
      <c r="D5" s="583"/>
      <c r="E5" s="583"/>
      <c r="F5" s="583"/>
      <c r="G5" s="583"/>
      <c r="H5" s="583"/>
      <c r="I5" s="583"/>
    </row>
    <row r="6" spans="2:12" ht="12.75" customHeight="1" x14ac:dyDescent="0.2">
      <c r="B6" s="1104" t="s">
        <v>339</v>
      </c>
      <c r="C6" s="1105"/>
      <c r="D6" s="584" t="s">
        <v>263</v>
      </c>
      <c r="E6" s="585" t="s">
        <v>264</v>
      </c>
      <c r="F6" s="586" t="s">
        <v>265</v>
      </c>
      <c r="G6" s="586" t="s">
        <v>266</v>
      </c>
      <c r="H6" s="586" t="s">
        <v>267</v>
      </c>
      <c r="I6" s="586" t="s">
        <v>268</v>
      </c>
      <c r="J6" s="1110" t="s">
        <v>340</v>
      </c>
      <c r="K6" s="1113" t="s">
        <v>341</v>
      </c>
      <c r="L6" s="1116" t="s">
        <v>342</v>
      </c>
    </row>
    <row r="7" spans="2:12" ht="12.75" customHeight="1" x14ac:dyDescent="0.2">
      <c r="B7" s="1106"/>
      <c r="C7" s="1107"/>
      <c r="D7" s="1119" t="s">
        <v>343</v>
      </c>
      <c r="E7" s="1120"/>
      <c r="F7" s="1120"/>
      <c r="G7" s="1120"/>
      <c r="H7" s="1120"/>
      <c r="I7" s="1120"/>
      <c r="J7" s="1111"/>
      <c r="K7" s="1114"/>
      <c r="L7" s="1117"/>
    </row>
    <row r="8" spans="2:12" ht="12.75" customHeight="1" x14ac:dyDescent="0.2">
      <c r="B8" s="1106"/>
      <c r="C8" s="1107"/>
      <c r="D8" s="587">
        <f>Kalendarz!$F$20</f>
        <v>19</v>
      </c>
      <c r="E8" s="588">
        <f>Kalendarz!$F$24</f>
        <v>15</v>
      </c>
      <c r="F8" s="587">
        <f>Kalendarz!$F$20</f>
        <v>19</v>
      </c>
      <c r="G8" s="588">
        <f>Kalendarz!$F$24</f>
        <v>15</v>
      </c>
      <c r="H8" s="587">
        <f>Kalendarz!$F$20</f>
        <v>19</v>
      </c>
      <c r="I8" s="588">
        <f>Kalendarz!$F$24</f>
        <v>15</v>
      </c>
      <c r="J8" s="1111"/>
      <c r="K8" s="1114"/>
      <c r="L8" s="1117"/>
    </row>
    <row r="9" spans="2:12" ht="16.5" customHeight="1" thickBot="1" x14ac:dyDescent="0.25">
      <c r="B9" s="1108"/>
      <c r="C9" s="1109"/>
      <c r="D9" s="1121" t="s">
        <v>344</v>
      </c>
      <c r="E9" s="1122"/>
      <c r="F9" s="1122"/>
      <c r="G9" s="1122"/>
      <c r="H9" s="1122"/>
      <c r="I9" s="1122"/>
      <c r="J9" s="1112"/>
      <c r="K9" s="1115"/>
      <c r="L9" s="1118"/>
    </row>
    <row r="10" spans="2:12" ht="27" customHeight="1" thickBot="1" x14ac:dyDescent="0.25">
      <c r="B10" s="589"/>
      <c r="C10" s="590" t="s">
        <v>345</v>
      </c>
      <c r="D10" s="591">
        <f>D12+D11</f>
        <v>0</v>
      </c>
      <c r="E10" s="592">
        <f>E12+E11</f>
        <v>0</v>
      </c>
      <c r="F10" s="592">
        <f>F12+F11</f>
        <v>0</v>
      </c>
      <c r="G10" s="592">
        <f t="shared" ref="G10:I10" si="0">G12+G11</f>
        <v>0</v>
      </c>
      <c r="H10" s="592">
        <f t="shared" si="0"/>
        <v>0</v>
      </c>
      <c r="I10" s="592">
        <f t="shared" si="0"/>
        <v>0</v>
      </c>
      <c r="J10" s="593">
        <f>SUM(D10:I10)</f>
        <v>0</v>
      </c>
      <c r="K10" s="594">
        <f>SUM(K11:K12)</f>
        <v>0</v>
      </c>
      <c r="L10" s="595"/>
    </row>
    <row r="11" spans="2:12" ht="23.25" customHeight="1" x14ac:dyDescent="0.2">
      <c r="B11" s="596"/>
      <c r="C11" s="597" t="s">
        <v>346</v>
      </c>
      <c r="D11" s="598">
        <f>SUM(D14:D22)</f>
        <v>0</v>
      </c>
      <c r="E11" s="598">
        <f t="shared" ref="E11:I11" si="1">SUM(E14:E22)</f>
        <v>0</v>
      </c>
      <c r="F11" s="598">
        <f t="shared" si="1"/>
        <v>0</v>
      </c>
      <c r="G11" s="598">
        <f t="shared" si="1"/>
        <v>0</v>
      </c>
      <c r="H11" s="598">
        <f t="shared" si="1"/>
        <v>0</v>
      </c>
      <c r="I11" s="598">
        <f t="shared" si="1"/>
        <v>0</v>
      </c>
      <c r="J11" s="599">
        <f>SUM(D11:I11)</f>
        <v>0</v>
      </c>
      <c r="K11" s="600">
        <f>SUM(K14:K22)</f>
        <v>0</v>
      </c>
      <c r="L11" s="601"/>
    </row>
    <row r="12" spans="2:12" ht="21" customHeight="1" x14ac:dyDescent="0.2">
      <c r="B12" s="602"/>
      <c r="C12" s="603" t="s">
        <v>347</v>
      </c>
      <c r="D12" s="604">
        <f>SUM(D24:D33)</f>
        <v>0</v>
      </c>
      <c r="E12" s="605">
        <f>SUM(E24:E33)</f>
        <v>0</v>
      </c>
      <c r="F12" s="605">
        <f>SUM(F24:F33)</f>
        <v>0</v>
      </c>
      <c r="G12" s="605">
        <f t="shared" ref="G12:I12" si="2">SUM(G24:G33)</f>
        <v>0</v>
      </c>
      <c r="H12" s="605">
        <f t="shared" si="2"/>
        <v>0</v>
      </c>
      <c r="I12" s="605">
        <f t="shared" si="2"/>
        <v>0</v>
      </c>
      <c r="J12" s="606">
        <f>SUM(D12:I12)</f>
        <v>0</v>
      </c>
      <c r="K12" s="607">
        <f>SUM(K24:K33)</f>
        <v>0</v>
      </c>
      <c r="L12" s="608"/>
    </row>
    <row r="13" spans="2:12" ht="19.5" customHeight="1" x14ac:dyDescent="0.2">
      <c r="B13" s="609"/>
      <c r="C13" s="610" t="s">
        <v>348</v>
      </c>
      <c r="D13" s="611"/>
      <c r="E13" s="611"/>
      <c r="F13" s="611"/>
      <c r="G13" s="611"/>
      <c r="H13" s="611"/>
      <c r="I13" s="611"/>
      <c r="J13" s="612"/>
      <c r="K13" s="613"/>
      <c r="L13" s="614"/>
    </row>
    <row r="14" spans="2:12" s="623" customFormat="1" ht="14.1" customHeight="1" x14ac:dyDescent="0.25">
      <c r="B14" s="615">
        <v>1</v>
      </c>
      <c r="C14" s="616" t="s">
        <v>32</v>
      </c>
      <c r="D14" s="617"/>
      <c r="E14" s="618"/>
      <c r="F14" s="619"/>
      <c r="G14" s="619"/>
      <c r="H14" s="619"/>
      <c r="I14" s="619"/>
      <c r="J14" s="620">
        <f t="shared" ref="J14:J22" si="3">SUM(D14:I14)</f>
        <v>0</v>
      </c>
      <c r="K14" s="621">
        <f>D14*$D$8+E14*$E$8+F14*$F$8+G14*$G$8+H14*$H$8+I14*$I$8</f>
        <v>0</v>
      </c>
      <c r="L14" s="622"/>
    </row>
    <row r="15" spans="2:12" s="623" customFormat="1" ht="14.1" customHeight="1" x14ac:dyDescent="0.25">
      <c r="B15" s="624">
        <v>2</v>
      </c>
      <c r="C15" s="625" t="s">
        <v>35</v>
      </c>
      <c r="D15" s="626"/>
      <c r="E15" s="627"/>
      <c r="F15" s="628"/>
      <c r="G15" s="628"/>
      <c r="H15" s="628"/>
      <c r="I15" s="628"/>
      <c r="J15" s="629">
        <f t="shared" si="3"/>
        <v>0</v>
      </c>
      <c r="K15" s="630">
        <f t="shared" ref="K15:K33" si="4">D15*$D$8+E15*$E$8+F15*$F$8+G15*$G$8+H15*$H$8+I15*$I$8</f>
        <v>0</v>
      </c>
      <c r="L15" s="631"/>
    </row>
    <row r="16" spans="2:12" s="623" customFormat="1" ht="14.1" customHeight="1" x14ac:dyDescent="0.25">
      <c r="B16" s="615">
        <v>3</v>
      </c>
      <c r="C16" s="625" t="s">
        <v>8</v>
      </c>
      <c r="D16" s="626"/>
      <c r="E16" s="627"/>
      <c r="F16" s="628"/>
      <c r="G16" s="628"/>
      <c r="H16" s="628"/>
      <c r="I16" s="628"/>
      <c r="J16" s="629">
        <f t="shared" si="3"/>
        <v>0</v>
      </c>
      <c r="K16" s="630">
        <f t="shared" si="4"/>
        <v>0</v>
      </c>
      <c r="L16" s="631"/>
    </row>
    <row r="17" spans="2:12" s="623" customFormat="1" ht="14.1" customHeight="1" x14ac:dyDescent="0.25">
      <c r="B17" s="624">
        <v>4</v>
      </c>
      <c r="C17" s="625" t="s">
        <v>36</v>
      </c>
      <c r="D17" s="626"/>
      <c r="E17" s="627"/>
      <c r="F17" s="628"/>
      <c r="G17" s="628"/>
      <c r="H17" s="628"/>
      <c r="I17" s="628"/>
      <c r="J17" s="629">
        <f t="shared" si="3"/>
        <v>0</v>
      </c>
      <c r="K17" s="630">
        <f t="shared" si="4"/>
        <v>0</v>
      </c>
      <c r="L17" s="631"/>
    </row>
    <row r="18" spans="2:12" s="623" customFormat="1" ht="13.5" customHeight="1" x14ac:dyDescent="0.25">
      <c r="B18" s="615">
        <v>5</v>
      </c>
      <c r="C18" s="632" t="s">
        <v>14</v>
      </c>
      <c r="D18" s="626"/>
      <c r="E18" s="627"/>
      <c r="F18" s="628"/>
      <c r="G18" s="628"/>
      <c r="H18" s="628"/>
      <c r="I18" s="628"/>
      <c r="J18" s="629">
        <f t="shared" si="3"/>
        <v>0</v>
      </c>
      <c r="K18" s="630">
        <f t="shared" si="4"/>
        <v>0</v>
      </c>
      <c r="L18" s="631"/>
    </row>
    <row r="19" spans="2:12" s="623" customFormat="1" ht="14.1" customHeight="1" x14ac:dyDescent="0.25">
      <c r="B19" s="624">
        <v>6</v>
      </c>
      <c r="C19" s="625" t="s">
        <v>27</v>
      </c>
      <c r="D19" s="626"/>
      <c r="E19" s="627"/>
      <c r="F19" s="628"/>
      <c r="G19" s="628"/>
      <c r="H19" s="628"/>
      <c r="I19" s="628"/>
      <c r="J19" s="629">
        <f t="shared" si="3"/>
        <v>0</v>
      </c>
      <c r="K19" s="630">
        <f t="shared" si="4"/>
        <v>0</v>
      </c>
      <c r="L19" s="631"/>
    </row>
    <row r="20" spans="2:12" s="623" customFormat="1" ht="14.1" customHeight="1" x14ac:dyDescent="0.25">
      <c r="B20" s="615">
        <v>7</v>
      </c>
      <c r="C20" s="625" t="s">
        <v>48</v>
      </c>
      <c r="D20" s="626"/>
      <c r="E20" s="627"/>
      <c r="F20" s="628"/>
      <c r="G20" s="628"/>
      <c r="H20" s="628"/>
      <c r="I20" s="628"/>
      <c r="J20" s="629">
        <f t="shared" si="3"/>
        <v>0</v>
      </c>
      <c r="K20" s="630">
        <f t="shared" si="4"/>
        <v>0</v>
      </c>
      <c r="L20" s="631"/>
    </row>
    <row r="21" spans="2:12" s="623" customFormat="1" ht="14.1" customHeight="1" x14ac:dyDescent="0.25">
      <c r="B21" s="624">
        <v>8</v>
      </c>
      <c r="C21" s="633" t="s">
        <v>5</v>
      </c>
      <c r="D21" s="626"/>
      <c r="E21" s="627"/>
      <c r="F21" s="628"/>
      <c r="G21" s="628"/>
      <c r="H21" s="628"/>
      <c r="I21" s="628"/>
      <c r="J21" s="629">
        <f t="shared" si="3"/>
        <v>0</v>
      </c>
      <c r="K21" s="630">
        <f t="shared" si="4"/>
        <v>0</v>
      </c>
      <c r="L21" s="631"/>
    </row>
    <row r="22" spans="2:12" s="623" customFormat="1" ht="14.1" customHeight="1" x14ac:dyDescent="0.25">
      <c r="B22" s="634">
        <v>9</v>
      </c>
      <c r="C22" s="635" t="s">
        <v>40</v>
      </c>
      <c r="D22" s="636"/>
      <c r="E22" s="637"/>
      <c r="F22" s="638"/>
      <c r="G22" s="638"/>
      <c r="H22" s="638"/>
      <c r="I22" s="638"/>
      <c r="J22" s="639">
        <f t="shared" si="3"/>
        <v>0</v>
      </c>
      <c r="K22" s="640">
        <f t="shared" si="4"/>
        <v>0</v>
      </c>
      <c r="L22" s="641"/>
    </row>
    <row r="23" spans="2:12" ht="27.75" customHeight="1" x14ac:dyDescent="0.2">
      <c r="B23" s="642"/>
      <c r="C23" s="643" t="s">
        <v>347</v>
      </c>
      <c r="D23" s="644"/>
      <c r="E23" s="644"/>
      <c r="F23" s="644"/>
      <c r="G23" s="644"/>
      <c r="H23" s="644"/>
      <c r="I23" s="644"/>
      <c r="J23" s="645"/>
      <c r="K23" s="646"/>
      <c r="L23" s="647"/>
    </row>
    <row r="24" spans="2:12" ht="14.1" customHeight="1" x14ac:dyDescent="0.2">
      <c r="B24" s="648">
        <v>1</v>
      </c>
      <c r="C24" s="649"/>
      <c r="D24" s="650"/>
      <c r="E24" s="618"/>
      <c r="F24" s="619"/>
      <c r="G24" s="619"/>
      <c r="H24" s="619"/>
      <c r="I24" s="619"/>
      <c r="J24" s="620">
        <f t="shared" ref="J24:J33" si="5">SUM(D24:I24)</f>
        <v>0</v>
      </c>
      <c r="K24" s="621">
        <f t="shared" si="4"/>
        <v>0</v>
      </c>
      <c r="L24" s="651"/>
    </row>
    <row r="25" spans="2:12" ht="14.1" customHeight="1" x14ac:dyDescent="0.2">
      <c r="B25" s="652">
        <v>2</v>
      </c>
      <c r="C25" s="653"/>
      <c r="D25" s="654"/>
      <c r="E25" s="627"/>
      <c r="F25" s="628"/>
      <c r="G25" s="628"/>
      <c r="H25" s="628"/>
      <c r="I25" s="628"/>
      <c r="J25" s="629">
        <f t="shared" si="5"/>
        <v>0</v>
      </c>
      <c r="K25" s="630">
        <f t="shared" si="4"/>
        <v>0</v>
      </c>
      <c r="L25" s="655"/>
    </row>
    <row r="26" spans="2:12" ht="14.1" customHeight="1" x14ac:dyDescent="0.2">
      <c r="B26" s="652">
        <v>3</v>
      </c>
      <c r="C26" s="653"/>
      <c r="D26" s="654"/>
      <c r="E26" s="627"/>
      <c r="F26" s="628"/>
      <c r="G26" s="628"/>
      <c r="H26" s="628"/>
      <c r="I26" s="628"/>
      <c r="J26" s="629">
        <f t="shared" si="5"/>
        <v>0</v>
      </c>
      <c r="K26" s="630">
        <f t="shared" si="4"/>
        <v>0</v>
      </c>
      <c r="L26" s="655"/>
    </row>
    <row r="27" spans="2:12" ht="14.1" customHeight="1" x14ac:dyDescent="0.2">
      <c r="B27" s="652">
        <v>4</v>
      </c>
      <c r="C27" s="653"/>
      <c r="D27" s="654"/>
      <c r="E27" s="627"/>
      <c r="F27" s="628"/>
      <c r="G27" s="628"/>
      <c r="H27" s="628"/>
      <c r="I27" s="628"/>
      <c r="J27" s="629">
        <f t="shared" si="5"/>
        <v>0</v>
      </c>
      <c r="K27" s="630">
        <f t="shared" si="4"/>
        <v>0</v>
      </c>
      <c r="L27" s="655"/>
    </row>
    <row r="28" spans="2:12" ht="14.1" customHeight="1" x14ac:dyDescent="0.2">
      <c r="B28" s="652">
        <v>5</v>
      </c>
      <c r="C28" s="653" t="s">
        <v>5</v>
      </c>
      <c r="D28" s="654"/>
      <c r="E28" s="627"/>
      <c r="F28" s="628"/>
      <c r="G28" s="628"/>
      <c r="H28" s="628"/>
      <c r="I28" s="628"/>
      <c r="J28" s="629">
        <f t="shared" si="5"/>
        <v>0</v>
      </c>
      <c r="K28" s="630">
        <f t="shared" si="4"/>
        <v>0</v>
      </c>
      <c r="L28" s="655"/>
    </row>
    <row r="29" spans="2:12" ht="14.1" customHeight="1" x14ac:dyDescent="0.2">
      <c r="B29" s="652">
        <v>6</v>
      </c>
      <c r="C29" s="653"/>
      <c r="D29" s="654"/>
      <c r="E29" s="627"/>
      <c r="F29" s="628"/>
      <c r="G29" s="628"/>
      <c r="H29" s="628"/>
      <c r="I29" s="628"/>
      <c r="J29" s="629">
        <f t="shared" si="5"/>
        <v>0</v>
      </c>
      <c r="K29" s="630">
        <f t="shared" si="4"/>
        <v>0</v>
      </c>
      <c r="L29" s="655"/>
    </row>
    <row r="30" spans="2:12" ht="14.1" customHeight="1" x14ac:dyDescent="0.2">
      <c r="B30" s="652">
        <v>7</v>
      </c>
      <c r="C30" s="653"/>
      <c r="D30" s="654"/>
      <c r="E30" s="627"/>
      <c r="F30" s="628"/>
      <c r="G30" s="628"/>
      <c r="H30" s="628"/>
      <c r="I30" s="628"/>
      <c r="J30" s="629">
        <f t="shared" si="5"/>
        <v>0</v>
      </c>
      <c r="K30" s="630">
        <f t="shared" si="4"/>
        <v>0</v>
      </c>
      <c r="L30" s="655"/>
    </row>
    <row r="31" spans="2:12" ht="14.1" customHeight="1" x14ac:dyDescent="0.2">
      <c r="B31" s="652">
        <v>8</v>
      </c>
      <c r="C31" s="653"/>
      <c r="D31" s="654"/>
      <c r="E31" s="627"/>
      <c r="F31" s="628"/>
      <c r="G31" s="628"/>
      <c r="H31" s="628"/>
      <c r="I31" s="628"/>
      <c r="J31" s="629">
        <f t="shared" si="5"/>
        <v>0</v>
      </c>
      <c r="K31" s="630">
        <f t="shared" si="4"/>
        <v>0</v>
      </c>
      <c r="L31" s="655"/>
    </row>
    <row r="32" spans="2:12" ht="14.1" customHeight="1" x14ac:dyDescent="0.2">
      <c r="B32" s="652">
        <v>9</v>
      </c>
      <c r="C32" s="653"/>
      <c r="D32" s="656"/>
      <c r="E32" s="657"/>
      <c r="F32" s="658"/>
      <c r="G32" s="658"/>
      <c r="H32" s="658"/>
      <c r="I32" s="658"/>
      <c r="J32" s="629">
        <f t="shared" si="5"/>
        <v>0</v>
      </c>
      <c r="K32" s="630">
        <f t="shared" si="4"/>
        <v>0</v>
      </c>
      <c r="L32" s="659"/>
    </row>
    <row r="33" spans="2:12" ht="14.1" customHeight="1" thickBot="1" x14ac:dyDescent="0.25">
      <c r="B33" s="660">
        <v>10</v>
      </c>
      <c r="C33" s="696"/>
      <c r="D33" s="661"/>
      <c r="E33" s="662"/>
      <c r="F33" s="663"/>
      <c r="G33" s="663"/>
      <c r="H33" s="663"/>
      <c r="I33" s="663"/>
      <c r="J33" s="664">
        <f t="shared" si="5"/>
        <v>0</v>
      </c>
      <c r="K33" s="640">
        <f t="shared" si="4"/>
        <v>0</v>
      </c>
      <c r="L33" s="665"/>
    </row>
    <row r="34" spans="2:12" ht="18.75" x14ac:dyDescent="0.2">
      <c r="B34" s="666"/>
      <c r="C34" s="1095"/>
      <c r="D34" s="1096"/>
      <c r="E34" s="1096"/>
      <c r="F34" s="667"/>
      <c r="G34" s="667"/>
      <c r="H34" s="667"/>
      <c r="I34" s="667"/>
    </row>
    <row r="35" spans="2:12" ht="15.75" x14ac:dyDescent="0.2">
      <c r="C35" s="1097"/>
      <c r="D35" s="1098"/>
      <c r="E35" s="1098"/>
      <c r="F35" s="668"/>
      <c r="G35" s="668"/>
      <c r="H35" s="668"/>
      <c r="I35" s="668"/>
    </row>
    <row r="36" spans="2:12" x14ac:dyDescent="0.2">
      <c r="C36" s="1099"/>
      <c r="D36" s="1100"/>
      <c r="E36" s="1100"/>
      <c r="F36" s="668"/>
      <c r="G36" s="668"/>
      <c r="H36" s="668"/>
      <c r="I36" s="668"/>
    </row>
    <row r="37" spans="2:12" x14ac:dyDescent="0.2">
      <c r="C37" s="669"/>
      <c r="D37" s="670"/>
      <c r="E37" s="670"/>
      <c r="F37" s="670"/>
      <c r="G37" s="670"/>
      <c r="H37" s="670"/>
      <c r="I37" s="670"/>
    </row>
    <row r="38" spans="2:12" x14ac:dyDescent="0.2">
      <c r="C38" s="671"/>
      <c r="D38" s="672"/>
      <c r="E38" s="672"/>
      <c r="F38" s="672"/>
      <c r="G38" s="672"/>
      <c r="H38" s="672"/>
      <c r="I38" s="672"/>
    </row>
    <row r="39" spans="2:12" x14ac:dyDescent="0.2">
      <c r="C39" s="671"/>
      <c r="D39" s="672"/>
      <c r="E39" s="672"/>
      <c r="F39" s="672"/>
      <c r="G39" s="672"/>
      <c r="H39" s="672"/>
      <c r="I39" s="672"/>
    </row>
    <row r="40" spans="2:12" x14ac:dyDescent="0.2">
      <c r="C40" s="671"/>
      <c r="D40" s="672"/>
      <c r="E40" s="672"/>
      <c r="F40" s="672"/>
      <c r="G40" s="672"/>
      <c r="H40" s="672"/>
      <c r="I40" s="672"/>
    </row>
  </sheetData>
  <sheetProtection algorithmName="SHA-512" hashValue="dfhVw9KQn0iizoNE7e0kkNYS8xa8EwTdfeu4hmimTG4G4ZJIBDbhoza9wwmOHjzAsD6eWMvbH5KdObQu/LyrFA==" saltValue="228Oe2W0JqVsgQwRw6Nutw==" spinCount="100000" sheet="1" objects="1" scenarios="1"/>
  <mergeCells count="12">
    <mergeCell ref="K1:L1"/>
    <mergeCell ref="C34:E34"/>
    <mergeCell ref="C35:E35"/>
    <mergeCell ref="C36:E36"/>
    <mergeCell ref="B3:L3"/>
    <mergeCell ref="D4:I4"/>
    <mergeCell ref="B6:C9"/>
    <mergeCell ref="J6:J9"/>
    <mergeCell ref="K6:K9"/>
    <mergeCell ref="L6:L9"/>
    <mergeCell ref="D7:I7"/>
    <mergeCell ref="D9:I9"/>
  </mergeCells>
  <printOptions horizontalCentered="1"/>
  <pageMargins left="0.94488188976377963" right="0.39370078740157483" top="0.9055118110236221" bottom="0.70866141732283472" header="0.51181102362204722" footer="0.51181102362204722"/>
  <pageSetup paperSize="9" scale="80" orientation="portrait" verticalDpi="4294967293" r:id="rId1"/>
  <headerFooter alignWithMargins="0">
    <oddFooter xml:space="preserve">&amp;C&amp;6Organizacja roku szkolnego 2018/19 szkoły &amp;F Strona &amp;P&amp;8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8F0E24E9-0151-4046-A019-282982661BC4}">
          <x14:formula1>
            <xm:f>słownik!$C$2:$C$9</xm:f>
          </x14:formula1>
          <xm:sqref>D4</xm:sqref>
        </x14:dataValidation>
        <x14:dataValidation type="list" allowBlank="1" showInputMessage="1" showErrorMessage="1" xr:uid="{945C01BC-690E-4DC2-9C33-EAB522C3781E}">
          <x14:formula1>
            <xm:f>słownik!$A$2:$A$49</xm:f>
          </x14:formula1>
          <xm:sqref>C24:C33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F5BC9-6E54-4DE0-AC64-16EA0A970750}">
  <sheetPr>
    <tabColor rgb="FFFF0000"/>
    <pageSetUpPr fitToPage="1"/>
  </sheetPr>
  <dimension ref="B1:M41"/>
  <sheetViews>
    <sheetView showGridLines="0" view="pageBreakPreview" zoomScaleNormal="100" zoomScaleSheetLayoutView="100" workbookViewId="0">
      <selection activeCell="M5" sqref="M5"/>
    </sheetView>
  </sheetViews>
  <sheetFormatPr defaultColWidth="9.28515625" defaultRowHeight="12.75" x14ac:dyDescent="0.2"/>
  <cols>
    <col min="1" max="1" width="4.5703125" style="574" customWidth="1"/>
    <col min="2" max="2" width="4.42578125" style="574" customWidth="1"/>
    <col min="3" max="3" width="40.42578125" style="574" customWidth="1"/>
    <col min="4" max="10" width="5.7109375" style="574" customWidth="1"/>
    <col min="11" max="11" width="9" style="574" customWidth="1"/>
    <col min="12" max="12" width="9.28515625" style="574"/>
    <col min="13" max="13" width="11.85546875" style="574" customWidth="1"/>
    <col min="14" max="14" width="9.28515625" style="574"/>
    <col min="15" max="15" width="23.5703125" style="574" customWidth="1"/>
    <col min="16" max="16384" width="9.28515625" style="574"/>
  </cols>
  <sheetData>
    <row r="1" spans="2:13" ht="18" x14ac:dyDescent="0.25">
      <c r="B1" s="571"/>
      <c r="C1" s="572" t="str">
        <f>wizyt!C3</f>
        <v>??</v>
      </c>
      <c r="D1" s="573"/>
      <c r="E1" s="573"/>
      <c r="F1" s="573"/>
      <c r="G1" s="573"/>
      <c r="H1" s="573"/>
      <c r="K1" s="723" t="str">
        <f>wizyt!$B$1</f>
        <v xml:space="preserve"> </v>
      </c>
      <c r="L1" s="1033" t="str">
        <f>wizyt!$D$1</f>
        <v xml:space="preserve"> </v>
      </c>
      <c r="M1" s="1013"/>
    </row>
    <row r="2" spans="2:13" ht="20.25" x14ac:dyDescent="0.2">
      <c r="B2" s="575"/>
      <c r="E2" s="576"/>
      <c r="F2" s="576"/>
      <c r="G2" s="576"/>
      <c r="H2" s="576"/>
      <c r="K2" s="577" t="s">
        <v>337</v>
      </c>
      <c r="L2" s="578" t="str">
        <f>wizyt!H3</f>
        <v>2023/2024</v>
      </c>
    </row>
    <row r="3" spans="2:13" ht="18.75" customHeight="1" x14ac:dyDescent="0.2">
      <c r="B3" s="1101" t="str">
        <f>wizyt!B6</f>
        <v>??</v>
      </c>
      <c r="C3" s="1102"/>
      <c r="D3" s="1102"/>
      <c r="E3" s="1102"/>
      <c r="F3" s="1102"/>
      <c r="G3" s="1102"/>
      <c r="H3" s="1102"/>
      <c r="I3" s="1102"/>
      <c r="J3" s="1102"/>
      <c r="K3" s="1102"/>
      <c r="L3" s="1102"/>
      <c r="M3" s="1102"/>
    </row>
    <row r="4" spans="2:13" ht="18.75" customHeight="1" x14ac:dyDescent="0.2">
      <c r="B4" s="579"/>
      <c r="C4" s="580" t="s">
        <v>338</v>
      </c>
      <c r="D4" s="1103" t="s">
        <v>9</v>
      </c>
      <c r="E4" s="1103"/>
      <c r="F4" s="1103"/>
      <c r="G4" s="1103"/>
      <c r="H4" s="1103"/>
      <c r="I4" s="1103"/>
      <c r="J4" s="1103"/>
      <c r="K4" s="581"/>
      <c r="L4" s="581"/>
      <c r="M4" s="581"/>
    </row>
    <row r="5" spans="2:13" ht="12.75" customHeight="1" thickBot="1" x14ac:dyDescent="0.25">
      <c r="B5" s="582"/>
      <c r="C5" s="314"/>
      <c r="D5" s="583"/>
      <c r="E5" s="583"/>
      <c r="F5" s="583"/>
      <c r="G5" s="583"/>
      <c r="H5" s="583"/>
    </row>
    <row r="6" spans="2:13" ht="12.75" customHeight="1" x14ac:dyDescent="0.2">
      <c r="B6" s="1104" t="s">
        <v>339</v>
      </c>
      <c r="C6" s="1105"/>
      <c r="D6" s="584" t="s">
        <v>263</v>
      </c>
      <c r="E6" s="585" t="s">
        <v>264</v>
      </c>
      <c r="F6" s="586" t="s">
        <v>265</v>
      </c>
      <c r="G6" s="586" t="s">
        <v>266</v>
      </c>
      <c r="H6" s="586" t="s">
        <v>267</v>
      </c>
      <c r="I6" s="584" t="s">
        <v>268</v>
      </c>
      <c r="J6" s="673" t="s">
        <v>269</v>
      </c>
      <c r="K6" s="1110" t="s">
        <v>340</v>
      </c>
      <c r="L6" s="1113" t="s">
        <v>341</v>
      </c>
      <c r="M6" s="1116" t="s">
        <v>342</v>
      </c>
    </row>
    <row r="7" spans="2:13" ht="12.75" customHeight="1" x14ac:dyDescent="0.2">
      <c r="B7" s="1106"/>
      <c r="C7" s="1107"/>
      <c r="D7" s="1119" t="s">
        <v>343</v>
      </c>
      <c r="E7" s="1120"/>
      <c r="F7" s="1120"/>
      <c r="G7" s="1120"/>
      <c r="H7" s="1120"/>
      <c r="I7" s="1120"/>
      <c r="J7" s="1123"/>
      <c r="K7" s="1111"/>
      <c r="L7" s="1114"/>
      <c r="M7" s="1117"/>
    </row>
    <row r="8" spans="2:13" ht="12.75" customHeight="1" x14ac:dyDescent="0.2">
      <c r="B8" s="1106"/>
      <c r="C8" s="1107"/>
      <c r="D8" s="587">
        <f>Kalendarz!$F$20</f>
        <v>19</v>
      </c>
      <c r="E8" s="588">
        <f>Kalendarz!$F$24</f>
        <v>15</v>
      </c>
      <c r="F8" s="587">
        <f>Kalendarz!$F$20</f>
        <v>19</v>
      </c>
      <c r="G8" s="588">
        <f>Kalendarz!$F$24</f>
        <v>15</v>
      </c>
      <c r="H8" s="587">
        <f>Kalendarz!$F$20</f>
        <v>19</v>
      </c>
      <c r="I8" s="587">
        <v>15</v>
      </c>
      <c r="J8" s="588">
        <v>19</v>
      </c>
      <c r="K8" s="1111"/>
      <c r="L8" s="1114"/>
      <c r="M8" s="1117"/>
    </row>
    <row r="9" spans="2:13" ht="16.5" customHeight="1" thickBot="1" x14ac:dyDescent="0.25">
      <c r="B9" s="1108"/>
      <c r="C9" s="1109"/>
      <c r="D9" s="1121" t="s">
        <v>344</v>
      </c>
      <c r="E9" s="1122"/>
      <c r="F9" s="1122"/>
      <c r="G9" s="1122"/>
      <c r="H9" s="1122"/>
      <c r="I9" s="1122"/>
      <c r="J9" s="1124"/>
      <c r="K9" s="1112"/>
      <c r="L9" s="1115"/>
      <c r="M9" s="1118"/>
    </row>
    <row r="10" spans="2:13" ht="27" customHeight="1" thickBot="1" x14ac:dyDescent="0.25">
      <c r="B10" s="589"/>
      <c r="C10" s="590" t="s">
        <v>345</v>
      </c>
      <c r="D10" s="591">
        <f>D12+D11</f>
        <v>0</v>
      </c>
      <c r="E10" s="592">
        <f>E12+E11</f>
        <v>0</v>
      </c>
      <c r="F10" s="592">
        <f>F12+F11</f>
        <v>0</v>
      </c>
      <c r="G10" s="592">
        <f t="shared" ref="G10:I10" si="0">G12+G11</f>
        <v>0</v>
      </c>
      <c r="H10" s="592">
        <f t="shared" si="0"/>
        <v>0</v>
      </c>
      <c r="I10" s="592">
        <f t="shared" si="0"/>
        <v>0</v>
      </c>
      <c r="J10" s="674">
        <f>J12+J11</f>
        <v>0</v>
      </c>
      <c r="K10" s="593">
        <f>SUM(D10:J10)</f>
        <v>0</v>
      </c>
      <c r="L10" s="594">
        <f>SUM(L11:L12)</f>
        <v>0</v>
      </c>
      <c r="M10" s="595"/>
    </row>
    <row r="11" spans="2:13" ht="23.25" customHeight="1" x14ac:dyDescent="0.2">
      <c r="B11" s="596"/>
      <c r="C11" s="597" t="s">
        <v>346</v>
      </c>
      <c r="D11" s="598">
        <f t="shared" ref="D11:J11" si="1">SUM(D14:D23)</f>
        <v>0</v>
      </c>
      <c r="E11" s="598">
        <f t="shared" si="1"/>
        <v>0</v>
      </c>
      <c r="F11" s="598">
        <f t="shared" si="1"/>
        <v>0</v>
      </c>
      <c r="G11" s="598">
        <f t="shared" si="1"/>
        <v>0</v>
      </c>
      <c r="H11" s="598">
        <f t="shared" si="1"/>
        <v>0</v>
      </c>
      <c r="I11" s="598">
        <f t="shared" si="1"/>
        <v>0</v>
      </c>
      <c r="J11" s="598">
        <f t="shared" si="1"/>
        <v>0</v>
      </c>
      <c r="K11" s="599">
        <f>SUM(D11:J11)</f>
        <v>0</v>
      </c>
      <c r="L11" s="600">
        <f>SUM(L14:L23)</f>
        <v>0</v>
      </c>
      <c r="M11" s="601"/>
    </row>
    <row r="12" spans="2:13" ht="21" customHeight="1" x14ac:dyDescent="0.2">
      <c r="B12" s="602"/>
      <c r="C12" s="603" t="s">
        <v>347</v>
      </c>
      <c r="D12" s="604">
        <f>SUM(D25:D34)</f>
        <v>0</v>
      </c>
      <c r="E12" s="605">
        <f>SUM(E25:E34)</f>
        <v>0</v>
      </c>
      <c r="F12" s="605">
        <f>SUM(F25:F34)</f>
        <v>0</v>
      </c>
      <c r="G12" s="605">
        <f t="shared" ref="G12:I12" si="2">SUM(G25:G34)</f>
        <v>0</v>
      </c>
      <c r="H12" s="605">
        <f t="shared" si="2"/>
        <v>0</v>
      </c>
      <c r="I12" s="605">
        <f t="shared" si="2"/>
        <v>0</v>
      </c>
      <c r="J12" s="675">
        <f>SUM(J25:J34)</f>
        <v>0</v>
      </c>
      <c r="K12" s="606">
        <f>SUM(D12:J12)</f>
        <v>0</v>
      </c>
      <c r="L12" s="607">
        <f>SUM(L25:L34)</f>
        <v>0</v>
      </c>
      <c r="M12" s="608"/>
    </row>
    <row r="13" spans="2:13" ht="19.5" customHeight="1" x14ac:dyDescent="0.2">
      <c r="B13" s="609"/>
      <c r="C13" s="610" t="s">
        <v>348</v>
      </c>
      <c r="D13" s="611"/>
      <c r="E13" s="611"/>
      <c r="F13" s="611"/>
      <c r="G13" s="611"/>
      <c r="H13" s="611"/>
      <c r="I13" s="611"/>
      <c r="J13" s="611"/>
      <c r="K13" s="612"/>
      <c r="L13" s="613"/>
      <c r="M13" s="614"/>
    </row>
    <row r="14" spans="2:13" s="623" customFormat="1" ht="14.1" customHeight="1" x14ac:dyDescent="0.25">
      <c r="B14" s="615">
        <v>1</v>
      </c>
      <c r="C14" s="616" t="s">
        <v>349</v>
      </c>
      <c r="D14" s="617"/>
      <c r="E14" s="618"/>
      <c r="F14" s="619"/>
      <c r="G14" s="619"/>
      <c r="H14" s="619"/>
      <c r="I14" s="618"/>
      <c r="J14" s="676"/>
      <c r="K14" s="620">
        <f t="shared" ref="K14:K23" si="3">SUM(D14:J14)</f>
        <v>0</v>
      </c>
      <c r="L14" s="677">
        <f t="shared" ref="L14:L23" si="4">D14*$D$8+E14*$E$8+J14*$J$8+F14*$F$8+G14*$G$8+H14*$H$8</f>
        <v>0</v>
      </c>
      <c r="M14" s="622"/>
    </row>
    <row r="15" spans="2:13" s="623" customFormat="1" ht="14.1" customHeight="1" x14ac:dyDescent="0.25">
      <c r="B15" s="624">
        <v>2</v>
      </c>
      <c r="C15" s="625" t="s">
        <v>8</v>
      </c>
      <c r="D15" s="626"/>
      <c r="E15" s="627"/>
      <c r="F15" s="628"/>
      <c r="G15" s="628"/>
      <c r="H15" s="628"/>
      <c r="I15" s="627"/>
      <c r="J15" s="678"/>
      <c r="K15" s="629">
        <f t="shared" si="3"/>
        <v>0</v>
      </c>
      <c r="L15" s="630">
        <f t="shared" si="4"/>
        <v>0</v>
      </c>
      <c r="M15" s="631"/>
    </row>
    <row r="16" spans="2:13" s="623" customFormat="1" ht="14.1" customHeight="1" x14ac:dyDescent="0.25">
      <c r="B16" s="615">
        <v>3</v>
      </c>
      <c r="C16" s="625" t="s">
        <v>39</v>
      </c>
      <c r="D16" s="626"/>
      <c r="E16" s="627"/>
      <c r="F16" s="628"/>
      <c r="G16" s="628"/>
      <c r="H16" s="628"/>
      <c r="I16" s="627"/>
      <c r="J16" s="678"/>
      <c r="K16" s="629">
        <f t="shared" si="3"/>
        <v>0</v>
      </c>
      <c r="L16" s="630">
        <f t="shared" si="4"/>
        <v>0</v>
      </c>
      <c r="M16" s="631"/>
    </row>
    <row r="17" spans="2:13" s="623" customFormat="1" ht="14.1" customHeight="1" x14ac:dyDescent="0.25">
      <c r="B17" s="624">
        <v>4</v>
      </c>
      <c r="C17" s="625" t="s">
        <v>21</v>
      </c>
      <c r="D17" s="626"/>
      <c r="E17" s="654"/>
      <c r="F17" s="628"/>
      <c r="G17" s="628"/>
      <c r="H17" s="628"/>
      <c r="I17" s="627"/>
      <c r="J17" s="678"/>
      <c r="K17" s="629">
        <f t="shared" si="3"/>
        <v>0</v>
      </c>
      <c r="L17" s="630">
        <f t="shared" si="4"/>
        <v>0</v>
      </c>
      <c r="M17" s="631"/>
    </row>
    <row r="18" spans="2:13" s="623" customFormat="1" ht="14.1" customHeight="1" x14ac:dyDescent="0.25">
      <c r="B18" s="615">
        <v>5</v>
      </c>
      <c r="C18" s="625" t="s">
        <v>45</v>
      </c>
      <c r="D18" s="626"/>
      <c r="E18" s="654"/>
      <c r="F18" s="628"/>
      <c r="G18" s="628"/>
      <c r="H18" s="628"/>
      <c r="I18" s="627"/>
      <c r="J18" s="678"/>
      <c r="K18" s="629">
        <f t="shared" si="3"/>
        <v>0</v>
      </c>
      <c r="L18" s="630">
        <f t="shared" si="4"/>
        <v>0</v>
      </c>
      <c r="M18" s="631"/>
    </row>
    <row r="19" spans="2:13" s="623" customFormat="1" ht="14.1" customHeight="1" x14ac:dyDescent="0.25">
      <c r="B19" s="624">
        <v>6</v>
      </c>
      <c r="C19" s="625" t="s">
        <v>30</v>
      </c>
      <c r="D19" s="626"/>
      <c r="E19" s="654"/>
      <c r="F19" s="628"/>
      <c r="G19" s="628"/>
      <c r="H19" s="628"/>
      <c r="I19" s="627"/>
      <c r="J19" s="678"/>
      <c r="K19" s="629">
        <f t="shared" si="3"/>
        <v>0</v>
      </c>
      <c r="L19" s="630">
        <f t="shared" si="4"/>
        <v>0</v>
      </c>
      <c r="M19" s="631"/>
    </row>
    <row r="20" spans="2:13" s="623" customFormat="1" ht="14.1" customHeight="1" x14ac:dyDescent="0.25">
      <c r="B20" s="615">
        <v>7</v>
      </c>
      <c r="C20" s="625" t="s">
        <v>27</v>
      </c>
      <c r="D20" s="626"/>
      <c r="E20" s="627"/>
      <c r="F20" s="628"/>
      <c r="G20" s="628"/>
      <c r="H20" s="628"/>
      <c r="I20" s="627"/>
      <c r="J20" s="678"/>
      <c r="K20" s="629">
        <f t="shared" si="3"/>
        <v>0</v>
      </c>
      <c r="L20" s="630">
        <f t="shared" si="4"/>
        <v>0</v>
      </c>
      <c r="M20" s="631"/>
    </row>
    <row r="21" spans="2:13" s="623" customFormat="1" ht="14.1" customHeight="1" x14ac:dyDescent="0.25">
      <c r="B21" s="624">
        <v>8</v>
      </c>
      <c r="C21" s="625" t="s">
        <v>48</v>
      </c>
      <c r="D21" s="626"/>
      <c r="E21" s="627"/>
      <c r="F21" s="628"/>
      <c r="G21" s="628"/>
      <c r="H21" s="628"/>
      <c r="I21" s="627"/>
      <c r="J21" s="678"/>
      <c r="K21" s="629">
        <f t="shared" si="3"/>
        <v>0</v>
      </c>
      <c r="L21" s="630">
        <f t="shared" si="4"/>
        <v>0</v>
      </c>
      <c r="M21" s="631"/>
    </row>
    <row r="22" spans="2:13" s="623" customFormat="1" ht="14.1" customHeight="1" x14ac:dyDescent="0.25">
      <c r="B22" s="615">
        <v>9</v>
      </c>
      <c r="C22" s="633" t="s">
        <v>5</v>
      </c>
      <c r="D22" s="626"/>
      <c r="E22" s="627"/>
      <c r="F22" s="628"/>
      <c r="G22" s="628"/>
      <c r="H22" s="628"/>
      <c r="I22" s="627"/>
      <c r="J22" s="678"/>
      <c r="K22" s="629">
        <f t="shared" si="3"/>
        <v>0</v>
      </c>
      <c r="L22" s="630">
        <f t="shared" si="4"/>
        <v>0</v>
      </c>
      <c r="M22" s="631"/>
    </row>
    <row r="23" spans="2:13" s="623" customFormat="1" ht="14.1" customHeight="1" x14ac:dyDescent="0.25">
      <c r="B23" s="679">
        <v>10</v>
      </c>
      <c r="C23" s="635" t="s">
        <v>40</v>
      </c>
      <c r="D23" s="636"/>
      <c r="E23" s="637"/>
      <c r="F23" s="638"/>
      <c r="G23" s="638"/>
      <c r="H23" s="638"/>
      <c r="I23" s="637"/>
      <c r="J23" s="680"/>
      <c r="K23" s="639">
        <f t="shared" si="3"/>
        <v>0</v>
      </c>
      <c r="L23" s="607">
        <f t="shared" si="4"/>
        <v>0</v>
      </c>
      <c r="M23" s="641"/>
    </row>
    <row r="24" spans="2:13" ht="27.75" customHeight="1" x14ac:dyDescent="0.2">
      <c r="B24" s="642"/>
      <c r="C24" s="643" t="s">
        <v>347</v>
      </c>
      <c r="D24" s="644"/>
      <c r="E24" s="644"/>
      <c r="F24" s="644"/>
      <c r="G24" s="644"/>
      <c r="H24" s="644"/>
      <c r="I24" s="644"/>
      <c r="J24" s="644"/>
      <c r="K24" s="645"/>
      <c r="L24" s="646"/>
      <c r="M24" s="647"/>
    </row>
    <row r="25" spans="2:13" ht="14.1" customHeight="1" x14ac:dyDescent="0.2">
      <c r="B25" s="648">
        <v>1</v>
      </c>
      <c r="C25" s="649"/>
      <c r="D25" s="650"/>
      <c r="E25" s="618"/>
      <c r="F25" s="619"/>
      <c r="G25" s="619"/>
      <c r="H25" s="619"/>
      <c r="I25" s="619"/>
      <c r="J25" s="619"/>
      <c r="K25" s="620">
        <f t="shared" ref="K25:K34" si="5">SUM(D25:J25)</f>
        <v>0</v>
      </c>
      <c r="L25" s="677">
        <f t="shared" ref="L25:L34" si="6">D25*$D$8+E25*$E$8+J25*$J$8+F25*$F$8+G25*$G$8+H25*$H$8</f>
        <v>0</v>
      </c>
      <c r="M25" s="651"/>
    </row>
    <row r="26" spans="2:13" ht="14.1" customHeight="1" x14ac:dyDescent="0.2">
      <c r="B26" s="652">
        <v>2</v>
      </c>
      <c r="C26" s="653"/>
      <c r="D26" s="654"/>
      <c r="E26" s="627"/>
      <c r="F26" s="628"/>
      <c r="G26" s="628"/>
      <c r="H26" s="628"/>
      <c r="I26" s="628"/>
      <c r="J26" s="628"/>
      <c r="K26" s="629">
        <f t="shared" si="5"/>
        <v>0</v>
      </c>
      <c r="L26" s="630">
        <f t="shared" si="6"/>
        <v>0</v>
      </c>
      <c r="M26" s="655"/>
    </row>
    <row r="27" spans="2:13" ht="14.1" customHeight="1" x14ac:dyDescent="0.2">
      <c r="B27" s="652">
        <v>3</v>
      </c>
      <c r="C27" s="653"/>
      <c r="D27" s="654"/>
      <c r="E27" s="627"/>
      <c r="F27" s="628"/>
      <c r="G27" s="628"/>
      <c r="H27" s="628"/>
      <c r="I27" s="628"/>
      <c r="J27" s="628"/>
      <c r="K27" s="629">
        <f t="shared" si="5"/>
        <v>0</v>
      </c>
      <c r="L27" s="630">
        <f t="shared" si="6"/>
        <v>0</v>
      </c>
      <c r="M27" s="655"/>
    </row>
    <row r="28" spans="2:13" ht="14.1" customHeight="1" x14ac:dyDescent="0.2">
      <c r="B28" s="652">
        <v>4</v>
      </c>
      <c r="C28" s="653"/>
      <c r="D28" s="654"/>
      <c r="E28" s="627"/>
      <c r="F28" s="628"/>
      <c r="G28" s="628"/>
      <c r="H28" s="628"/>
      <c r="I28" s="628"/>
      <c r="J28" s="628"/>
      <c r="K28" s="629">
        <f t="shared" si="5"/>
        <v>0</v>
      </c>
      <c r="L28" s="630">
        <f t="shared" si="6"/>
        <v>0</v>
      </c>
      <c r="M28" s="655"/>
    </row>
    <row r="29" spans="2:13" ht="14.1" customHeight="1" x14ac:dyDescent="0.2">
      <c r="B29" s="652">
        <v>5</v>
      </c>
      <c r="C29" s="653"/>
      <c r="D29" s="654"/>
      <c r="E29" s="627"/>
      <c r="F29" s="628"/>
      <c r="G29" s="628"/>
      <c r="H29" s="628"/>
      <c r="I29" s="628"/>
      <c r="J29" s="628"/>
      <c r="K29" s="629">
        <f t="shared" si="5"/>
        <v>0</v>
      </c>
      <c r="L29" s="630">
        <f t="shared" si="6"/>
        <v>0</v>
      </c>
      <c r="M29" s="655"/>
    </row>
    <row r="30" spans="2:13" ht="14.1" customHeight="1" x14ac:dyDescent="0.2">
      <c r="B30" s="652">
        <v>6</v>
      </c>
      <c r="C30" s="653"/>
      <c r="D30" s="654"/>
      <c r="E30" s="627"/>
      <c r="F30" s="628"/>
      <c r="G30" s="628"/>
      <c r="H30" s="628"/>
      <c r="I30" s="628"/>
      <c r="J30" s="628"/>
      <c r="K30" s="629">
        <f t="shared" si="5"/>
        <v>0</v>
      </c>
      <c r="L30" s="630">
        <f t="shared" si="6"/>
        <v>0</v>
      </c>
      <c r="M30" s="655"/>
    </row>
    <row r="31" spans="2:13" ht="14.1" customHeight="1" x14ac:dyDescent="0.2">
      <c r="B31" s="652">
        <v>7</v>
      </c>
      <c r="C31" s="653"/>
      <c r="D31" s="654"/>
      <c r="E31" s="627"/>
      <c r="F31" s="628"/>
      <c r="G31" s="628"/>
      <c r="H31" s="628"/>
      <c r="I31" s="628"/>
      <c r="J31" s="628"/>
      <c r="K31" s="629">
        <f t="shared" si="5"/>
        <v>0</v>
      </c>
      <c r="L31" s="630">
        <f t="shared" si="6"/>
        <v>0</v>
      </c>
      <c r="M31" s="655"/>
    </row>
    <row r="32" spans="2:13" ht="14.1" customHeight="1" x14ac:dyDescent="0.2">
      <c r="B32" s="652">
        <v>8</v>
      </c>
      <c r="C32" s="653"/>
      <c r="D32" s="654"/>
      <c r="E32" s="627"/>
      <c r="F32" s="628"/>
      <c r="G32" s="628"/>
      <c r="H32" s="628"/>
      <c r="I32" s="628"/>
      <c r="J32" s="628"/>
      <c r="K32" s="629">
        <f t="shared" si="5"/>
        <v>0</v>
      </c>
      <c r="L32" s="630">
        <f t="shared" si="6"/>
        <v>0</v>
      </c>
      <c r="M32" s="655"/>
    </row>
    <row r="33" spans="2:13" ht="14.1" customHeight="1" x14ac:dyDescent="0.2">
      <c r="B33" s="652">
        <v>9</v>
      </c>
      <c r="C33" s="653"/>
      <c r="D33" s="656"/>
      <c r="E33" s="657"/>
      <c r="F33" s="658"/>
      <c r="G33" s="658"/>
      <c r="H33" s="658"/>
      <c r="I33" s="658"/>
      <c r="J33" s="658"/>
      <c r="K33" s="629">
        <f t="shared" si="5"/>
        <v>0</v>
      </c>
      <c r="L33" s="630">
        <f t="shared" si="6"/>
        <v>0</v>
      </c>
      <c r="M33" s="659"/>
    </row>
    <row r="34" spans="2:13" ht="14.1" customHeight="1" thickBot="1" x14ac:dyDescent="0.25">
      <c r="B34" s="660">
        <v>10</v>
      </c>
      <c r="C34" s="696"/>
      <c r="D34" s="661"/>
      <c r="E34" s="662"/>
      <c r="F34" s="663"/>
      <c r="G34" s="663"/>
      <c r="H34" s="663"/>
      <c r="I34" s="663"/>
      <c r="J34" s="663"/>
      <c r="K34" s="664">
        <f t="shared" si="5"/>
        <v>0</v>
      </c>
      <c r="L34" s="681">
        <f t="shared" si="6"/>
        <v>0</v>
      </c>
      <c r="M34" s="665"/>
    </row>
    <row r="35" spans="2:13" ht="18.75" x14ac:dyDescent="0.2">
      <c r="B35" s="666"/>
      <c r="C35" s="1095"/>
      <c r="D35" s="1096"/>
      <c r="E35" s="1096"/>
      <c r="F35" s="667"/>
      <c r="G35" s="667"/>
      <c r="H35" s="667"/>
    </row>
    <row r="36" spans="2:13" ht="15.75" x14ac:dyDescent="0.2">
      <c r="C36" s="1097"/>
      <c r="D36" s="1098"/>
      <c r="E36" s="1098"/>
      <c r="F36" s="668"/>
      <c r="G36" s="668"/>
      <c r="H36" s="668"/>
    </row>
    <row r="37" spans="2:13" x14ac:dyDescent="0.2">
      <c r="C37" s="1099"/>
      <c r="D37" s="1100"/>
      <c r="E37" s="1100"/>
      <c r="F37" s="668"/>
      <c r="G37" s="668"/>
      <c r="H37" s="668"/>
    </row>
    <row r="38" spans="2:13" x14ac:dyDescent="0.2">
      <c r="C38" s="669"/>
      <c r="D38" s="670"/>
      <c r="E38" s="670"/>
      <c r="F38" s="670"/>
      <c r="G38" s="670"/>
      <c r="H38" s="670"/>
    </row>
    <row r="39" spans="2:13" x14ac:dyDescent="0.2">
      <c r="C39" s="671"/>
      <c r="D39" s="672"/>
      <c r="E39" s="672"/>
      <c r="F39" s="672"/>
      <c r="G39" s="672"/>
      <c r="H39" s="672"/>
    </row>
    <row r="40" spans="2:13" x14ac:dyDescent="0.2">
      <c r="C40" s="671"/>
      <c r="D40" s="672"/>
      <c r="E40" s="672"/>
      <c r="F40" s="672"/>
      <c r="G40" s="672"/>
      <c r="H40" s="672"/>
    </row>
    <row r="41" spans="2:13" x14ac:dyDescent="0.2">
      <c r="C41" s="671"/>
      <c r="D41" s="672"/>
      <c r="E41" s="672"/>
      <c r="F41" s="672"/>
      <c r="G41" s="672"/>
      <c r="H41" s="672"/>
    </row>
  </sheetData>
  <sheetProtection algorithmName="SHA-512" hashValue="+War6dAmS3MuHm8Rur/OsIeeTDO2pyxA3CSvkDPPvc9Py1ZfzSKJIySz+FmTneov4y3Ab6axtLS5OuGBidVyfg==" saltValue="OF8eaEhOlHLhadJQVjwqww==" spinCount="100000" sheet="1" objects="1" scenarios="1"/>
  <mergeCells count="12">
    <mergeCell ref="L1:M1"/>
    <mergeCell ref="C35:E35"/>
    <mergeCell ref="C36:E36"/>
    <mergeCell ref="C37:E37"/>
    <mergeCell ref="B3:M3"/>
    <mergeCell ref="D4:J4"/>
    <mergeCell ref="B6:C9"/>
    <mergeCell ref="K6:K9"/>
    <mergeCell ref="L6:L9"/>
    <mergeCell ref="M6:M9"/>
    <mergeCell ref="D7:J7"/>
    <mergeCell ref="D9:J9"/>
  </mergeCells>
  <printOptions horizontalCentered="1"/>
  <pageMargins left="0.94488188976377963" right="0.39370078740157483" top="0.9055118110236221" bottom="0.70866141732283472" header="0.51181102362204722" footer="0.51181102362204722"/>
  <pageSetup paperSize="9" scale="76" orientation="portrait" verticalDpi="4294967293" r:id="rId1"/>
  <headerFooter alignWithMargins="0">
    <oddFooter xml:space="preserve">&amp;C&amp;6Organizacja roku szkolnego 2021/22 szkoły &amp;F Strona &amp;P&amp;8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7A14C747-C4AF-4F12-B6AF-D7903B5C45CD}">
          <x14:formula1>
            <xm:f>słownik!$A$2:$A$49</xm:f>
          </x14:formula1>
          <xm:sqref>C25:C34</xm:sqref>
        </x14:dataValidation>
        <x14:dataValidation type="list" allowBlank="1" showInputMessage="1" showErrorMessage="1" xr:uid="{B1DBDD78-42E9-4D7E-A2AB-F0227F404E22}">
          <x14:formula1>
            <xm:f>słownik!$C$2:$C$9</xm:f>
          </x14:formula1>
          <xm:sqref>D4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D1043-EAD6-4D96-A160-512A0F307701}">
  <sheetPr>
    <tabColor rgb="FFFFFF00"/>
  </sheetPr>
  <dimension ref="A1:K49"/>
  <sheetViews>
    <sheetView showGridLines="0" view="pageBreakPreview" zoomScale="80" zoomScaleNormal="80" zoomScaleSheetLayoutView="80" workbookViewId="0">
      <selection activeCell="E1" sqref="E1"/>
    </sheetView>
  </sheetViews>
  <sheetFormatPr defaultColWidth="9.140625" defaultRowHeight="12.75" x14ac:dyDescent="0.2"/>
  <cols>
    <col min="1" max="1" width="4.7109375" style="13" customWidth="1"/>
    <col min="2" max="9" width="15.7109375" style="13" customWidth="1"/>
    <col min="10" max="10" width="4.140625" style="13" customWidth="1"/>
    <col min="11" max="11" width="13.7109375" style="13" customWidth="1"/>
    <col min="12" max="16384" width="9.140625" style="13"/>
  </cols>
  <sheetData>
    <row r="1" spans="1:11" ht="108" customHeight="1" x14ac:dyDescent="0.2">
      <c r="A1" s="61" t="s">
        <v>105</v>
      </c>
      <c r="B1" s="767" t="s">
        <v>350</v>
      </c>
      <c r="C1" s="768"/>
      <c r="D1" s="62" t="s">
        <v>350</v>
      </c>
      <c r="H1" s="769" t="s">
        <v>107</v>
      </c>
      <c r="I1" s="770"/>
    </row>
    <row r="2" spans="1:11" ht="27.75" x14ac:dyDescent="0.4">
      <c r="B2" s="63"/>
      <c r="C2" s="64"/>
      <c r="G2" s="65" t="s">
        <v>108</v>
      </c>
      <c r="H2" s="66"/>
      <c r="I2" s="67"/>
    </row>
    <row r="3" spans="1:11" ht="27.75" x14ac:dyDescent="0.4">
      <c r="A3" s="68"/>
      <c r="B3" s="69" t="s">
        <v>109</v>
      </c>
      <c r="C3" s="70" t="s">
        <v>115</v>
      </c>
      <c r="D3" s="71" t="s">
        <v>110</v>
      </c>
      <c r="E3" s="771" t="s">
        <v>106</v>
      </c>
      <c r="F3" s="771"/>
      <c r="G3" s="72" t="s">
        <v>111</v>
      </c>
      <c r="H3" s="73" t="s">
        <v>112</v>
      </c>
      <c r="J3" s="74"/>
      <c r="K3" s="75"/>
    </row>
    <row r="4" spans="1:11" ht="11.25" customHeight="1" x14ac:dyDescent="0.2">
      <c r="A4" s="68"/>
      <c r="B4" s="772"/>
      <c r="C4" s="772"/>
      <c r="D4" s="772"/>
      <c r="E4" s="772"/>
      <c r="F4" s="772"/>
      <c r="G4" s="772"/>
      <c r="H4" s="772"/>
      <c r="I4" s="68"/>
      <c r="J4" s="68"/>
      <c r="K4" s="75"/>
    </row>
    <row r="5" spans="1:11" ht="27" x14ac:dyDescent="0.2">
      <c r="A5" s="68"/>
      <c r="B5" s="773" t="s">
        <v>113</v>
      </c>
      <c r="C5" s="773"/>
      <c r="D5" s="773"/>
      <c r="E5" s="773"/>
      <c r="F5" s="773"/>
      <c r="G5" s="773"/>
      <c r="H5" s="773"/>
      <c r="I5" s="773"/>
      <c r="J5" s="12"/>
      <c r="K5" s="75"/>
    </row>
    <row r="6" spans="1:11" ht="37.5" customHeight="1" x14ac:dyDescent="0.2">
      <c r="A6" s="68"/>
      <c r="B6" s="766" t="s">
        <v>115</v>
      </c>
      <c r="C6" s="766"/>
      <c r="D6" s="766"/>
      <c r="E6" s="766"/>
      <c r="F6" s="766"/>
      <c r="G6" s="766"/>
      <c r="H6" s="766"/>
      <c r="I6" s="766"/>
      <c r="J6" s="76"/>
      <c r="K6" s="75"/>
    </row>
    <row r="7" spans="1:11" ht="11.65" customHeight="1" x14ac:dyDescent="0.35">
      <c r="A7" s="68"/>
      <c r="B7" s="77" t="s">
        <v>114</v>
      </c>
      <c r="C7" s="78"/>
      <c r="D7" s="78"/>
      <c r="E7" s="78"/>
      <c r="F7" s="78"/>
      <c r="G7" s="78"/>
      <c r="H7" s="78"/>
      <c r="I7" s="79"/>
      <c r="J7" s="68"/>
      <c r="K7" s="75"/>
    </row>
    <row r="8" spans="1:11" ht="21" customHeight="1" x14ac:dyDescent="0.2">
      <c r="A8" s="12"/>
      <c r="B8" s="774" t="s">
        <v>115</v>
      </c>
      <c r="C8" s="774"/>
      <c r="D8" s="774"/>
      <c r="E8" s="774"/>
      <c r="F8" s="774"/>
      <c r="G8" s="774"/>
      <c r="H8" s="774"/>
      <c r="I8" s="774"/>
      <c r="J8" s="74"/>
    </row>
    <row r="9" spans="1:11" x14ac:dyDescent="0.2">
      <c r="A9" s="12"/>
      <c r="B9" s="80"/>
      <c r="C9" s="80"/>
      <c r="D9" s="80"/>
      <c r="E9" s="80"/>
      <c r="F9" s="80"/>
      <c r="G9" s="80"/>
      <c r="H9" s="80"/>
      <c r="I9" s="81"/>
      <c r="J9" s="12"/>
    </row>
    <row r="10" spans="1:11" ht="15" customHeight="1" x14ac:dyDescent="0.2">
      <c r="A10" s="82"/>
      <c r="B10" s="775" t="s">
        <v>116</v>
      </c>
      <c r="C10" s="776"/>
      <c r="D10" s="776"/>
      <c r="E10" s="776"/>
      <c r="F10" s="776"/>
      <c r="G10" s="776"/>
      <c r="H10" s="776"/>
      <c r="I10" s="777"/>
      <c r="J10" s="82"/>
      <c r="K10" s="83"/>
    </row>
    <row r="11" spans="1:11" ht="15" customHeight="1" x14ac:dyDescent="0.2">
      <c r="A11" s="84"/>
      <c r="B11" s="85" t="s">
        <v>117</v>
      </c>
      <c r="C11" s="86"/>
      <c r="D11" s="85" t="s">
        <v>118</v>
      </c>
      <c r="E11" s="87"/>
      <c r="F11" s="87"/>
      <c r="G11" s="87"/>
      <c r="H11" s="87"/>
      <c r="I11" s="88" t="s">
        <v>119</v>
      </c>
      <c r="J11" s="84"/>
      <c r="K11" s="89"/>
    </row>
    <row r="12" spans="1:11" ht="15" customHeight="1" x14ac:dyDescent="0.2">
      <c r="A12" s="90"/>
      <c r="B12" s="778"/>
      <c r="C12" s="779"/>
      <c r="D12" s="780"/>
      <c r="E12" s="781"/>
      <c r="F12" s="781"/>
      <c r="G12" s="781"/>
      <c r="H12" s="781"/>
      <c r="I12" s="91"/>
      <c r="J12" s="90"/>
      <c r="K12" s="92"/>
    </row>
    <row r="13" spans="1:11" ht="15" customHeight="1" x14ac:dyDescent="0.2">
      <c r="A13" s="84"/>
      <c r="B13" s="93" t="s">
        <v>120</v>
      </c>
      <c r="C13" s="94" t="s">
        <v>121</v>
      </c>
      <c r="D13" s="87"/>
      <c r="E13" s="95"/>
      <c r="F13" s="94" t="s">
        <v>122</v>
      </c>
      <c r="G13" s="87"/>
      <c r="H13" s="87"/>
      <c r="I13" s="96"/>
      <c r="J13" s="84"/>
      <c r="K13" s="89"/>
    </row>
    <row r="14" spans="1:11" ht="15" customHeight="1" x14ac:dyDescent="0.2">
      <c r="A14" s="90"/>
      <c r="B14" s="97"/>
      <c r="C14" s="782"/>
      <c r="D14" s="783"/>
      <c r="E14" s="784"/>
      <c r="F14" s="782"/>
      <c r="G14" s="783"/>
      <c r="H14" s="783"/>
      <c r="I14" s="784"/>
      <c r="J14" s="90"/>
      <c r="K14" s="92"/>
    </row>
    <row r="15" spans="1:11" ht="15" customHeight="1" x14ac:dyDescent="0.2">
      <c r="A15" s="98"/>
      <c r="B15" s="99" t="s">
        <v>123</v>
      </c>
      <c r="C15" s="100"/>
      <c r="D15" s="94" t="s">
        <v>124</v>
      </c>
      <c r="E15" s="101"/>
      <c r="F15" s="102"/>
      <c r="G15" s="101"/>
      <c r="H15" s="101" t="s">
        <v>125</v>
      </c>
      <c r="I15" s="100"/>
      <c r="J15" s="98"/>
      <c r="K15" s="103"/>
    </row>
    <row r="16" spans="1:11" ht="15" customHeight="1" x14ac:dyDescent="0.2">
      <c r="A16" s="90"/>
      <c r="B16" s="785"/>
      <c r="C16" s="786"/>
      <c r="D16" s="785"/>
      <c r="E16" s="786"/>
      <c r="F16" s="785"/>
      <c r="G16" s="786"/>
      <c r="H16" s="787"/>
      <c r="I16" s="788"/>
      <c r="J16" s="90"/>
      <c r="K16" s="92"/>
    </row>
    <row r="17" spans="1:11" ht="15" customHeight="1" x14ac:dyDescent="0.2">
      <c r="A17" s="104"/>
      <c r="B17" s="105" t="s">
        <v>126</v>
      </c>
      <c r="C17" s="106"/>
      <c r="D17" s="107"/>
      <c r="E17" s="108" t="s">
        <v>127</v>
      </c>
      <c r="F17" s="103"/>
      <c r="G17" s="109"/>
      <c r="H17" s="109"/>
      <c r="I17" s="110"/>
      <c r="J17" s="104"/>
      <c r="K17" s="111"/>
    </row>
    <row r="18" spans="1:11" ht="15" customHeight="1" x14ac:dyDescent="0.2">
      <c r="A18" s="112"/>
      <c r="B18" s="789"/>
      <c r="C18" s="790"/>
      <c r="D18" s="791"/>
      <c r="E18" s="792"/>
      <c r="F18" s="793"/>
      <c r="G18" s="793"/>
      <c r="H18" s="793"/>
      <c r="I18" s="794"/>
      <c r="J18" s="92"/>
      <c r="K18" s="92"/>
    </row>
    <row r="19" spans="1:11" ht="15" customHeight="1" x14ac:dyDescent="0.2">
      <c r="A19" s="68"/>
    </row>
    <row r="20" spans="1:11" ht="15" customHeight="1" x14ac:dyDescent="0.2">
      <c r="A20" s="113"/>
      <c r="B20" s="795" t="s">
        <v>128</v>
      </c>
      <c r="C20" s="795"/>
      <c r="D20" s="795"/>
      <c r="E20" s="795"/>
      <c r="F20" s="795"/>
      <c r="G20" s="795"/>
      <c r="H20" s="795"/>
      <c r="I20" s="795"/>
      <c r="J20" s="83"/>
      <c r="K20" s="83"/>
    </row>
    <row r="21" spans="1:11" ht="15" customHeight="1" x14ac:dyDescent="0.2">
      <c r="A21" s="114"/>
      <c r="B21" s="115" t="s">
        <v>129</v>
      </c>
      <c r="C21" s="116"/>
      <c r="D21" s="116"/>
      <c r="E21" s="116"/>
      <c r="F21" s="116" t="s">
        <v>130</v>
      </c>
      <c r="G21" s="796" t="s">
        <v>131</v>
      </c>
      <c r="H21" s="796"/>
      <c r="I21" s="117" t="s">
        <v>119</v>
      </c>
      <c r="J21" s="118"/>
      <c r="K21" s="118"/>
    </row>
    <row r="22" spans="1:11" ht="15" customHeight="1" x14ac:dyDescent="0.2">
      <c r="A22" s="119"/>
      <c r="B22" s="797" t="s">
        <v>132</v>
      </c>
      <c r="C22" s="797"/>
      <c r="D22" s="797"/>
      <c r="E22" s="797"/>
      <c r="F22" s="120"/>
      <c r="G22" s="798"/>
      <c r="H22" s="798"/>
      <c r="I22" s="120"/>
      <c r="J22" s="121"/>
      <c r="K22" s="121"/>
    </row>
    <row r="23" spans="1:11" ht="15" customHeight="1" x14ac:dyDescent="0.2">
      <c r="A23" s="119"/>
      <c r="B23" s="799">
        <v>2</v>
      </c>
      <c r="C23" s="799"/>
      <c r="D23" s="799"/>
      <c r="E23" s="799"/>
      <c r="F23" s="122"/>
      <c r="G23" s="800"/>
      <c r="H23" s="800"/>
      <c r="I23" s="122"/>
      <c r="J23" s="121"/>
      <c r="K23" s="121"/>
    </row>
    <row r="24" spans="1:11" ht="15" customHeight="1" x14ac:dyDescent="0.2">
      <c r="A24" s="119"/>
      <c r="B24" s="799" t="s">
        <v>133</v>
      </c>
      <c r="C24" s="799"/>
      <c r="D24" s="799"/>
      <c r="E24" s="799"/>
      <c r="F24" s="122"/>
      <c r="G24" s="800"/>
      <c r="H24" s="800"/>
      <c r="I24" s="122"/>
      <c r="J24" s="121"/>
      <c r="K24" s="121"/>
    </row>
    <row r="25" spans="1:11" ht="15" customHeight="1" x14ac:dyDescent="0.2">
      <c r="A25" s="119"/>
      <c r="B25" s="806" t="s">
        <v>134</v>
      </c>
      <c r="C25" s="806"/>
      <c r="D25" s="806"/>
      <c r="E25" s="806"/>
      <c r="F25" s="123"/>
      <c r="G25" s="807"/>
      <c r="H25" s="807"/>
      <c r="I25" s="123"/>
      <c r="J25" s="121"/>
      <c r="K25" s="121"/>
    </row>
    <row r="26" spans="1:11" ht="15" customHeight="1" x14ac:dyDescent="0.2">
      <c r="A26" s="68"/>
    </row>
    <row r="27" spans="1:11" ht="15" customHeight="1" x14ac:dyDescent="0.2">
      <c r="A27" s="113"/>
      <c r="B27" s="808" t="s">
        <v>135</v>
      </c>
      <c r="C27" s="809"/>
      <c r="D27" s="809"/>
      <c r="E27" s="809"/>
      <c r="F27" s="809"/>
      <c r="G27" s="809"/>
      <c r="H27" s="809"/>
      <c r="I27" s="810"/>
      <c r="J27" s="83"/>
      <c r="K27" s="83"/>
    </row>
    <row r="28" spans="1:11" ht="15" customHeight="1" x14ac:dyDescent="0.2">
      <c r="A28" s="68"/>
      <c r="B28" s="88" t="s">
        <v>136</v>
      </c>
      <c r="C28" s="99" t="s">
        <v>137</v>
      </c>
      <c r="D28" s="124"/>
      <c r="E28" s="124"/>
      <c r="F28" s="124"/>
      <c r="G28" s="124"/>
      <c r="H28" s="124"/>
      <c r="I28" s="125"/>
    </row>
    <row r="29" spans="1:11" ht="15" customHeight="1" x14ac:dyDescent="0.2">
      <c r="A29" s="112"/>
      <c r="B29" s="126"/>
      <c r="C29" s="811"/>
      <c r="D29" s="812"/>
      <c r="E29" s="812"/>
      <c r="F29" s="812"/>
      <c r="G29" s="812"/>
      <c r="H29" s="812"/>
      <c r="I29" s="813"/>
      <c r="J29" s="92"/>
      <c r="K29" s="92"/>
    </row>
    <row r="30" spans="1:11" ht="15" customHeight="1" x14ac:dyDescent="0.2">
      <c r="A30" s="68"/>
      <c r="B30" s="88" t="s">
        <v>138</v>
      </c>
      <c r="C30" s="99" t="s">
        <v>121</v>
      </c>
      <c r="D30" s="96"/>
      <c r="E30" s="99" t="s">
        <v>139</v>
      </c>
      <c r="F30" s="96"/>
      <c r="G30" s="88" t="s">
        <v>124</v>
      </c>
      <c r="H30" s="99" t="s">
        <v>126</v>
      </c>
      <c r="I30" s="125"/>
    </row>
    <row r="31" spans="1:11" ht="15" customHeight="1" x14ac:dyDescent="0.2">
      <c r="A31" s="112"/>
      <c r="B31" s="127"/>
      <c r="C31" s="811"/>
      <c r="D31" s="813"/>
      <c r="E31" s="811"/>
      <c r="F31" s="813"/>
      <c r="G31" s="128"/>
      <c r="H31" s="814"/>
      <c r="I31" s="815"/>
      <c r="J31" s="92"/>
      <c r="K31" s="92"/>
    </row>
    <row r="32" spans="1:11" ht="15" customHeight="1" x14ac:dyDescent="0.2">
      <c r="A32" s="68"/>
    </row>
    <row r="33" spans="1:11" ht="15" customHeight="1" x14ac:dyDescent="0.2">
      <c r="A33" s="113"/>
      <c r="B33" s="129" t="s">
        <v>140</v>
      </c>
      <c r="C33" s="130"/>
      <c r="D33" s="130"/>
      <c r="E33" s="130"/>
      <c r="F33" s="130"/>
      <c r="G33" s="131"/>
      <c r="H33" s="130"/>
      <c r="I33" s="132"/>
      <c r="J33" s="83"/>
      <c r="K33" s="83"/>
    </row>
    <row r="34" spans="1:11" ht="15" customHeight="1" x14ac:dyDescent="0.2">
      <c r="A34" s="68"/>
      <c r="B34" s="816" t="s">
        <v>141</v>
      </c>
      <c r="C34" s="817"/>
      <c r="D34" s="817"/>
      <c r="E34" s="818"/>
      <c r="F34" s="819" t="s">
        <v>142</v>
      </c>
      <c r="G34" s="819"/>
      <c r="H34" s="819"/>
      <c r="I34" s="133" t="s">
        <v>63</v>
      </c>
    </row>
    <row r="35" spans="1:11" ht="15" customHeight="1" x14ac:dyDescent="0.2">
      <c r="A35" s="112"/>
      <c r="B35" s="801"/>
      <c r="C35" s="802"/>
      <c r="D35" s="802"/>
      <c r="E35" s="803"/>
      <c r="F35" s="804" t="s">
        <v>143</v>
      </c>
      <c r="G35" s="804"/>
      <c r="H35" s="804"/>
      <c r="I35" s="805"/>
      <c r="J35" s="92"/>
      <c r="K35" s="92"/>
    </row>
    <row r="36" spans="1:11" ht="15" customHeight="1" x14ac:dyDescent="0.2">
      <c r="A36" s="68"/>
      <c r="B36" s="820"/>
      <c r="C36" s="821"/>
      <c r="D36" s="821"/>
      <c r="E36" s="822"/>
      <c r="F36" s="134"/>
      <c r="G36" s="135"/>
      <c r="H36" s="135"/>
      <c r="I36" s="135"/>
    </row>
    <row r="37" spans="1:11" ht="15" customHeight="1" x14ac:dyDescent="0.2">
      <c r="A37" s="68"/>
      <c r="B37" s="820"/>
      <c r="C37" s="821"/>
      <c r="D37" s="821"/>
      <c r="E37" s="822"/>
      <c r="F37" s="823" t="s">
        <v>144</v>
      </c>
      <c r="G37" s="826"/>
      <c r="H37" s="826"/>
      <c r="I37" s="827"/>
    </row>
    <row r="38" spans="1:11" ht="15" customHeight="1" x14ac:dyDescent="0.2">
      <c r="A38" s="68"/>
      <c r="B38" s="820"/>
      <c r="C38" s="821"/>
      <c r="D38" s="821"/>
      <c r="E38" s="822"/>
      <c r="F38" s="824"/>
      <c r="G38" s="828"/>
      <c r="H38" s="828"/>
      <c r="I38" s="829"/>
    </row>
    <row r="39" spans="1:11" ht="15" customHeight="1" x14ac:dyDescent="0.2">
      <c r="A39" s="68"/>
      <c r="B39" s="830"/>
      <c r="C39" s="831"/>
      <c r="D39" s="831"/>
      <c r="E39" s="832"/>
      <c r="F39" s="825"/>
      <c r="G39" s="833"/>
      <c r="H39" s="833"/>
      <c r="I39" s="834"/>
    </row>
    <row r="40" spans="1:11" ht="15" customHeight="1" x14ac:dyDescent="0.2">
      <c r="A40" s="68"/>
    </row>
    <row r="41" spans="1:11" ht="15" customHeight="1" x14ac:dyDescent="0.2">
      <c r="A41" s="68"/>
      <c r="B41" s="835" t="s">
        <v>145</v>
      </c>
      <c r="C41" s="836"/>
      <c r="D41" s="836"/>
      <c r="E41" s="837"/>
      <c r="F41" s="835" t="s">
        <v>146</v>
      </c>
      <c r="G41" s="837"/>
      <c r="H41" s="835" t="s">
        <v>147</v>
      </c>
      <c r="I41" s="837"/>
    </row>
    <row r="42" spans="1:11" ht="15" customHeight="1" x14ac:dyDescent="0.2">
      <c r="A42" s="68"/>
      <c r="B42" s="838" t="s">
        <v>132</v>
      </c>
      <c r="C42" s="839"/>
      <c r="D42" s="839"/>
      <c r="E42" s="840"/>
      <c r="F42" s="136" t="s">
        <v>148</v>
      </c>
      <c r="G42" s="137" t="s">
        <v>63</v>
      </c>
      <c r="H42" s="841"/>
      <c r="I42" s="842"/>
    </row>
    <row r="43" spans="1:11" ht="15" customHeight="1" x14ac:dyDescent="0.2">
      <c r="A43" s="68"/>
      <c r="B43" s="845" t="s">
        <v>149</v>
      </c>
      <c r="C43" s="846"/>
      <c r="D43" s="846"/>
      <c r="E43" s="847"/>
      <c r="F43" s="136" t="s">
        <v>150</v>
      </c>
      <c r="G43" s="137" t="s">
        <v>63</v>
      </c>
      <c r="H43" s="841"/>
      <c r="I43" s="842"/>
    </row>
    <row r="44" spans="1:11" ht="15" customHeight="1" x14ac:dyDescent="0.2">
      <c r="A44" s="68"/>
      <c r="B44" s="848" t="s">
        <v>133</v>
      </c>
      <c r="C44" s="849"/>
      <c r="D44" s="849"/>
      <c r="E44" s="850"/>
      <c r="F44" s="138" t="s">
        <v>151</v>
      </c>
      <c r="G44" s="137" t="s">
        <v>63</v>
      </c>
      <c r="H44" s="843"/>
      <c r="I44" s="844"/>
    </row>
    <row r="45" spans="1:11" ht="15" customHeight="1" thickBot="1" x14ac:dyDescent="0.25">
      <c r="A45" s="68"/>
    </row>
    <row r="46" spans="1:11" ht="15" customHeight="1" x14ac:dyDescent="0.2">
      <c r="A46" s="12"/>
      <c r="B46" s="139" t="s">
        <v>152</v>
      </c>
      <c r="C46" s="140"/>
      <c r="D46" s="851" t="s">
        <v>153</v>
      </c>
      <c r="E46" s="852"/>
    </row>
    <row r="47" spans="1:11" ht="15" customHeight="1" x14ac:dyDescent="0.2">
      <c r="A47" s="68"/>
      <c r="B47" s="853" t="s">
        <v>154</v>
      </c>
      <c r="C47" s="854"/>
      <c r="D47" s="855"/>
      <c r="E47" s="856"/>
    </row>
    <row r="48" spans="1:11" ht="15" customHeight="1" thickBot="1" x14ac:dyDescent="0.25">
      <c r="A48" s="68"/>
      <c r="B48" s="857" t="s">
        <v>155</v>
      </c>
      <c r="C48" s="858"/>
      <c r="D48" s="859"/>
      <c r="E48" s="860"/>
    </row>
    <row r="49" spans="1:2" x14ac:dyDescent="0.2">
      <c r="A49" s="141"/>
      <c r="B49" s="142"/>
    </row>
  </sheetData>
  <sheetProtection algorithmName="SHA-512" hashValue="XhcBO3GjWSm8NV4hLGwIDJBfsKOMCuXDs8kjTQEvDMbbVP72yBWvuJCBsIWUbXZTSUK8W8zM5jCsaCfC3oQMQw==" saltValue="1Egn70Inlc+ae/A+Z9oSfg==" spinCount="100000" sheet="1" scenarios="1"/>
  <mergeCells count="57">
    <mergeCell ref="D46:E46"/>
    <mergeCell ref="B47:C47"/>
    <mergeCell ref="D47:E47"/>
    <mergeCell ref="B48:C48"/>
    <mergeCell ref="D48:E48"/>
    <mergeCell ref="B41:E41"/>
    <mergeCell ref="F41:G41"/>
    <mergeCell ref="H41:I41"/>
    <mergeCell ref="B42:E42"/>
    <mergeCell ref="H42:I44"/>
    <mergeCell ref="B43:E43"/>
    <mergeCell ref="B44:E44"/>
    <mergeCell ref="B36:E36"/>
    <mergeCell ref="B37:E37"/>
    <mergeCell ref="F37:F39"/>
    <mergeCell ref="G37:I37"/>
    <mergeCell ref="B38:E38"/>
    <mergeCell ref="G38:I38"/>
    <mergeCell ref="B39:E39"/>
    <mergeCell ref="G39:I39"/>
    <mergeCell ref="B35:E35"/>
    <mergeCell ref="F35:I35"/>
    <mergeCell ref="B24:E24"/>
    <mergeCell ref="G24:H24"/>
    <mergeCell ref="B25:E25"/>
    <mergeCell ref="G25:H25"/>
    <mergeCell ref="B27:I27"/>
    <mergeCell ref="C29:I29"/>
    <mergeCell ref="C31:D31"/>
    <mergeCell ref="E31:F31"/>
    <mergeCell ref="H31:I31"/>
    <mergeCell ref="B34:E34"/>
    <mergeCell ref="F34:H34"/>
    <mergeCell ref="B20:I20"/>
    <mergeCell ref="G21:H21"/>
    <mergeCell ref="B22:E22"/>
    <mergeCell ref="G22:H22"/>
    <mergeCell ref="B23:E23"/>
    <mergeCell ref="G23:H23"/>
    <mergeCell ref="B16:C16"/>
    <mergeCell ref="D16:E16"/>
    <mergeCell ref="F16:G16"/>
    <mergeCell ref="H16:I16"/>
    <mergeCell ref="B18:D18"/>
    <mergeCell ref="E18:I18"/>
    <mergeCell ref="B8:I8"/>
    <mergeCell ref="B10:I10"/>
    <mergeCell ref="B12:C12"/>
    <mergeCell ref="D12:H12"/>
    <mergeCell ref="C14:E14"/>
    <mergeCell ref="F14:I14"/>
    <mergeCell ref="B6:I6"/>
    <mergeCell ref="B1:C1"/>
    <mergeCell ref="H1:I1"/>
    <mergeCell ref="E3:F3"/>
    <mergeCell ref="B4:H4"/>
    <mergeCell ref="B5:I5"/>
  </mergeCells>
  <dataValidations count="1">
    <dataValidation type="list" allowBlank="1" showInputMessage="1" showErrorMessage="1" sqref="H42:I44" xr:uid="{1964CF1D-D7D1-49CE-8586-F06466BA2235}">
      <formula1>$D$24:$D$26</formula1>
    </dataValidation>
  </dataValidations>
  <printOptions horizontalCentered="1"/>
  <pageMargins left="0.70866141732283472" right="0.31496062992125984" top="0.74803149606299213" bottom="0.74803149606299213" header="0.31496062992125984" footer="0.31496062992125984"/>
  <pageSetup paperSize="9" scale="64" orientation="portrait" verticalDpi="4294967293"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C061ABBD-1AC7-4319-81B2-5E11794D57A6}">
          <x14:formula1>
            <xm:f>słownik!$C$40:$C$44</xm:f>
          </x14:formula1>
          <xm:sqref>B29</xm:sqref>
        </x14:dataValidation>
        <x14:dataValidation type="list" allowBlank="1" showInputMessage="1" showErrorMessage="1" xr:uid="{CC338439-9B93-4B4F-B996-F6314FA9938F}">
          <x14:formula1>
            <xm:f>słownik!$C$19:$C$22</xm:f>
          </x14:formula1>
          <xm:sqref>B35:E39</xm:sqref>
        </x14:dataValidation>
        <x14:dataValidation type="list" allowBlank="1" showInputMessage="1" showErrorMessage="1" xr:uid="{8EFA1747-A17F-46B9-B041-37F5394CB6CC}">
          <x14:formula1>
            <xm:f>słownik!$D$24:$D$26</xm:f>
          </x14:formula1>
          <xm:sqref>I34 G42:G44</xm:sqref>
        </x14:dataValidation>
        <x14:dataValidation type="list" allowBlank="1" showInputMessage="1" showErrorMessage="1" xr:uid="{997D0E4B-2A04-436C-8382-9EC36B4610CA}">
          <x14:formula1>
            <xm:f>słownik!$G$36:$G$38</xm:f>
          </x14:formula1>
          <xm:sqref>G37:I39</xm:sqref>
        </x14:dataValidation>
        <x14:dataValidation type="list" allowBlank="1" showInputMessage="1" showErrorMessage="1" xr:uid="{DEC6AEDA-6073-46DA-BB08-A4A0BB2CD14A}">
          <x14:formula1>
            <xm:f>słownik!$C$12:$C$13</xm:f>
          </x14:formula1>
          <xm:sqref>B1:C1</xm:sqref>
        </x14:dataValidation>
        <x14:dataValidation type="list" allowBlank="1" showInputMessage="1" showErrorMessage="1" xr:uid="{5328E5B3-A559-43CD-AFC3-B3B9B9E7E1F7}">
          <x14:formula1>
            <xm:f>słownik!$G$12:$G$26</xm:f>
          </x14:formula1>
          <xm:sqref>D12:H12</xm:sqref>
        </x14:dataValidation>
        <x14:dataValidation type="list" allowBlank="1" showInputMessage="1" showErrorMessage="1" xr:uid="{2EEF0E79-B553-4A89-A577-38F514931534}">
          <x14:formula1>
            <xm:f>słownik!$D$3:$D$5</xm:f>
          </x14:formula1>
          <xm:sqref>H2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83DAE-D190-462B-83A6-8981AE6A0407}">
  <sheetPr>
    <tabColor rgb="FFFFFF00"/>
    <pageSetUpPr fitToPage="1"/>
  </sheetPr>
  <dimension ref="A1:J36"/>
  <sheetViews>
    <sheetView showGridLines="0" view="pageBreakPreview" topLeftCell="B15" zoomScaleNormal="100" zoomScaleSheetLayoutView="100" workbookViewId="0">
      <selection activeCell="I24" sqref="I24"/>
    </sheetView>
  </sheetViews>
  <sheetFormatPr defaultColWidth="9.140625" defaultRowHeight="12.75" x14ac:dyDescent="0.2"/>
  <cols>
    <col min="1" max="1" width="7.140625" style="13" customWidth="1"/>
    <col min="2" max="2" width="52.140625" style="13" customWidth="1"/>
    <col min="3" max="3" width="9.28515625" style="13" customWidth="1"/>
    <col min="4" max="4" width="10.42578125" style="13" customWidth="1"/>
    <col min="5" max="8" width="9.28515625" style="13" customWidth="1"/>
    <col min="9" max="9" width="10.7109375" style="13" customWidth="1"/>
    <col min="10" max="10" width="10.85546875" style="13" customWidth="1"/>
    <col min="11" max="16384" width="9.140625" style="13"/>
  </cols>
  <sheetData>
    <row r="1" spans="1:10" ht="29.25" customHeight="1" x14ac:dyDescent="0.35">
      <c r="A1" s="68"/>
      <c r="B1" s="143" t="s">
        <v>109</v>
      </c>
      <c r="C1" s="862" t="str">
        <f>wizyt!C3</f>
        <v>??</v>
      </c>
      <c r="D1" s="863"/>
      <c r="E1" s="864"/>
      <c r="F1" s="864"/>
      <c r="G1" s="144"/>
      <c r="H1" s="145"/>
      <c r="I1" s="865" t="str">
        <f>wizyt!H3</f>
        <v>2023/2024</v>
      </c>
      <c r="J1" s="865"/>
    </row>
    <row r="2" spans="1:10" ht="15.75" customHeight="1" x14ac:dyDescent="0.2">
      <c r="A2" s="68"/>
      <c r="B2" s="146" t="str">
        <f>wizyt!B1</f>
        <v xml:space="preserve"> </v>
      </c>
      <c r="C2" s="866" t="str">
        <f>wizyt!D1</f>
        <v xml:space="preserve"> </v>
      </c>
      <c r="D2" s="866"/>
      <c r="E2" s="147"/>
      <c r="F2" s="147"/>
      <c r="G2" s="147"/>
      <c r="H2" s="147"/>
      <c r="I2" s="114"/>
      <c r="J2" s="68"/>
    </row>
    <row r="3" spans="1:10" ht="20.25" thickBot="1" x14ac:dyDescent="0.25">
      <c r="A3" s="68"/>
      <c r="B3" s="867" t="s">
        <v>156</v>
      </c>
      <c r="C3" s="867"/>
      <c r="D3" s="867"/>
      <c r="E3" s="867"/>
      <c r="F3" s="867"/>
      <c r="G3" s="867"/>
      <c r="H3" s="867"/>
      <c r="I3" s="867"/>
      <c r="J3" s="68"/>
    </row>
    <row r="4" spans="1:10" ht="20.100000000000001" customHeight="1" x14ac:dyDescent="0.2">
      <c r="A4" s="68"/>
      <c r="B4" s="868" t="s">
        <v>157</v>
      </c>
      <c r="C4" s="870" t="s">
        <v>158</v>
      </c>
      <c r="D4" s="870"/>
      <c r="E4" s="870" t="s">
        <v>159</v>
      </c>
      <c r="F4" s="870"/>
      <c r="G4" s="148" t="s">
        <v>160</v>
      </c>
      <c r="H4" s="871" t="s">
        <v>161</v>
      </c>
      <c r="I4" s="873" t="s">
        <v>162</v>
      </c>
      <c r="J4" s="874"/>
    </row>
    <row r="5" spans="1:10" ht="24" customHeight="1" x14ac:dyDescent="0.2">
      <c r="A5" s="68"/>
      <c r="B5" s="869"/>
      <c r="C5" s="149" t="s">
        <v>159</v>
      </c>
      <c r="D5" s="149" t="s">
        <v>163</v>
      </c>
      <c r="E5" s="149" t="s">
        <v>164</v>
      </c>
      <c r="F5" s="150" t="s">
        <v>165</v>
      </c>
      <c r="G5" s="151" t="s">
        <v>164</v>
      </c>
      <c r="H5" s="872"/>
      <c r="I5" s="152" t="s">
        <v>159</v>
      </c>
      <c r="J5" s="153" t="s">
        <v>160</v>
      </c>
    </row>
    <row r="6" spans="1:10" ht="30" customHeight="1" x14ac:dyDescent="0.2">
      <c r="A6" s="68"/>
      <c r="B6" s="154" t="s">
        <v>166</v>
      </c>
      <c r="C6" s="155">
        <f>IF(pedag!AA6=1,1,0)</f>
        <v>0</v>
      </c>
      <c r="D6" s="155">
        <f>IF(pedag!AB6="ne",1,0)</f>
        <v>0</v>
      </c>
      <c r="E6" s="156">
        <f>SUMIF(pedag!AA6,"=1",pedag!Y6)</f>
        <v>0</v>
      </c>
      <c r="F6" s="156">
        <f>SUMIF(pedag!AA6,"=1",pedag!Z6)</f>
        <v>0</v>
      </c>
      <c r="G6" s="156">
        <f>SUMIF(pedag!AA6,"&lt;1",pedag!X6)</f>
        <v>0</v>
      </c>
      <c r="H6" s="157">
        <f t="shared" ref="H6:H15" si="0">SUM(E6:G6)</f>
        <v>0</v>
      </c>
      <c r="I6" s="156">
        <f>SUMIF(pedag!AB6,"=pe",pedag!AA6)</f>
        <v>0</v>
      </c>
      <c r="J6" s="158">
        <f>SUMIF(pedag!AB6,"=ne",pedag!AA6)</f>
        <v>0</v>
      </c>
    </row>
    <row r="7" spans="1:10" ht="30" customHeight="1" x14ac:dyDescent="0.2">
      <c r="A7" s="68"/>
      <c r="B7" s="154" t="s">
        <v>167</v>
      </c>
      <c r="C7" s="155">
        <f>COUNTIF(pedag!AA15:AA30,"=1")</f>
        <v>0</v>
      </c>
      <c r="D7" s="155">
        <f>COUNTIF(pedag!AA15:AA30,"&lt;1")-COUNTIF(pedag!AA15:AA30,"=0")</f>
        <v>0</v>
      </c>
      <c r="E7" s="156">
        <f>SUMIF(pedag!AA15:AA30,"=1",pedag!Y15:Y30)</f>
        <v>0</v>
      </c>
      <c r="F7" s="156">
        <f>SUMIF(pedag!AA15:AA30,"=1",pedag!Z15:Z30)</f>
        <v>0</v>
      </c>
      <c r="G7" s="156">
        <f>SUMIF(pedag!AA15:AA30,"&lt;1",pedag!X15:X30)</f>
        <v>0</v>
      </c>
      <c r="H7" s="157">
        <f>SUM(E7:G7)</f>
        <v>0</v>
      </c>
      <c r="I7" s="156">
        <f>SUMIF(pedag!AB15:AB30,"=pe",pedag!AA15:AA30)</f>
        <v>0</v>
      </c>
      <c r="J7" s="158">
        <f>SUMIF(pedag!AB15:AB30,"=ne",pedag!AA15:AA30)</f>
        <v>0</v>
      </c>
    </row>
    <row r="8" spans="1:10" ht="30" customHeight="1" x14ac:dyDescent="0.2">
      <c r="A8" s="68"/>
      <c r="B8" s="154" t="s">
        <v>168</v>
      </c>
      <c r="C8" s="155">
        <f>COUNTIF(pedag!AA32:AA71,"=1")</f>
        <v>0</v>
      </c>
      <c r="D8" s="155">
        <f>COUNTIF(pedag!AA32:AA71,"&lt;1")-COUNTIF(pedag!AA32:AA71,"=0")</f>
        <v>0</v>
      </c>
      <c r="E8" s="156">
        <f>SUMIF(pedag!AA32:AA71,"=1",pedag!Y32:Y71)</f>
        <v>0</v>
      </c>
      <c r="F8" s="156">
        <f>SUMIF(pedag!AA32:AA71,"=1",pedag!Z32:Z71)</f>
        <v>0</v>
      </c>
      <c r="G8" s="156">
        <f>SUMIF(pedag!AA32:AA71,"&lt;1",pedag!X32:X71)</f>
        <v>0</v>
      </c>
      <c r="H8" s="157">
        <f>SUM(E8:G8)</f>
        <v>0</v>
      </c>
      <c r="I8" s="156">
        <f>SUMIF(pedag!AB32:AB71,"=pe",pedag!AA32:AA71)</f>
        <v>0</v>
      </c>
      <c r="J8" s="158">
        <f>SUMIF(pedag!AB32:AB71,"=ne",pedag!AA32:AA71)</f>
        <v>0</v>
      </c>
    </row>
    <row r="9" spans="1:10" ht="30" customHeight="1" x14ac:dyDescent="0.2">
      <c r="A9" s="68"/>
      <c r="B9" s="154" t="s">
        <v>169</v>
      </c>
      <c r="C9" s="155">
        <f>COUNTIF(pedag!AA73:AA400,"=1")</f>
        <v>0</v>
      </c>
      <c r="D9" s="155">
        <f>COUNTIF(pedag!AA73:AA400,"&lt;1")-COUNTIF(pedag!AA73:AA400,"=0")</f>
        <v>0</v>
      </c>
      <c r="E9" s="156">
        <f>SUMIF(pedag!AA73:AA400,"=1",pedag!Y73:Y400)</f>
        <v>0</v>
      </c>
      <c r="F9" s="156">
        <f>SUMIF(pedag!AA73:AA400,"=1",pedag!Z73:Z400)</f>
        <v>0</v>
      </c>
      <c r="G9" s="156">
        <f>SUMIF(pedag!AA73:AA400,"&lt;1",pedag!X73:X400)</f>
        <v>0</v>
      </c>
      <c r="H9" s="157">
        <f t="shared" si="0"/>
        <v>0</v>
      </c>
      <c r="I9" s="156">
        <f>SUMIF(pedag!AB73:AB400,"=pe",pedag!AA73:AA400)</f>
        <v>0</v>
      </c>
      <c r="J9" s="158">
        <f>SUMIF(pedag!AB73:AB400,"=ne",pedag!AA73:AA400)</f>
        <v>0</v>
      </c>
    </row>
    <row r="10" spans="1:10" ht="30" customHeight="1" x14ac:dyDescent="0.2">
      <c r="A10" s="68"/>
      <c r="B10" s="154" t="s">
        <v>170</v>
      </c>
      <c r="C10" s="155">
        <f>COUNTIF(pedag!AA402:AA403,"=1")</f>
        <v>0</v>
      </c>
      <c r="D10" s="155">
        <f>COUNTIF(pedag!AA402:AA403,"&lt;1")-COUNTIF(pedag!AA402:AA403,"=0")</f>
        <v>0</v>
      </c>
      <c r="E10" s="156">
        <f>SUMIF(pedag!AB402:AB403,"pe",pedag!Y402:Y403)</f>
        <v>0</v>
      </c>
      <c r="F10" s="156">
        <f>SUMIF(pedag!AB402:AB403,"pe",pedag!Z402:Z403)</f>
        <v>0</v>
      </c>
      <c r="G10" s="156">
        <f>SUMIF(pedag!AB402:AB403,"ne",pedag!X402:X403)</f>
        <v>0</v>
      </c>
      <c r="H10" s="157">
        <f t="shared" si="0"/>
        <v>0</v>
      </c>
      <c r="I10" s="156">
        <f>SUMIF(pedag!AB402:AB403,"=pe",pedag!AA402:AA403)</f>
        <v>0</v>
      </c>
      <c r="J10" s="158">
        <f>SUMIF(pedag!AB402:AB403,"=ne",pedag!AA402:AA403)</f>
        <v>0</v>
      </c>
    </row>
    <row r="11" spans="1:10" ht="30" customHeight="1" x14ac:dyDescent="0.2">
      <c r="A11" s="68"/>
      <c r="B11" s="154" t="s">
        <v>171</v>
      </c>
      <c r="C11" s="155"/>
      <c r="D11" s="155"/>
      <c r="E11" s="156"/>
      <c r="F11" s="156"/>
      <c r="G11" s="156"/>
      <c r="H11" s="157"/>
      <c r="I11" s="156"/>
      <c r="J11" s="158"/>
    </row>
    <row r="12" spans="1:10" ht="30" customHeight="1" x14ac:dyDescent="0.2">
      <c r="A12" s="68"/>
      <c r="B12" s="154" t="s">
        <v>172</v>
      </c>
      <c r="C12" s="155"/>
      <c r="D12" s="155"/>
      <c r="E12" s="156"/>
      <c r="F12" s="156"/>
      <c r="G12" s="156"/>
      <c r="H12" s="157"/>
      <c r="I12" s="156"/>
      <c r="J12" s="158"/>
    </row>
    <row r="13" spans="1:10" ht="30" customHeight="1" x14ac:dyDescent="0.2">
      <c r="A13" s="68"/>
      <c r="B13" s="159" t="s">
        <v>173</v>
      </c>
      <c r="C13" s="155">
        <f>COUNTIF(pedag!AA405:AA406,"=1")</f>
        <v>0</v>
      </c>
      <c r="D13" s="155">
        <f>COUNTIF(pedag!AA405:AA406,"&lt;1")-COUNTIF(pedag!AA405:AA406,"=0")</f>
        <v>0</v>
      </c>
      <c r="E13" s="156">
        <f>SUMIF(pedag!AB405:AB406,"pe",pedag!Y405:Y406)</f>
        <v>0</v>
      </c>
      <c r="F13" s="156">
        <f>SUMIF(pedag!AB405:AB406,"pe",pedag!Z405:Z406)</f>
        <v>0</v>
      </c>
      <c r="G13" s="156">
        <f>SUMIF(pedag!AB405:AB406,"ne",pedag!X405:X406)</f>
        <v>0</v>
      </c>
      <c r="H13" s="157">
        <f t="shared" si="0"/>
        <v>0</v>
      </c>
      <c r="I13" s="156">
        <f>SUMIF(pedag!AB405:AB406,"=pe",pedag!AA405:AA406)</f>
        <v>0</v>
      </c>
      <c r="J13" s="158">
        <f>SUMIF(pedag!AB405:AB406,"=ne",pedag!AA405:AA406)</f>
        <v>0</v>
      </c>
    </row>
    <row r="14" spans="1:10" ht="30" customHeight="1" x14ac:dyDescent="0.2">
      <c r="A14" s="68"/>
      <c r="B14" s="154" t="s">
        <v>174</v>
      </c>
      <c r="C14" s="155">
        <f>COUNTIF(pedag!AA408:AA409,"=1")</f>
        <v>0</v>
      </c>
      <c r="D14" s="155">
        <f>COUNTIF(pedag!AA408:AA409,"&lt;1")-COUNTIF(pedag!AA408:AA409,"=0")</f>
        <v>0</v>
      </c>
      <c r="E14" s="156">
        <f>SUMIF(pedag!AB408:AB409,"pe",pedag!Y408:Y409)</f>
        <v>0</v>
      </c>
      <c r="F14" s="156">
        <f>SUMIF(pedag!AB408:AB409,"pe",pedag!Z408:Z409)</f>
        <v>0</v>
      </c>
      <c r="G14" s="156">
        <f>SUMIF(pedag!AB408:AB409,"ne",pedag!X408:X409)</f>
        <v>0</v>
      </c>
      <c r="H14" s="157">
        <f t="shared" si="0"/>
        <v>0</v>
      </c>
      <c r="I14" s="156">
        <f>SUMIF(pedag!AB408:AB409,"=pe",pedag!AA408:AA409)</f>
        <v>0</v>
      </c>
      <c r="J14" s="158">
        <f>SUMIF(pedag!AB408:AB409,"=ne",pedag!AA408:AA409)</f>
        <v>0</v>
      </c>
    </row>
    <row r="15" spans="1:10" ht="30" customHeight="1" thickBot="1" x14ac:dyDescent="0.25">
      <c r="A15" s="68"/>
      <c r="B15" s="160" t="s">
        <v>175</v>
      </c>
      <c r="C15" s="161">
        <f>COUNTIF(pedag!AA411:AA412,"=1")</f>
        <v>0</v>
      </c>
      <c r="D15" s="161">
        <f>COUNTIF(pedag!AA411:AA412,"&lt;1")-COUNTIF(pedag!AA411:AA412,"=0")</f>
        <v>0</v>
      </c>
      <c r="E15" s="162">
        <f>SUMIF(pedag!AB411:AB412,"pe",pedag!Y411:Y412)</f>
        <v>0</v>
      </c>
      <c r="F15" s="162">
        <f>SUMIF(pedag!AB411:AB412,"pe",pedag!Z411:Z412)</f>
        <v>0</v>
      </c>
      <c r="G15" s="162">
        <f>SUMIF(pedag!AB411:AB412,"ne",pedag!X411:X412)</f>
        <v>0</v>
      </c>
      <c r="H15" s="163">
        <f t="shared" si="0"/>
        <v>0</v>
      </c>
      <c r="I15" s="162">
        <f>SUMIF(pedag!AB411:AB412,"=pe",pedag!AA411:AA412)</f>
        <v>0</v>
      </c>
      <c r="J15" s="164">
        <f>SUMIF(pedag!AB411:AB412,"=ne",pedag!AA411:AA412)</f>
        <v>0</v>
      </c>
    </row>
    <row r="16" spans="1:10" ht="24" customHeight="1" thickBot="1" x14ac:dyDescent="0.25">
      <c r="A16" s="68"/>
      <c r="B16" s="165" t="s">
        <v>176</v>
      </c>
      <c r="C16" s="697">
        <f t="shared" ref="C16:J16" si="1">SUM(C6:C15)</f>
        <v>0</v>
      </c>
      <c r="D16" s="697">
        <f t="shared" si="1"/>
        <v>0</v>
      </c>
      <c r="E16" s="166">
        <f t="shared" si="1"/>
        <v>0</v>
      </c>
      <c r="F16" s="166">
        <f t="shared" si="1"/>
        <v>0</v>
      </c>
      <c r="G16" s="166">
        <f t="shared" si="1"/>
        <v>0</v>
      </c>
      <c r="H16" s="167">
        <f t="shared" si="1"/>
        <v>0</v>
      </c>
      <c r="I16" s="168">
        <f t="shared" si="1"/>
        <v>0</v>
      </c>
      <c r="J16" s="169">
        <f t="shared" si="1"/>
        <v>0</v>
      </c>
    </row>
    <row r="17" spans="1:10" ht="20.25" customHeight="1" thickBot="1" x14ac:dyDescent="0.5">
      <c r="A17" s="68"/>
      <c r="B17" s="170"/>
      <c r="C17" s="875">
        <f>SUM(C16:D16)</f>
        <v>0</v>
      </c>
      <c r="D17" s="876"/>
      <c r="E17" s="171"/>
      <c r="F17" s="172"/>
      <c r="G17" s="171"/>
      <c r="H17" s="173"/>
      <c r="I17" s="877">
        <f>SUM(I16:J16)</f>
        <v>0</v>
      </c>
      <c r="J17" s="878"/>
    </row>
    <row r="18" spans="1:10" ht="8.25" customHeight="1" thickBot="1" x14ac:dyDescent="0.5">
      <c r="A18" s="68"/>
      <c r="B18" s="170"/>
      <c r="C18" s="170"/>
      <c r="D18" s="170"/>
      <c r="E18" s="170"/>
      <c r="F18" s="174"/>
      <c r="G18" s="175"/>
      <c r="H18" s="175"/>
      <c r="I18" s="12"/>
      <c r="J18" s="68"/>
    </row>
    <row r="19" spans="1:10" ht="29.25" customHeight="1" x14ac:dyDescent="0.2">
      <c r="A19" s="68"/>
      <c r="B19" s="176" t="s">
        <v>177</v>
      </c>
      <c r="C19" s="177" t="s">
        <v>178</v>
      </c>
      <c r="D19" s="177" t="s">
        <v>179</v>
      </c>
      <c r="E19" s="177" t="s">
        <v>180</v>
      </c>
      <c r="F19" s="178" t="s">
        <v>165</v>
      </c>
      <c r="G19" s="179" t="s">
        <v>181</v>
      </c>
      <c r="H19" s="175"/>
      <c r="I19" s="180"/>
      <c r="J19" s="68"/>
    </row>
    <row r="20" spans="1:10" ht="27.95" customHeight="1" thickBot="1" x14ac:dyDescent="0.25">
      <c r="A20" s="68"/>
      <c r="B20" s="154" t="s">
        <v>182</v>
      </c>
      <c r="C20" s="181">
        <f>COUNTIF('adm.i obs.'!L6:L9,"=1")</f>
        <v>0</v>
      </c>
      <c r="D20" s="182">
        <f>COUNTIF('adm.i obs.'!L6:L9,"&lt;1")-COUNTIF('adm.i obs.'!L6:L9,"=0")</f>
        <v>0</v>
      </c>
      <c r="E20" s="183">
        <f>'adm.i obs.'!J5-'adm.i obs.'!K5</f>
        <v>0</v>
      </c>
      <c r="F20" s="183">
        <f>'adm.i obs.'!K5</f>
        <v>0</v>
      </c>
      <c r="G20" s="184">
        <f>SUM('adm.i obs.'!L6:L9)</f>
        <v>0</v>
      </c>
      <c r="H20" s="175"/>
      <c r="I20" s="879" t="s">
        <v>183</v>
      </c>
      <c r="J20" s="879"/>
    </row>
    <row r="21" spans="1:10" ht="27.95" customHeight="1" thickBot="1" x14ac:dyDescent="0.25">
      <c r="A21" s="68"/>
      <c r="B21" s="154" t="s">
        <v>184</v>
      </c>
      <c r="C21" s="181">
        <f>COUNTIF('adm.i obs.'!L11:L14,"=1")</f>
        <v>0</v>
      </c>
      <c r="D21" s="182">
        <f>COUNTIF('adm.i obs.'!L11:L14,"&lt;1")-COUNTIF('adm.i obs.'!L11:L14,"=0")</f>
        <v>0</v>
      </c>
      <c r="E21" s="183">
        <f>'adm.i obs.'!J10-'adm.i obs.'!K10</f>
        <v>0</v>
      </c>
      <c r="F21" s="183">
        <f>'adm.i obs.'!K10</f>
        <v>0</v>
      </c>
      <c r="G21" s="184">
        <f>SUM('adm.i obs.'!L11:L14)</f>
        <v>0</v>
      </c>
      <c r="H21" s="185"/>
      <c r="I21" s="880">
        <f>'Liczba słuchaczy'!J6</f>
        <v>0</v>
      </c>
      <c r="J21" s="881"/>
    </row>
    <row r="22" spans="1:10" ht="27.95" customHeight="1" x14ac:dyDescent="0.2">
      <c r="A22" s="68"/>
      <c r="B22" s="154" t="s">
        <v>185</v>
      </c>
      <c r="C22" s="181">
        <f>COUNTIF('adm.i obs.'!L16:L17,"=1")</f>
        <v>0</v>
      </c>
      <c r="D22" s="182">
        <f>COUNTIF('adm.i obs.'!L16:L17,"&lt;1")-COUNTIF('adm.i obs.'!L16:L17,"=0")</f>
        <v>0</v>
      </c>
      <c r="E22" s="183">
        <f>'adm.i obs.'!J15-'adm.i obs.'!K15</f>
        <v>0</v>
      </c>
      <c r="F22" s="183">
        <f>'adm.i obs.'!K15</f>
        <v>0</v>
      </c>
      <c r="G22" s="184">
        <f>SUM('adm.i obs.'!L16:L17)</f>
        <v>0</v>
      </c>
      <c r="H22" s="186"/>
      <c r="I22" s="879"/>
      <c r="J22" s="879"/>
    </row>
    <row r="23" spans="1:10" ht="26.25" customHeight="1" thickBot="1" x14ac:dyDescent="0.25">
      <c r="A23" s="68"/>
      <c r="B23" s="187" t="s">
        <v>176</v>
      </c>
      <c r="C23" s="188">
        <f>SUM(C20:C22)</f>
        <v>0</v>
      </c>
      <c r="D23" s="188">
        <f>SUM(D20:D22)</f>
        <v>0</v>
      </c>
      <c r="E23" s="189">
        <f>SUM(E20:E22)</f>
        <v>0</v>
      </c>
      <c r="F23" s="190">
        <f>SUM(F20:F22)</f>
        <v>0</v>
      </c>
      <c r="G23" s="191">
        <f>SUM(G20:G22)</f>
        <v>0</v>
      </c>
      <c r="H23" s="186"/>
      <c r="I23" s="861"/>
      <c r="J23" s="861"/>
    </row>
    <row r="24" spans="1:10" ht="33.75" customHeight="1" thickBot="1" x14ac:dyDescent="0.25">
      <c r="A24" s="68"/>
      <c r="B24" s="698" t="s">
        <v>186</v>
      </c>
      <c r="C24" s="884">
        <f>SUM(C17,C23,D23)</f>
        <v>0</v>
      </c>
      <c r="D24" s="885"/>
      <c r="E24" s="699"/>
      <c r="F24" s="700" t="s">
        <v>187</v>
      </c>
      <c r="G24" s="701">
        <f>SUM(G23,I17)</f>
        <v>0</v>
      </c>
      <c r="H24" s="186"/>
      <c r="I24" s="192"/>
      <c r="J24" s="193"/>
    </row>
    <row r="25" spans="1:10" ht="24.75" customHeight="1" x14ac:dyDescent="0.2">
      <c r="A25" s="68"/>
      <c r="B25" s="194"/>
      <c r="C25" s="195"/>
      <c r="D25" s="196"/>
      <c r="E25" s="197"/>
      <c r="F25" s="195"/>
      <c r="G25" s="196"/>
      <c r="H25" s="198"/>
      <c r="I25" s="199"/>
      <c r="J25" s="200"/>
    </row>
    <row r="26" spans="1:10" ht="8.25" customHeight="1" thickBot="1" x14ac:dyDescent="0.25">
      <c r="A26" s="68"/>
      <c r="B26" s="194"/>
      <c r="C26" s="201"/>
      <c r="D26" s="202"/>
      <c r="E26" s="203"/>
      <c r="F26" s="204"/>
      <c r="G26" s="185"/>
      <c r="H26" s="205"/>
      <c r="I26" s="41"/>
      <c r="J26" s="68"/>
    </row>
    <row r="27" spans="1:10" ht="44.25" customHeight="1" x14ac:dyDescent="0.2">
      <c r="A27" s="68"/>
      <c r="B27" s="206" t="s">
        <v>188</v>
      </c>
      <c r="C27" s="886" t="s">
        <v>355</v>
      </c>
      <c r="D27" s="887"/>
      <c r="E27" s="207" t="s">
        <v>189</v>
      </c>
      <c r="F27" s="208" t="s">
        <v>190</v>
      </c>
      <c r="G27" s="209" t="s">
        <v>191</v>
      </c>
      <c r="H27" s="210" t="s">
        <v>192</v>
      </c>
      <c r="I27" s="210" t="s">
        <v>193</v>
      </c>
      <c r="J27" s="211"/>
    </row>
    <row r="28" spans="1:10" ht="27.95" customHeight="1" x14ac:dyDescent="0.2">
      <c r="A28" s="68"/>
      <c r="B28" s="212" t="s">
        <v>194</v>
      </c>
      <c r="C28" s="888">
        <f>COUNTIF(pedag!K6:K2476,"=NP &gt;1/2")</f>
        <v>0</v>
      </c>
      <c r="D28" s="889"/>
      <c r="E28" s="213">
        <f>COUNTIF(pedag!K6:K2476,"=NP.")</f>
        <v>0</v>
      </c>
      <c r="F28" s="214">
        <f>COUNTIF(pedag!J6:J2476,"=NP1")</f>
        <v>0</v>
      </c>
      <c r="G28" s="213">
        <f>COUNTIF(pedag!J6:J2476,"=M")</f>
        <v>0</v>
      </c>
      <c r="H28" s="215">
        <f>COUNTIF(pedag!J6:J2476,"=M1")</f>
        <v>0</v>
      </c>
      <c r="I28" s="215">
        <f>COUNTIF(pedag!J6:J2476,"=D")</f>
        <v>0</v>
      </c>
      <c r="J28" s="216"/>
    </row>
    <row r="29" spans="1:10" ht="27.95" customHeight="1" thickBot="1" x14ac:dyDescent="0.25">
      <c r="A29" s="68"/>
      <c r="B29" s="217" t="s">
        <v>195</v>
      </c>
      <c r="C29" s="890">
        <f>ROUND(SUMIF(pedag!K6:K2476,"NP &gt;1/2",pedag!AA6:AA2476),2)</f>
        <v>0</v>
      </c>
      <c r="D29" s="891"/>
      <c r="E29" s="218">
        <f>ROUND(SUMIF(pedag!K6:K2476,"NP.",pedag!AA6:AA2476),2)</f>
        <v>0</v>
      </c>
      <c r="F29" s="219">
        <f>ROUND(SUMIF(pedag!J6:J2476,"NP1",pedag!AA6:AA2476),2)</f>
        <v>0</v>
      </c>
      <c r="G29" s="218">
        <f>ROUND(SUMIF(pedag!J6:J2476,"M",pedag!AA6:AA2476),2)</f>
        <v>0</v>
      </c>
      <c r="H29" s="220">
        <f>ROUND(SUMIF(pedag!J6:J2476,"M1",pedag!AA6:AA2476),2)</f>
        <v>0</v>
      </c>
      <c r="I29" s="220">
        <f>ROUND(SUMIF(pedag!J6:J2476,"D",pedag!AA6:AA2476),2)</f>
        <v>0</v>
      </c>
      <c r="J29" s="221"/>
    </row>
    <row r="30" spans="1:10" ht="12" customHeight="1" thickBot="1" x14ac:dyDescent="0.25">
      <c r="A30" s="12"/>
      <c r="B30" s="68"/>
      <c r="C30" s="68"/>
      <c r="D30" s="68"/>
      <c r="E30" s="68"/>
      <c r="F30" s="68"/>
      <c r="G30" s="68"/>
      <c r="H30" s="68"/>
      <c r="I30" s="68"/>
      <c r="J30" s="68"/>
    </row>
    <row r="31" spans="1:10" x14ac:dyDescent="0.2">
      <c r="A31" s="68"/>
      <c r="B31" s="892"/>
      <c r="C31" s="893"/>
      <c r="D31" s="702"/>
      <c r="E31" s="702"/>
      <c r="F31" s="702"/>
      <c r="G31" s="702"/>
      <c r="H31" s="702"/>
      <c r="I31" s="703"/>
      <c r="J31" s="685"/>
    </row>
    <row r="32" spans="1:10" ht="15.75" x14ac:dyDescent="0.25">
      <c r="A32" s="68"/>
      <c r="B32" s="894"/>
      <c r="C32" s="895"/>
      <c r="D32" s="222" t="s">
        <v>196</v>
      </c>
      <c r="E32" s="68"/>
      <c r="F32" s="68"/>
      <c r="G32" s="68"/>
      <c r="H32" s="68"/>
      <c r="I32" s="68"/>
      <c r="J32" s="223"/>
    </row>
    <row r="33" spans="1:10" ht="10.5" customHeight="1" x14ac:dyDescent="0.2">
      <c r="A33" s="68"/>
      <c r="B33" s="896" t="s">
        <v>197</v>
      </c>
      <c r="C33" s="897"/>
      <c r="D33" s="68"/>
      <c r="E33" s="68"/>
      <c r="F33" s="68"/>
      <c r="G33" s="68"/>
      <c r="H33" s="68"/>
      <c r="I33" s="68"/>
      <c r="J33" s="223"/>
    </row>
    <row r="34" spans="1:10" ht="48" customHeight="1" x14ac:dyDescent="0.2">
      <c r="A34" s="68"/>
      <c r="B34" s="882" t="s">
        <v>198</v>
      </c>
      <c r="C34" s="883"/>
      <c r="D34" s="224"/>
      <c r="E34" s="68"/>
      <c r="F34" s="68"/>
      <c r="G34" s="68"/>
      <c r="H34" s="68"/>
      <c r="I34" s="68"/>
      <c r="J34" s="223"/>
    </row>
    <row r="35" spans="1:10" ht="55.5" customHeight="1" thickBot="1" x14ac:dyDescent="0.25">
      <c r="A35" s="141"/>
      <c r="B35" s="225">
        <f ca="1">NOW()</f>
        <v>45064.456724768519</v>
      </c>
      <c r="C35" s="226"/>
      <c r="D35" s="227" t="s">
        <v>199</v>
      </c>
      <c r="E35" s="228"/>
      <c r="F35" s="228"/>
      <c r="G35" s="227"/>
      <c r="H35" s="229"/>
      <c r="I35" s="230" t="s">
        <v>200</v>
      </c>
      <c r="J35" s="231"/>
    </row>
    <row r="36" spans="1:10" x14ac:dyDescent="0.2">
      <c r="B36" s="142"/>
    </row>
  </sheetData>
  <sheetProtection algorithmName="SHA-512" hashValue="VZvxdDz9BIOj/5DzAkA7LzIpPOonV35xk2oFMUo2+URwRb9E1vPWJTBFKkARC4NmCE9tJ1CMCAvNddnK077aFQ==" saltValue="F11Aj03F6H4LhuoNwUV3cQ==" spinCount="100000" sheet="1" objects="1" scenarios="1"/>
  <mergeCells count="23">
    <mergeCell ref="B34:C34"/>
    <mergeCell ref="C24:D24"/>
    <mergeCell ref="C27:D27"/>
    <mergeCell ref="C28:D28"/>
    <mergeCell ref="C29:D29"/>
    <mergeCell ref="B31:C32"/>
    <mergeCell ref="B33:C33"/>
    <mergeCell ref="I23:J23"/>
    <mergeCell ref="C1:D1"/>
    <mergeCell ref="E1:F1"/>
    <mergeCell ref="I1:J1"/>
    <mergeCell ref="C2:D2"/>
    <mergeCell ref="B3:I3"/>
    <mergeCell ref="B4:B5"/>
    <mergeCell ref="C4:D4"/>
    <mergeCell ref="E4:F4"/>
    <mergeCell ref="H4:H5"/>
    <mergeCell ref="I4:J4"/>
    <mergeCell ref="C17:D17"/>
    <mergeCell ref="I17:J17"/>
    <mergeCell ref="I20:J20"/>
    <mergeCell ref="I21:J21"/>
    <mergeCell ref="I22:J22"/>
  </mergeCells>
  <printOptions horizontalCentered="1"/>
  <pageMargins left="0.78740157480314965" right="0.43307086614173229" top="0.98425196850393704" bottom="0.82677165354330717" header="0.51181102362204722" footer="0.31496062992125984"/>
  <pageSetup paperSize="9" scale="65" orientation="portrait" verticalDpi="360" r:id="rId1"/>
  <headerFooter alignWithMargins="0">
    <oddFooter>&amp;L&amp;6CEA-organizacja roku szkolnego 2021/2022</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47A60-4B6A-4E58-AA09-B38BECF00B26}">
  <sheetPr>
    <tabColor theme="0"/>
    <pageSetUpPr fitToPage="1"/>
  </sheetPr>
  <dimension ref="A1:L58"/>
  <sheetViews>
    <sheetView view="pageBreakPreview" zoomScaleNormal="100" zoomScaleSheetLayoutView="100" workbookViewId="0">
      <selection activeCell="J17" sqref="J17"/>
    </sheetView>
  </sheetViews>
  <sheetFormatPr defaultColWidth="10" defaultRowHeight="14.25" x14ac:dyDescent="0.25"/>
  <cols>
    <col min="1" max="1" width="1.5703125" style="236" customWidth="1"/>
    <col min="2" max="2" width="4.140625" style="236" customWidth="1"/>
    <col min="3" max="3" width="10" style="236" customWidth="1"/>
    <col min="4" max="4" width="18.85546875" style="236" customWidth="1"/>
    <col min="5" max="5" width="24.42578125" style="236" customWidth="1"/>
    <col min="6" max="6" width="8.85546875" style="236" customWidth="1"/>
    <col min="7" max="7" width="23.28515625" style="236" customWidth="1"/>
    <col min="8" max="16384" width="10" style="236"/>
  </cols>
  <sheetData>
    <row r="1" spans="1:11" x14ac:dyDescent="0.25">
      <c r="E1" s="950" t="str">
        <f>wizyt!$B$1</f>
        <v xml:space="preserve"> </v>
      </c>
      <c r="F1" s="950"/>
      <c r="G1" s="720" t="str">
        <f>wizyt!$D$1</f>
        <v xml:space="preserve"> </v>
      </c>
      <c r="H1" s="721"/>
      <c r="I1" s="721"/>
    </row>
    <row r="2" spans="1:11" s="233" customFormat="1" ht="19.5" customHeight="1" x14ac:dyDescent="0.2">
      <c r="A2" s="232"/>
      <c r="B2" s="903" t="str">
        <f>wizyt!B6</f>
        <v>??</v>
      </c>
      <c r="C2" s="903"/>
      <c r="D2" s="903"/>
      <c r="E2" s="903"/>
      <c r="F2" s="903"/>
      <c r="G2" s="903"/>
    </row>
    <row r="3" spans="1:11" ht="24.75" customHeight="1" x14ac:dyDescent="0.25">
      <c r="A3" s="234"/>
      <c r="B3" s="904" t="s">
        <v>201</v>
      </c>
      <c r="C3" s="904"/>
      <c r="D3" s="904"/>
      <c r="E3" s="904"/>
      <c r="F3" s="904"/>
      <c r="G3" s="235" t="str">
        <f>wizyt!H3</f>
        <v>2023/2024</v>
      </c>
    </row>
    <row r="4" spans="1:11" ht="13.5" customHeight="1" x14ac:dyDescent="0.25">
      <c r="B4" s="237"/>
      <c r="C4" s="238" t="str">
        <f>wizyt!C3</f>
        <v>??</v>
      </c>
      <c r="D4" s="239"/>
      <c r="E4" s="240"/>
      <c r="F4" s="905" t="s">
        <v>202</v>
      </c>
      <c r="G4" s="905"/>
    </row>
    <row r="5" spans="1:11" ht="14.1" customHeight="1" x14ac:dyDescent="0.25">
      <c r="B5" s="241">
        <v>1</v>
      </c>
      <c r="C5" s="242" t="s">
        <v>203</v>
      </c>
      <c r="D5" s="243"/>
      <c r="E5" s="244"/>
      <c r="F5" s="901" t="s">
        <v>351</v>
      </c>
      <c r="G5" s="902"/>
    </row>
    <row r="6" spans="1:11" ht="14.1" customHeight="1" x14ac:dyDescent="0.25">
      <c r="B6" s="241">
        <v>2</v>
      </c>
      <c r="C6" s="242" t="s">
        <v>204</v>
      </c>
      <c r="D6" s="243"/>
      <c r="E6" s="244"/>
      <c r="F6" s="901" t="s">
        <v>351</v>
      </c>
      <c r="G6" s="902"/>
    </row>
    <row r="7" spans="1:11" ht="14.1" customHeight="1" x14ac:dyDescent="0.25">
      <c r="B7" s="906">
        <v>3</v>
      </c>
      <c r="C7" s="908" t="s">
        <v>205</v>
      </c>
      <c r="D7" s="909"/>
      <c r="E7" s="245" t="s">
        <v>206</v>
      </c>
      <c r="F7" s="901" t="s">
        <v>106</v>
      </c>
      <c r="G7" s="902"/>
    </row>
    <row r="8" spans="1:11" ht="14.1" customHeight="1" x14ac:dyDescent="0.25">
      <c r="B8" s="907"/>
      <c r="C8" s="910"/>
      <c r="D8" s="911"/>
      <c r="E8" s="245" t="s">
        <v>207</v>
      </c>
      <c r="F8" s="901" t="s">
        <v>106</v>
      </c>
      <c r="G8" s="902"/>
    </row>
    <row r="9" spans="1:11" ht="14.1" customHeight="1" x14ac:dyDescent="0.25">
      <c r="B9" s="906">
        <v>4</v>
      </c>
      <c r="C9" s="908" t="s">
        <v>208</v>
      </c>
      <c r="D9" s="909"/>
      <c r="E9" s="245" t="s">
        <v>209</v>
      </c>
      <c r="F9" s="901" t="s">
        <v>106</v>
      </c>
      <c r="G9" s="902"/>
    </row>
    <row r="10" spans="1:11" ht="14.1" customHeight="1" x14ac:dyDescent="0.25">
      <c r="B10" s="907"/>
      <c r="C10" s="910"/>
      <c r="D10" s="911"/>
      <c r="E10" s="245" t="s">
        <v>210</v>
      </c>
      <c r="F10" s="901" t="s">
        <v>106</v>
      </c>
      <c r="G10" s="902"/>
    </row>
    <row r="11" spans="1:11" ht="14.1" customHeight="1" x14ac:dyDescent="0.25">
      <c r="B11" s="241">
        <v>5</v>
      </c>
      <c r="C11" s="242" t="s">
        <v>211</v>
      </c>
      <c r="D11" s="243"/>
      <c r="E11" s="244"/>
      <c r="F11" s="901" t="s">
        <v>106</v>
      </c>
      <c r="G11" s="902"/>
    </row>
    <row r="12" spans="1:11" ht="14.1" customHeight="1" x14ac:dyDescent="0.25">
      <c r="B12" s="241">
        <v>6</v>
      </c>
      <c r="C12" s="898" t="s">
        <v>212</v>
      </c>
      <c r="D12" s="899"/>
      <c r="E12" s="900"/>
      <c r="F12" s="901" t="s">
        <v>106</v>
      </c>
      <c r="G12" s="902"/>
    </row>
    <row r="13" spans="1:11" ht="14.1" customHeight="1" x14ac:dyDescent="0.25">
      <c r="B13" s="241">
        <v>7</v>
      </c>
      <c r="C13" s="912" t="s">
        <v>213</v>
      </c>
      <c r="D13" s="913"/>
      <c r="E13" s="914"/>
      <c r="F13" s="915" t="s">
        <v>106</v>
      </c>
      <c r="G13" s="916"/>
    </row>
    <row r="14" spans="1:11" ht="14.1" customHeight="1" x14ac:dyDescent="0.25">
      <c r="B14" s="241">
        <v>8</v>
      </c>
      <c r="C14" s="912"/>
      <c r="D14" s="913"/>
      <c r="E14" s="914"/>
      <c r="F14" s="901"/>
      <c r="G14" s="902"/>
      <c r="J14" s="246"/>
      <c r="K14" s="246"/>
    </row>
    <row r="15" spans="1:11" ht="14.1" customHeight="1" x14ac:dyDescent="0.25">
      <c r="B15" s="241">
        <v>9</v>
      </c>
      <c r="C15" s="912"/>
      <c r="D15" s="913"/>
      <c r="E15" s="914"/>
      <c r="F15" s="917"/>
      <c r="G15" s="917"/>
    </row>
    <row r="16" spans="1:11" ht="14.1" customHeight="1" x14ac:dyDescent="0.25">
      <c r="B16" s="247"/>
      <c r="C16" s="912"/>
      <c r="D16" s="913"/>
      <c r="E16" s="914"/>
      <c r="F16" s="902"/>
      <c r="G16" s="902"/>
    </row>
    <row r="17" spans="2:12" ht="9" customHeight="1" x14ac:dyDescent="0.25"/>
    <row r="18" spans="2:12" s="248" customFormat="1" ht="24.75" customHeight="1" x14ac:dyDescent="0.25">
      <c r="B18" s="927" t="s">
        <v>214</v>
      </c>
      <c r="C18" s="927"/>
      <c r="D18" s="927"/>
      <c r="E18" s="927"/>
      <c r="F18" s="927"/>
      <c r="G18" s="927"/>
      <c r="L18" s="249"/>
    </row>
    <row r="19" spans="2:12" s="248" customFormat="1" ht="24.75" customHeight="1" x14ac:dyDescent="0.25">
      <c r="B19" s="928" t="s">
        <v>215</v>
      </c>
      <c r="C19" s="929"/>
      <c r="D19" s="929"/>
      <c r="E19" s="930"/>
      <c r="F19" s="250" t="s">
        <v>216</v>
      </c>
      <c r="G19" s="251" t="s">
        <v>217</v>
      </c>
      <c r="L19" s="249"/>
    </row>
    <row r="20" spans="2:12" ht="15" x14ac:dyDescent="0.25">
      <c r="B20" s="931" t="s">
        <v>218</v>
      </c>
      <c r="C20" s="932"/>
      <c r="D20" s="933"/>
      <c r="E20" s="252" t="s">
        <v>352</v>
      </c>
      <c r="F20" s="253">
        <f>SUM(F21:F23)</f>
        <v>19</v>
      </c>
      <c r="G20" s="254"/>
    </row>
    <row r="21" spans="2:12" ht="12.95" customHeight="1" x14ac:dyDescent="0.25">
      <c r="B21" s="919" t="s">
        <v>219</v>
      </c>
      <c r="C21" s="922" t="s">
        <v>220</v>
      </c>
      <c r="D21" s="923"/>
      <c r="E21" s="255" t="s">
        <v>115</v>
      </c>
      <c r="F21" s="256">
        <v>17</v>
      </c>
      <c r="G21" s="254"/>
    </row>
    <row r="22" spans="2:12" ht="12.95" customHeight="1" x14ac:dyDescent="0.25">
      <c r="B22" s="920"/>
      <c r="C22" s="924"/>
      <c r="D22" s="925"/>
      <c r="E22" s="257"/>
      <c r="F22" s="258">
        <v>2</v>
      </c>
      <c r="G22" s="254"/>
    </row>
    <row r="23" spans="2:12" ht="12.95" customHeight="1" x14ac:dyDescent="0.25">
      <c r="B23" s="921"/>
      <c r="C23" s="924"/>
      <c r="D23" s="925"/>
      <c r="E23" s="257"/>
      <c r="F23" s="259"/>
      <c r="G23" s="254"/>
    </row>
    <row r="24" spans="2:12" ht="18.75" customHeight="1" x14ac:dyDescent="0.25">
      <c r="B24" s="931" t="s">
        <v>221</v>
      </c>
      <c r="C24" s="932"/>
      <c r="D24" s="933"/>
      <c r="E24" s="252" t="s">
        <v>115</v>
      </c>
      <c r="F24" s="253">
        <f>SUM(F25:F29)-F26</f>
        <v>15</v>
      </c>
      <c r="G24" s="254"/>
    </row>
    <row r="25" spans="2:12" ht="12.95" customHeight="1" x14ac:dyDescent="0.25">
      <c r="B25" s="939" t="s">
        <v>222</v>
      </c>
      <c r="C25" s="940" t="s">
        <v>220</v>
      </c>
      <c r="D25" s="941"/>
      <c r="E25" s="252" t="s">
        <v>115</v>
      </c>
      <c r="F25" s="260">
        <v>15</v>
      </c>
      <c r="G25" s="254"/>
    </row>
    <row r="26" spans="2:12" ht="12.95" customHeight="1" x14ac:dyDescent="0.25">
      <c r="B26" s="939"/>
      <c r="C26" s="942" t="s">
        <v>223</v>
      </c>
      <c r="D26" s="941"/>
      <c r="E26" s="252" t="s">
        <v>115</v>
      </c>
      <c r="F26" s="261">
        <v>1</v>
      </c>
      <c r="G26" s="254"/>
    </row>
    <row r="27" spans="2:12" ht="12.95" customHeight="1" x14ac:dyDescent="0.25">
      <c r="B27" s="939"/>
      <c r="C27" s="943"/>
      <c r="D27" s="943"/>
      <c r="E27" s="252" t="s">
        <v>115</v>
      </c>
      <c r="F27" s="261"/>
      <c r="G27" s="254"/>
    </row>
    <row r="28" spans="2:12" ht="12.95" customHeight="1" x14ac:dyDescent="0.25">
      <c r="B28" s="939"/>
      <c r="C28" s="944"/>
      <c r="D28" s="945"/>
      <c r="E28" s="252" t="s">
        <v>115</v>
      </c>
      <c r="F28" s="261"/>
      <c r="G28" s="254"/>
    </row>
    <row r="29" spans="2:12" ht="12.95" customHeight="1" x14ac:dyDescent="0.25">
      <c r="B29" s="939"/>
      <c r="C29" s="946"/>
      <c r="D29" s="946"/>
      <c r="E29" s="255"/>
      <c r="F29" s="262"/>
      <c r="G29" s="263"/>
    </row>
    <row r="30" spans="2:12" ht="21.95" customHeight="1" x14ac:dyDescent="0.25">
      <c r="B30" s="233"/>
      <c r="C30" s="264"/>
      <c r="D30" s="265"/>
      <c r="E30" s="266" t="s">
        <v>224</v>
      </c>
      <c r="F30" s="267">
        <f>F20+F24</f>
        <v>34</v>
      </c>
      <c r="G30" s="268" t="s">
        <v>225</v>
      </c>
    </row>
    <row r="31" spans="2:12" ht="15" customHeight="1" x14ac:dyDescent="0.25">
      <c r="C31" s="947" t="s">
        <v>226</v>
      </c>
      <c r="D31" s="948"/>
      <c r="E31" s="948"/>
      <c r="F31" s="269">
        <f>F26+F20</f>
        <v>20</v>
      </c>
      <c r="G31" s="270" t="s">
        <v>225</v>
      </c>
    </row>
    <row r="32" spans="2:12" ht="15" customHeight="1" x14ac:dyDescent="0.25">
      <c r="B32" s="271" t="s">
        <v>227</v>
      </c>
      <c r="C32" s="272" t="s">
        <v>228</v>
      </c>
      <c r="D32" s="234"/>
      <c r="E32" s="234"/>
      <c r="F32" s="273"/>
      <c r="G32" s="274"/>
    </row>
    <row r="33" spans="1:7" ht="28.5" customHeight="1" x14ac:dyDescent="0.25">
      <c r="A33" s="275"/>
      <c r="B33" s="949" t="s">
        <v>229</v>
      </c>
      <c r="C33" s="949"/>
      <c r="D33" s="949"/>
      <c r="E33" s="949"/>
      <c r="F33" s="949"/>
      <c r="G33" s="949"/>
    </row>
    <row r="34" spans="1:7" ht="15" customHeight="1" x14ac:dyDescent="0.2">
      <c r="A34" s="275"/>
      <c r="B34" s="918" t="s">
        <v>230</v>
      </c>
      <c r="C34" s="918"/>
      <c r="D34" s="918"/>
      <c r="E34" s="276" t="s">
        <v>231</v>
      </c>
      <c r="F34" s="277"/>
      <c r="G34" s="277"/>
    </row>
    <row r="35" spans="1:7" ht="12.95" customHeight="1" x14ac:dyDescent="0.25">
      <c r="B35" s="934" t="s">
        <v>232</v>
      </c>
      <c r="C35" s="935"/>
      <c r="D35" s="936"/>
      <c r="E35" s="278">
        <f>$F$30*3</f>
        <v>102</v>
      </c>
      <c r="F35" s="937"/>
      <c r="G35" s="938"/>
    </row>
    <row r="36" spans="1:7" ht="12.95" customHeight="1" x14ac:dyDescent="0.25">
      <c r="B36" s="934" t="s">
        <v>233</v>
      </c>
      <c r="C36" s="935"/>
      <c r="D36" s="936"/>
      <c r="E36" s="278">
        <f>$F$30*7</f>
        <v>238</v>
      </c>
      <c r="F36" s="937"/>
      <c r="G36" s="938"/>
    </row>
    <row r="37" spans="1:7" ht="12.95" customHeight="1" x14ac:dyDescent="0.25">
      <c r="B37" s="934" t="s">
        <v>234</v>
      </c>
      <c r="C37" s="935"/>
      <c r="D37" s="936"/>
      <c r="E37" s="278">
        <f>$F$30*14</f>
        <v>476</v>
      </c>
      <c r="F37" s="937"/>
      <c r="G37" s="938"/>
    </row>
    <row r="38" spans="1:7" ht="12.95" customHeight="1" x14ac:dyDescent="0.25">
      <c r="B38" s="934" t="s">
        <v>235</v>
      </c>
      <c r="C38" s="935"/>
      <c r="D38" s="936"/>
      <c r="E38" s="278">
        <f>$F$30*18</f>
        <v>612</v>
      </c>
      <c r="F38" s="937"/>
      <c r="G38" s="938"/>
    </row>
    <row r="39" spans="1:7" ht="12.95" customHeight="1" x14ac:dyDescent="0.25">
      <c r="B39" s="934" t="s">
        <v>236</v>
      </c>
      <c r="C39" s="935"/>
      <c r="D39" s="936"/>
      <c r="E39" s="278">
        <f>$F$30*20</f>
        <v>680</v>
      </c>
      <c r="F39" s="937"/>
      <c r="G39" s="938"/>
    </row>
    <row r="40" spans="1:7" ht="12.95" customHeight="1" x14ac:dyDescent="0.25">
      <c r="B40" s="934" t="s">
        <v>237</v>
      </c>
      <c r="C40" s="935"/>
      <c r="D40" s="936"/>
      <c r="E40" s="278">
        <f>$F$30*22</f>
        <v>748</v>
      </c>
      <c r="F40" s="937"/>
      <c r="G40" s="938"/>
    </row>
    <row r="41" spans="1:7" ht="12.95" customHeight="1" x14ac:dyDescent="0.25">
      <c r="B41" s="934" t="s">
        <v>238</v>
      </c>
      <c r="C41" s="935"/>
      <c r="D41" s="936"/>
      <c r="E41" s="278">
        <f>$F$30*30</f>
        <v>1020</v>
      </c>
      <c r="F41" s="937"/>
      <c r="G41" s="938"/>
    </row>
    <row r="42" spans="1:7" ht="18" customHeight="1" x14ac:dyDescent="0.25">
      <c r="B42" s="234"/>
      <c r="C42" s="234"/>
      <c r="D42" s="234"/>
      <c r="E42" s="234"/>
      <c r="F42" s="234"/>
      <c r="G42" s="234"/>
    </row>
    <row r="43" spans="1:7" ht="15" customHeight="1" x14ac:dyDescent="0.25">
      <c r="B43" s="926" t="s">
        <v>239</v>
      </c>
      <c r="C43" s="926"/>
      <c r="D43" s="926"/>
      <c r="E43" s="926"/>
      <c r="F43" s="926"/>
      <c r="G43" s="926"/>
    </row>
    <row r="44" spans="1:7" ht="15" customHeight="1" x14ac:dyDescent="0.25">
      <c r="B44" s="954" t="s">
        <v>240</v>
      </c>
      <c r="C44" s="955"/>
      <c r="D44" s="955"/>
      <c r="E44" s="956"/>
      <c r="F44" s="279" t="s">
        <v>241</v>
      </c>
      <c r="G44" s="280" t="s">
        <v>242</v>
      </c>
    </row>
    <row r="45" spans="1:7" ht="12.95" customHeight="1" x14ac:dyDescent="0.25">
      <c r="B45" s="281">
        <v>1</v>
      </c>
      <c r="C45" s="951"/>
      <c r="D45" s="952"/>
      <c r="E45" s="953"/>
      <c r="F45" s="282"/>
      <c r="G45" s="283"/>
    </row>
    <row r="46" spans="1:7" ht="12.95" customHeight="1" x14ac:dyDescent="0.25">
      <c r="B46" s="281">
        <v>2</v>
      </c>
      <c r="C46" s="951"/>
      <c r="D46" s="952"/>
      <c r="E46" s="953"/>
      <c r="F46" s="282"/>
      <c r="G46" s="283"/>
    </row>
    <row r="47" spans="1:7" ht="12.95" customHeight="1" x14ac:dyDescent="0.25">
      <c r="B47" s="281">
        <v>3</v>
      </c>
      <c r="C47" s="951"/>
      <c r="D47" s="952"/>
      <c r="E47" s="953"/>
      <c r="F47" s="282"/>
      <c r="G47" s="284"/>
    </row>
    <row r="48" spans="1:7" ht="12.95" customHeight="1" x14ac:dyDescent="0.25">
      <c r="B48" s="281">
        <v>4</v>
      </c>
      <c r="C48" s="951"/>
      <c r="D48" s="952"/>
      <c r="E48" s="953"/>
      <c r="F48" s="282"/>
      <c r="G48" s="285"/>
    </row>
    <row r="49" spans="2:7" ht="12.95" customHeight="1" x14ac:dyDescent="0.25">
      <c r="B49" s="281"/>
      <c r="C49" s="951"/>
      <c r="D49" s="952"/>
      <c r="E49" s="953"/>
      <c r="F49" s="282"/>
      <c r="G49" s="286"/>
    </row>
    <row r="50" spans="2:7" ht="12.95" customHeight="1" x14ac:dyDescent="0.25">
      <c r="B50" s="281"/>
      <c r="C50" s="951"/>
      <c r="D50" s="952"/>
      <c r="E50" s="953"/>
      <c r="F50" s="287"/>
      <c r="G50" s="288"/>
    </row>
    <row r="51" spans="2:7" ht="12.95" customHeight="1" x14ac:dyDescent="0.25">
      <c r="B51" s="281"/>
      <c r="C51" s="951"/>
      <c r="D51" s="952"/>
      <c r="E51" s="953"/>
      <c r="F51" s="282"/>
      <c r="G51" s="286"/>
    </row>
    <row r="52" spans="2:7" ht="12.95" customHeight="1" x14ac:dyDescent="0.25">
      <c r="B52" s="281"/>
      <c r="C52" s="951"/>
      <c r="D52" s="952"/>
      <c r="E52" s="953"/>
      <c r="F52" s="287"/>
      <c r="G52" s="288"/>
    </row>
    <row r="53" spans="2:7" ht="15" x14ac:dyDescent="0.2">
      <c r="B53" s="289" t="s">
        <v>227</v>
      </c>
      <c r="C53" s="290" t="s">
        <v>243</v>
      </c>
      <c r="D53" s="234"/>
      <c r="E53" s="234"/>
      <c r="F53" s="291">
        <f>SUM(F45:F52)</f>
        <v>0</v>
      </c>
      <c r="G53" s="234" t="s">
        <v>244</v>
      </c>
    </row>
    <row r="54" spans="2:7" x14ac:dyDescent="0.25">
      <c r="B54" s="232"/>
      <c r="C54" s="292"/>
      <c r="D54" s="234"/>
      <c r="E54" s="234"/>
      <c r="F54" s="234"/>
      <c r="G54" s="234"/>
    </row>
    <row r="55" spans="2:7" ht="3.75" customHeight="1" x14ac:dyDescent="0.25">
      <c r="B55" s="234"/>
      <c r="C55" s="234"/>
      <c r="D55" s="234"/>
      <c r="E55" s="234"/>
      <c r="F55" s="234"/>
      <c r="G55" s="234"/>
    </row>
    <row r="56" spans="2:7" hidden="1" x14ac:dyDescent="0.25">
      <c r="B56" s="234"/>
      <c r="C56" s="234"/>
      <c r="D56" s="234"/>
      <c r="E56" s="234"/>
      <c r="F56" s="234"/>
      <c r="G56" s="234"/>
    </row>
    <row r="57" spans="2:7" hidden="1" x14ac:dyDescent="0.25">
      <c r="B57" s="234"/>
      <c r="C57" s="234"/>
      <c r="D57" s="234"/>
      <c r="E57" s="234"/>
      <c r="F57" s="234"/>
      <c r="G57" s="234"/>
    </row>
    <row r="58" spans="2:7" x14ac:dyDescent="0.25">
      <c r="B58" s="234"/>
      <c r="C58" s="234"/>
      <c r="D58" s="234"/>
      <c r="E58" s="234"/>
      <c r="F58" s="234"/>
      <c r="G58" s="234"/>
    </row>
  </sheetData>
  <sheetProtection algorithmName="SHA-512" hashValue="9Pr5IZyLHdb40XsGt4P7tw2mWwUweEgC5sQWYRRGTbVENjbGCWRWVUWbGngh2AQqK+pSesrou0A4chfIR+IITg==" saltValue="SCbFsPUVhmY51fMwry1Dzg==" spinCount="100000" sheet="1" objects="1" scenarios="1"/>
  <mergeCells count="66">
    <mergeCell ref="E1:F1"/>
    <mergeCell ref="C51:E51"/>
    <mergeCell ref="C52:E52"/>
    <mergeCell ref="C45:E45"/>
    <mergeCell ref="C46:E46"/>
    <mergeCell ref="C47:E47"/>
    <mergeCell ref="C48:E48"/>
    <mergeCell ref="C49:E49"/>
    <mergeCell ref="C50:E50"/>
    <mergeCell ref="B35:D35"/>
    <mergeCell ref="F35:G35"/>
    <mergeCell ref="B44:E44"/>
    <mergeCell ref="B37:D37"/>
    <mergeCell ref="F37:G37"/>
    <mergeCell ref="B38:D38"/>
    <mergeCell ref="F38:G38"/>
    <mergeCell ref="B39:D39"/>
    <mergeCell ref="F39:G39"/>
    <mergeCell ref="B40:D40"/>
    <mergeCell ref="F40:G40"/>
    <mergeCell ref="B41:D41"/>
    <mergeCell ref="F41:G41"/>
    <mergeCell ref="B43:G43"/>
    <mergeCell ref="F16:G16"/>
    <mergeCell ref="B18:G18"/>
    <mergeCell ref="B19:E19"/>
    <mergeCell ref="B20:D20"/>
    <mergeCell ref="B36:D36"/>
    <mergeCell ref="F36:G36"/>
    <mergeCell ref="B24:D24"/>
    <mergeCell ref="B25:B29"/>
    <mergeCell ref="C25:D25"/>
    <mergeCell ref="C26:D26"/>
    <mergeCell ref="C27:D27"/>
    <mergeCell ref="C28:D28"/>
    <mergeCell ref="C29:D29"/>
    <mergeCell ref="C31:E31"/>
    <mergeCell ref="B33:G33"/>
    <mergeCell ref="B34:D34"/>
    <mergeCell ref="B21:B23"/>
    <mergeCell ref="C21:D21"/>
    <mergeCell ref="C22:D22"/>
    <mergeCell ref="C23:D23"/>
    <mergeCell ref="C13:E13"/>
    <mergeCell ref="C16:E16"/>
    <mergeCell ref="F13:G13"/>
    <mergeCell ref="C14:E14"/>
    <mergeCell ref="F14:G14"/>
    <mergeCell ref="C15:E15"/>
    <mergeCell ref="F15:G15"/>
    <mergeCell ref="C12:E12"/>
    <mergeCell ref="F12:G12"/>
    <mergeCell ref="B2:G2"/>
    <mergeCell ref="B3:F3"/>
    <mergeCell ref="F4:G4"/>
    <mergeCell ref="F5:G5"/>
    <mergeCell ref="F6:G6"/>
    <mergeCell ref="B7:B8"/>
    <mergeCell ref="C7:D8"/>
    <mergeCell ref="F7:G7"/>
    <mergeCell ref="F8:G8"/>
    <mergeCell ref="B9:B10"/>
    <mergeCell ref="C9:D10"/>
    <mergeCell ref="F9:G9"/>
    <mergeCell ref="F10:G10"/>
    <mergeCell ref="F11:G11"/>
  </mergeCells>
  <printOptions horizontalCentered="1" verticalCentered="1"/>
  <pageMargins left="0.98425196850393704" right="0.19685039370078741" top="0.59055118110236227" bottom="0.78740157480314965" header="0.51181102362204722" footer="0.47244094488188981"/>
  <pageSetup paperSize="9" scale="97" orientation="portrait" verticalDpi="300" r:id="rId1"/>
  <headerFooter alignWithMargins="0">
    <oddHeader>&amp;L&amp;W</oddHeader>
    <oddFooter>&amp;L&amp;7CEA - arkusz organizacyjny na rok szkolny 2021/22, nr teczki: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902A8-A690-4154-A526-9B6A2EF8518C}">
  <sheetPr>
    <tabColor rgb="FFFFCC99"/>
  </sheetPr>
  <dimension ref="B1:H11"/>
  <sheetViews>
    <sheetView showGridLines="0" view="pageBreakPreview" zoomScaleNormal="100" zoomScaleSheetLayoutView="100" workbookViewId="0">
      <selection activeCell="E9" sqref="E9"/>
    </sheetView>
  </sheetViews>
  <sheetFormatPr defaultColWidth="9.140625" defaultRowHeight="12.75" x14ac:dyDescent="0.2"/>
  <cols>
    <col min="1" max="1" width="3.5703125" style="13" customWidth="1"/>
    <col min="2" max="2" width="4.7109375" style="13" customWidth="1"/>
    <col min="3" max="3" width="16.28515625" style="13" customWidth="1"/>
    <col min="4" max="4" width="14.7109375" style="13" customWidth="1"/>
    <col min="5" max="5" width="57.42578125" style="13" customWidth="1"/>
    <col min="6" max="7" width="9.140625" style="13"/>
    <col min="8" max="8" width="18.42578125" style="13" customWidth="1"/>
    <col min="9" max="16384" width="9.140625" style="13"/>
  </cols>
  <sheetData>
    <row r="1" spans="2:8" x14ac:dyDescent="0.2">
      <c r="G1" s="293" t="str">
        <f>wizyt!B1</f>
        <v xml:space="preserve"> </v>
      </c>
      <c r="H1" s="294" t="str">
        <f>wizyt!D1</f>
        <v xml:space="preserve"> </v>
      </c>
    </row>
    <row r="2" spans="2:8" ht="15.75" x14ac:dyDescent="0.2">
      <c r="B2" s="957" t="str">
        <f>wizyt!C3</f>
        <v>??</v>
      </c>
      <c r="C2" s="958"/>
      <c r="E2" s="295" t="s">
        <v>245</v>
      </c>
    </row>
    <row r="3" spans="2:8" ht="15.75" x14ac:dyDescent="0.25">
      <c r="B3" s="296"/>
      <c r="C3" s="959" t="s">
        <v>246</v>
      </c>
      <c r="D3" s="959"/>
      <c r="E3" s="959"/>
      <c r="F3" s="959"/>
      <c r="G3" s="959"/>
      <c r="H3" s="296" t="str">
        <f>wizyt!H3</f>
        <v>2023/2024</v>
      </c>
    </row>
    <row r="5" spans="2:8" ht="31.5" customHeight="1" x14ac:dyDescent="0.2">
      <c r="B5" s="297" t="s">
        <v>247</v>
      </c>
      <c r="C5" s="297" t="s">
        <v>242</v>
      </c>
      <c r="D5" s="297" t="s">
        <v>248</v>
      </c>
      <c r="E5" s="297" t="s">
        <v>249</v>
      </c>
      <c r="F5" s="297" t="s">
        <v>250</v>
      </c>
      <c r="G5" s="297" t="s">
        <v>251</v>
      </c>
      <c r="H5" s="297" t="s">
        <v>252</v>
      </c>
    </row>
    <row r="6" spans="2:8" s="81" customFormat="1" ht="66" customHeight="1" x14ac:dyDescent="0.2">
      <c r="B6" s="298"/>
      <c r="C6" s="299"/>
      <c r="D6" s="300"/>
      <c r="E6" s="301"/>
      <c r="F6" s="298"/>
      <c r="G6" s="298"/>
      <c r="H6" s="301"/>
    </row>
    <row r="7" spans="2:8" s="81" customFormat="1" ht="66" customHeight="1" x14ac:dyDescent="0.2">
      <c r="B7" s="298"/>
      <c r="C7" s="299"/>
      <c r="D7" s="300"/>
      <c r="E7" s="301"/>
      <c r="F7" s="298"/>
      <c r="G7" s="298"/>
      <c r="H7" s="301"/>
    </row>
    <row r="8" spans="2:8" s="81" customFormat="1" ht="66" customHeight="1" x14ac:dyDescent="0.2">
      <c r="B8" s="298"/>
      <c r="C8" s="299"/>
      <c r="D8" s="300"/>
      <c r="E8" s="301"/>
      <c r="F8" s="298"/>
      <c r="G8" s="298"/>
      <c r="H8" s="301"/>
    </row>
    <row r="9" spans="2:8" s="81" customFormat="1" ht="66" customHeight="1" x14ac:dyDescent="0.2">
      <c r="B9" s="298"/>
      <c r="C9" s="299"/>
      <c r="D9" s="300"/>
      <c r="E9" s="301"/>
      <c r="F9" s="298"/>
      <c r="G9" s="298"/>
      <c r="H9" s="301"/>
    </row>
    <row r="10" spans="2:8" s="81" customFormat="1" ht="66" customHeight="1" x14ac:dyDescent="0.2">
      <c r="B10" s="298"/>
      <c r="C10" s="299"/>
      <c r="D10" s="300"/>
      <c r="E10" s="301"/>
      <c r="F10" s="298"/>
      <c r="G10" s="298"/>
      <c r="H10" s="301"/>
    </row>
    <row r="11" spans="2:8" s="81" customFormat="1" ht="66" customHeight="1" x14ac:dyDescent="0.2">
      <c r="B11" s="298"/>
      <c r="C11" s="299"/>
      <c r="D11" s="300"/>
      <c r="E11" s="301"/>
      <c r="F11" s="298"/>
      <c r="G11" s="298"/>
      <c r="H11" s="301"/>
    </row>
  </sheetData>
  <sheetProtection algorithmName="SHA-512" hashValue="burFEnv0jim0e4bpIbp83GhPqXZzGiJ2JAKtL+v3YOoFB4KxbEaa6tRrSOYl57kPt2StjGG85J2GyvfJKhpjEA==" saltValue="6fjdocdk8GqmjHUh+4CAlQ==" spinCount="100000" sheet="1" formatRows="0" insertRows="0" deleteRows="0"/>
  <mergeCells count="2">
    <mergeCell ref="B2:C2"/>
    <mergeCell ref="C3:G3"/>
  </mergeCells>
  <pageMargins left="0.7" right="0.7" top="0.75" bottom="0.75" header="0.3" footer="0.3"/>
  <pageSetup paperSize="9" scale="98" orientation="landscape" horizontalDpi="1200" verticalDpi="1200" r:id="rId1"/>
  <headerFooter>
    <oddFooter xml:space="preserve">&amp;LCEA - arkusz organizacyjny na rok szkolny 2021/22   nr teczki: &amp;F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2700080-41E0-47DF-959E-581B0661EF6A}">
          <x14:formula1>
            <xm:f>słownik!$C$25:$C$35</xm:f>
          </x14:formula1>
          <xm:sqref>D6:D11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D80C4-0748-40F7-A719-20C5111F8FAA}">
  <sheetPr>
    <tabColor rgb="FFFFFF00"/>
  </sheetPr>
  <dimension ref="A1:AI413"/>
  <sheetViews>
    <sheetView view="pageBreakPreview" zoomScale="80" zoomScaleNormal="80" zoomScaleSheetLayoutView="80" workbookViewId="0">
      <selection activeCell="AA6" sqref="AA6:AA13"/>
    </sheetView>
  </sheetViews>
  <sheetFormatPr defaultColWidth="9.140625" defaultRowHeight="12.75" x14ac:dyDescent="0.2"/>
  <cols>
    <col min="1" max="1" width="4.85546875" style="13" customWidth="1"/>
    <col min="2" max="2" width="5.85546875" style="13" customWidth="1"/>
    <col min="3" max="3" width="23.85546875" style="13" customWidth="1"/>
    <col min="4" max="4" width="6.5703125" style="13" customWidth="1"/>
    <col min="5" max="7" width="3.7109375" style="13" customWidth="1"/>
    <col min="8" max="8" width="23.5703125" style="13" customWidth="1"/>
    <col min="9" max="9" width="7.140625" style="13" customWidth="1"/>
    <col min="10" max="12" width="3.7109375" style="13" customWidth="1"/>
    <col min="13" max="13" width="7.42578125" style="13" customWidth="1"/>
    <col min="14" max="14" width="19.28515625" style="13" customWidth="1"/>
    <col min="15" max="15" width="18.140625" style="13" customWidth="1"/>
    <col min="16" max="23" width="6.28515625" style="13" customWidth="1"/>
    <col min="24" max="26" width="9.28515625" style="13" customWidth="1"/>
    <col min="27" max="27" width="7.42578125" style="13" customWidth="1"/>
    <col min="28" max="28" width="4.5703125" style="13" customWidth="1"/>
    <col min="29" max="29" width="19.42578125" style="13" customWidth="1"/>
    <col min="30" max="34" width="0" style="13" hidden="1" customWidth="1"/>
    <col min="35" max="16384" width="9.140625" style="13"/>
  </cols>
  <sheetData>
    <row r="1" spans="1:35" ht="16.5" customHeight="1" x14ac:dyDescent="0.25">
      <c r="Y1" s="302" t="str">
        <f>wizyt!B1</f>
        <v xml:space="preserve"> </v>
      </c>
      <c r="Z1" s="302"/>
      <c r="AA1" s="1012" t="str">
        <f>wizyt!$D$1</f>
        <v xml:space="preserve"> </v>
      </c>
      <c r="AB1" s="1013"/>
      <c r="AC1" s="1013"/>
    </row>
    <row r="2" spans="1:35" ht="30.75" thickBot="1" x14ac:dyDescent="0.45">
      <c r="A2" s="303"/>
      <c r="B2" s="303"/>
      <c r="C2" s="960" t="str">
        <f>wizyt!C3</f>
        <v>??</v>
      </c>
      <c r="D2" s="961"/>
      <c r="E2" s="304"/>
      <c r="F2" s="304"/>
      <c r="G2" s="305"/>
      <c r="H2" s="686"/>
      <c r="I2" s="687"/>
      <c r="J2" s="687"/>
      <c r="K2" s="687"/>
      <c r="L2" s="687"/>
      <c r="M2" s="687"/>
      <c r="N2" s="687"/>
      <c r="O2" s="687"/>
      <c r="P2" s="687"/>
      <c r="Q2" s="687"/>
      <c r="R2" s="687"/>
      <c r="S2" s="687"/>
      <c r="T2" s="687"/>
      <c r="U2" s="687"/>
      <c r="V2" s="688"/>
      <c r="W2" s="688"/>
      <c r="X2" s="688"/>
      <c r="Y2" s="689" t="s">
        <v>253</v>
      </c>
      <c r="Z2" s="688" t="str">
        <f>wizyt!H3</f>
        <v>2023/2024</v>
      </c>
      <c r="AA2" s="690"/>
      <c r="AB2" s="306"/>
      <c r="AC2" s="307"/>
      <c r="AD2" s="308"/>
      <c r="AE2" s="308"/>
      <c r="AF2" s="308"/>
      <c r="AG2" s="309"/>
      <c r="AH2" s="309"/>
      <c r="AI2" s="309"/>
    </row>
    <row r="3" spans="1:35" ht="127.5" customHeight="1" x14ac:dyDescent="0.2">
      <c r="A3" s="704" t="s">
        <v>247</v>
      </c>
      <c r="B3" s="691" t="s">
        <v>73</v>
      </c>
      <c r="C3" s="705" t="s">
        <v>254</v>
      </c>
      <c r="D3" s="706" t="s">
        <v>255</v>
      </c>
      <c r="E3" s="706" t="s">
        <v>37</v>
      </c>
      <c r="F3" s="706" t="s">
        <v>256</v>
      </c>
      <c r="G3" s="706" t="s">
        <v>257</v>
      </c>
      <c r="H3" s="707" t="s">
        <v>258</v>
      </c>
      <c r="I3" s="708" t="s">
        <v>259</v>
      </c>
      <c r="J3" s="708" t="s">
        <v>4</v>
      </c>
      <c r="K3" s="708" t="s">
        <v>260</v>
      </c>
      <c r="L3" s="708" t="s">
        <v>71</v>
      </c>
      <c r="M3" s="709" t="s">
        <v>261</v>
      </c>
      <c r="N3" s="710" t="s">
        <v>262</v>
      </c>
      <c r="O3" s="711" t="s">
        <v>1</v>
      </c>
      <c r="P3" s="712" t="s">
        <v>263</v>
      </c>
      <c r="Q3" s="712" t="s">
        <v>264</v>
      </c>
      <c r="R3" s="712" t="s">
        <v>265</v>
      </c>
      <c r="S3" s="712" t="s">
        <v>266</v>
      </c>
      <c r="T3" s="712" t="s">
        <v>267</v>
      </c>
      <c r="U3" s="712" t="s">
        <v>268</v>
      </c>
      <c r="V3" s="712" t="s">
        <v>269</v>
      </c>
      <c r="W3" s="713" t="s">
        <v>270</v>
      </c>
      <c r="X3" s="711" t="s">
        <v>271</v>
      </c>
      <c r="Y3" s="711" t="s">
        <v>272</v>
      </c>
      <c r="Z3" s="711" t="s">
        <v>273</v>
      </c>
      <c r="AA3" s="714" t="s">
        <v>274</v>
      </c>
      <c r="AB3" s="715" t="s">
        <v>275</v>
      </c>
      <c r="AC3" s="716" t="s">
        <v>276</v>
      </c>
      <c r="AD3" s="308"/>
      <c r="AE3" s="308"/>
      <c r="AF3" s="308"/>
      <c r="AG3" s="309"/>
      <c r="AH3" s="309"/>
      <c r="AI3" s="309"/>
    </row>
    <row r="4" spans="1:35" ht="13.5" thickBot="1" x14ac:dyDescent="0.25">
      <c r="A4" s="310">
        <v>1</v>
      </c>
      <c r="B4" s="310">
        <v>2</v>
      </c>
      <c r="C4" s="310">
        <v>3</v>
      </c>
      <c r="D4" s="310">
        <v>4</v>
      </c>
      <c r="E4" s="310">
        <v>5</v>
      </c>
      <c r="F4" s="310">
        <v>6</v>
      </c>
      <c r="G4" s="310">
        <v>7</v>
      </c>
      <c r="H4" s="310">
        <v>8</v>
      </c>
      <c r="I4" s="310">
        <v>9</v>
      </c>
      <c r="J4" s="310">
        <v>10</v>
      </c>
      <c r="K4" s="310">
        <v>11</v>
      </c>
      <c r="L4" s="310">
        <v>12</v>
      </c>
      <c r="M4" s="310">
        <v>13</v>
      </c>
      <c r="N4" s="310">
        <v>14</v>
      </c>
      <c r="O4" s="310">
        <v>15</v>
      </c>
      <c r="P4" s="310">
        <v>16</v>
      </c>
      <c r="Q4" s="310">
        <v>17</v>
      </c>
      <c r="R4" s="310">
        <v>18</v>
      </c>
      <c r="S4" s="310">
        <v>19</v>
      </c>
      <c r="T4" s="310">
        <v>20</v>
      </c>
      <c r="U4" s="310">
        <v>21</v>
      </c>
      <c r="V4" s="310">
        <v>22</v>
      </c>
      <c r="W4" s="310">
        <v>23</v>
      </c>
      <c r="X4" s="310">
        <v>24</v>
      </c>
      <c r="Y4" s="310">
        <v>25</v>
      </c>
      <c r="Z4" s="310">
        <v>26</v>
      </c>
      <c r="AA4" s="310">
        <v>27</v>
      </c>
      <c r="AB4" s="310">
        <v>28</v>
      </c>
      <c r="AC4" s="310">
        <v>29</v>
      </c>
      <c r="AD4" s="311" t="s">
        <v>277</v>
      </c>
      <c r="AE4" s="312"/>
      <c r="AF4" s="312"/>
      <c r="AG4" s="313" t="s">
        <v>278</v>
      </c>
      <c r="AH4" s="314"/>
      <c r="AI4" s="314"/>
    </row>
    <row r="5" spans="1:35" ht="22.5" customHeight="1" thickTop="1" thickBot="1" x14ac:dyDescent="0.35">
      <c r="A5" s="315"/>
      <c r="B5" s="316"/>
      <c r="C5" s="317" t="s">
        <v>166</v>
      </c>
      <c r="D5" s="318"/>
      <c r="E5" s="318"/>
      <c r="F5" s="318"/>
      <c r="G5" s="318"/>
      <c r="H5" s="318"/>
      <c r="I5" s="318"/>
      <c r="J5" s="318"/>
      <c r="K5" s="318"/>
      <c r="L5" s="318"/>
      <c r="M5" s="318"/>
      <c r="N5" s="318"/>
      <c r="O5" s="319"/>
      <c r="P5" s="318"/>
      <c r="Q5" s="318"/>
      <c r="R5" s="318"/>
      <c r="S5" s="318"/>
      <c r="T5" s="318"/>
      <c r="U5" s="318"/>
      <c r="V5" s="318"/>
      <c r="W5" s="318"/>
      <c r="X5" s="320">
        <f>SUM(X6:X13)</f>
        <v>0</v>
      </c>
      <c r="Y5" s="320"/>
      <c r="Z5" s="321">
        <f>SUM(Z6:Z13)</f>
        <v>0</v>
      </c>
      <c r="AA5" s="320">
        <f>SUM(AA6:AA13)</f>
        <v>0</v>
      </c>
      <c r="AB5" s="322"/>
      <c r="AC5" s="323" t="s">
        <v>279</v>
      </c>
      <c r="AD5" s="308"/>
      <c r="AE5" s="308"/>
      <c r="AF5" s="308"/>
      <c r="AG5" s="309"/>
      <c r="AH5" s="309"/>
      <c r="AI5" s="309"/>
    </row>
    <row r="6" spans="1:35" ht="15" customHeight="1" thickTop="1" x14ac:dyDescent="0.2">
      <c r="A6" s="962"/>
      <c r="B6" s="965"/>
      <c r="C6" s="968"/>
      <c r="D6" s="965"/>
      <c r="E6" s="971"/>
      <c r="F6" s="966"/>
      <c r="G6" s="966"/>
      <c r="H6" s="992"/>
      <c r="I6" s="324"/>
      <c r="J6" s="966"/>
      <c r="K6" s="966"/>
      <c r="L6" s="995"/>
      <c r="M6" s="325"/>
      <c r="N6" s="326"/>
      <c r="O6" s="326"/>
      <c r="P6" s="327"/>
      <c r="Q6" s="328"/>
      <c r="R6" s="328"/>
      <c r="S6" s="328"/>
      <c r="T6" s="328"/>
      <c r="U6" s="328"/>
      <c r="V6" s="328"/>
      <c r="W6" s="325"/>
      <c r="X6" s="974">
        <f>SUM(P6:W13)</f>
        <v>0</v>
      </c>
      <c r="Y6" s="977"/>
      <c r="Z6" s="980">
        <f>IF((X6-Y6)&gt;=0,X6-Y6,0)</f>
        <v>0</v>
      </c>
      <c r="AA6" s="983">
        <f>IF(X6&lt;Y6,X6,Y6)/IF(Y6=0,1,Y6)</f>
        <v>0</v>
      </c>
      <c r="AB6" s="986" t="str">
        <f>IF(AA6=1,"pe",IF(AA6&gt;0,"ne",""))</f>
        <v/>
      </c>
      <c r="AC6" s="989"/>
      <c r="AD6" s="308">
        <v>1</v>
      </c>
      <c r="AE6" s="308" t="s">
        <v>280</v>
      </c>
      <c r="AF6" s="308" t="str">
        <f>$C$2</f>
        <v>??</v>
      </c>
      <c r="AG6" s="308">
        <v>1</v>
      </c>
      <c r="AH6" s="329">
        <f>C6</f>
        <v>0</v>
      </c>
      <c r="AI6" s="309"/>
    </row>
    <row r="7" spans="1:35" ht="15" customHeight="1" x14ac:dyDescent="0.2">
      <c r="A7" s="963"/>
      <c r="B7" s="966"/>
      <c r="C7" s="969"/>
      <c r="D7" s="966"/>
      <c r="E7" s="972"/>
      <c r="F7" s="966"/>
      <c r="G7" s="966"/>
      <c r="H7" s="993"/>
      <c r="I7" s="998"/>
      <c r="J7" s="966"/>
      <c r="K7" s="966"/>
      <c r="L7" s="996"/>
      <c r="M7" s="330"/>
      <c r="N7" s="331"/>
      <c r="O7" s="331"/>
      <c r="P7" s="332"/>
      <c r="Q7" s="333"/>
      <c r="R7" s="333"/>
      <c r="S7" s="333"/>
      <c r="T7" s="333"/>
      <c r="U7" s="333"/>
      <c r="V7" s="333"/>
      <c r="W7" s="330"/>
      <c r="X7" s="975"/>
      <c r="Y7" s="978"/>
      <c r="Z7" s="981"/>
      <c r="AA7" s="984"/>
      <c r="AB7" s="987"/>
      <c r="AC7" s="990"/>
      <c r="AD7" s="308">
        <f>IF(N7=N6,0,1)</f>
        <v>0</v>
      </c>
      <c r="AE7" s="308" t="s">
        <v>280</v>
      </c>
      <c r="AF7" s="308" t="str">
        <f t="shared" ref="AF7:AF128" si="0">$C$2</f>
        <v>??</v>
      </c>
      <c r="AG7" s="308">
        <f>IF(O7=O6,0,1)</f>
        <v>0</v>
      </c>
      <c r="AH7" s="329">
        <f>AH6</f>
        <v>0</v>
      </c>
      <c r="AI7" s="309"/>
    </row>
    <row r="8" spans="1:35" ht="15" customHeight="1" x14ac:dyDescent="0.2">
      <c r="A8" s="963"/>
      <c r="B8" s="966"/>
      <c r="C8" s="969"/>
      <c r="D8" s="966"/>
      <c r="E8" s="972"/>
      <c r="F8" s="966"/>
      <c r="G8" s="966"/>
      <c r="H8" s="993"/>
      <c r="I8" s="998"/>
      <c r="J8" s="966"/>
      <c r="K8" s="966"/>
      <c r="L8" s="996"/>
      <c r="M8" s="330"/>
      <c r="N8" s="331"/>
      <c r="O8" s="331"/>
      <c r="P8" s="332"/>
      <c r="Q8" s="333"/>
      <c r="R8" s="333"/>
      <c r="S8" s="333"/>
      <c r="T8" s="333"/>
      <c r="U8" s="333"/>
      <c r="V8" s="333"/>
      <c r="W8" s="330"/>
      <c r="X8" s="975"/>
      <c r="Y8" s="978"/>
      <c r="Z8" s="981"/>
      <c r="AA8" s="984"/>
      <c r="AB8" s="987"/>
      <c r="AC8" s="990"/>
      <c r="AD8" s="308">
        <f>IF(N8=N7,0,IF(N8=N6,0,1))</f>
        <v>0</v>
      </c>
      <c r="AE8" s="308" t="s">
        <v>280</v>
      </c>
      <c r="AF8" s="308" t="str">
        <f t="shared" si="0"/>
        <v>??</v>
      </c>
      <c r="AG8" s="308">
        <f>IF(O8=O7,0,IF(O8=O6,0,1))</f>
        <v>0</v>
      </c>
      <c r="AH8" s="329">
        <f t="shared" ref="AH8:AH13" si="1">AH7</f>
        <v>0</v>
      </c>
      <c r="AI8" s="309"/>
    </row>
    <row r="9" spans="1:35" ht="15" customHeight="1" x14ac:dyDescent="0.2">
      <c r="A9" s="963"/>
      <c r="B9" s="966"/>
      <c r="C9" s="969"/>
      <c r="D9" s="966"/>
      <c r="E9" s="972"/>
      <c r="F9" s="966"/>
      <c r="G9" s="966"/>
      <c r="H9" s="993"/>
      <c r="I9" s="998"/>
      <c r="J9" s="966"/>
      <c r="K9" s="966"/>
      <c r="L9" s="996"/>
      <c r="M9" s="330"/>
      <c r="N9" s="331"/>
      <c r="O9" s="331"/>
      <c r="P9" s="332"/>
      <c r="Q9" s="333"/>
      <c r="R9" s="333"/>
      <c r="S9" s="333"/>
      <c r="T9" s="333"/>
      <c r="U9" s="333"/>
      <c r="V9" s="333"/>
      <c r="W9" s="330"/>
      <c r="X9" s="975"/>
      <c r="Y9" s="978"/>
      <c r="Z9" s="981"/>
      <c r="AA9" s="984"/>
      <c r="AB9" s="987"/>
      <c r="AC9" s="990"/>
      <c r="AD9" s="308">
        <f>IF(N9=N8,0,IF(N9=N7,0,IF(N9=N6,0,1)))</f>
        <v>0</v>
      </c>
      <c r="AE9" s="308" t="s">
        <v>280</v>
      </c>
      <c r="AF9" s="308" t="str">
        <f t="shared" si="0"/>
        <v>??</v>
      </c>
      <c r="AG9" s="308">
        <f>IF(O9=O8,0,IF(O9=O7,0,IF(O9=O6,0,1)))</f>
        <v>0</v>
      </c>
      <c r="AH9" s="329">
        <f t="shared" si="1"/>
        <v>0</v>
      </c>
      <c r="AI9" s="309"/>
    </row>
    <row r="10" spans="1:35" ht="15" customHeight="1" x14ac:dyDescent="0.2">
      <c r="A10" s="963"/>
      <c r="B10" s="966"/>
      <c r="C10" s="969"/>
      <c r="D10" s="966"/>
      <c r="E10" s="972"/>
      <c r="F10" s="966"/>
      <c r="G10" s="966"/>
      <c r="H10" s="993"/>
      <c r="I10" s="998"/>
      <c r="J10" s="966"/>
      <c r="K10" s="966"/>
      <c r="L10" s="996"/>
      <c r="M10" s="330"/>
      <c r="N10" s="331"/>
      <c r="O10" s="331"/>
      <c r="P10" s="332"/>
      <c r="Q10" s="333"/>
      <c r="R10" s="333"/>
      <c r="S10" s="333"/>
      <c r="T10" s="333"/>
      <c r="U10" s="333"/>
      <c r="V10" s="333"/>
      <c r="W10" s="330"/>
      <c r="X10" s="975"/>
      <c r="Y10" s="978"/>
      <c r="Z10" s="981"/>
      <c r="AA10" s="984"/>
      <c r="AB10" s="987"/>
      <c r="AC10" s="990"/>
      <c r="AD10" s="308">
        <f>IF(N10=N9,0,IF(N10=N8,0,IF(N10=N7,0,IF(N10=N6,0,1))))</f>
        <v>0</v>
      </c>
      <c r="AE10" s="308" t="s">
        <v>280</v>
      </c>
      <c r="AF10" s="308" t="str">
        <f t="shared" si="0"/>
        <v>??</v>
      </c>
      <c r="AG10" s="308">
        <f>IF(O10=O9,0,IF(O10=O8,0,IF(O10=O7,0,IF(O10=O6,0,1))))</f>
        <v>0</v>
      </c>
      <c r="AH10" s="329">
        <f t="shared" si="1"/>
        <v>0</v>
      </c>
      <c r="AI10" s="309"/>
    </row>
    <row r="11" spans="1:35" ht="15" customHeight="1" x14ac:dyDescent="0.2">
      <c r="A11" s="963"/>
      <c r="B11" s="966"/>
      <c r="C11" s="969"/>
      <c r="D11" s="966"/>
      <c r="E11" s="972"/>
      <c r="F11" s="966"/>
      <c r="G11" s="966"/>
      <c r="H11" s="993"/>
      <c r="I11" s="998"/>
      <c r="J11" s="966"/>
      <c r="K11" s="966"/>
      <c r="L11" s="996"/>
      <c r="M11" s="330"/>
      <c r="N11" s="331"/>
      <c r="O11" s="331"/>
      <c r="P11" s="332"/>
      <c r="Q11" s="333"/>
      <c r="R11" s="333"/>
      <c r="S11" s="333"/>
      <c r="T11" s="333"/>
      <c r="U11" s="333"/>
      <c r="V11" s="333"/>
      <c r="W11" s="330"/>
      <c r="X11" s="975"/>
      <c r="Y11" s="978"/>
      <c r="Z11" s="981"/>
      <c r="AA11" s="984"/>
      <c r="AB11" s="987"/>
      <c r="AC11" s="990"/>
      <c r="AD11" s="308">
        <f>IF(N11=N10,0,IF(N11=N9,0,IF(N11=N8,0,IF(N11=N7,0,IF(N11=N6,0,1)))))</f>
        <v>0</v>
      </c>
      <c r="AE11" s="308" t="s">
        <v>280</v>
      </c>
      <c r="AF11" s="308" t="str">
        <f t="shared" si="0"/>
        <v>??</v>
      </c>
      <c r="AG11" s="308">
        <f>IF(O11=O10,0,IF(O11=O9,0,IF(O11=O8,0,IF(O11=O7,0,IF(O11=O6,0,1)))))</f>
        <v>0</v>
      </c>
      <c r="AH11" s="329">
        <f t="shared" si="1"/>
        <v>0</v>
      </c>
      <c r="AI11" s="309"/>
    </row>
    <row r="12" spans="1:35" ht="15" customHeight="1" x14ac:dyDescent="0.2">
      <c r="A12" s="963"/>
      <c r="B12" s="966"/>
      <c r="C12" s="969"/>
      <c r="D12" s="966"/>
      <c r="E12" s="972"/>
      <c r="F12" s="966"/>
      <c r="G12" s="966"/>
      <c r="H12" s="993"/>
      <c r="I12" s="998"/>
      <c r="J12" s="966"/>
      <c r="K12" s="966"/>
      <c r="L12" s="996"/>
      <c r="M12" s="330"/>
      <c r="N12" s="331"/>
      <c r="O12" s="331"/>
      <c r="P12" s="332"/>
      <c r="Q12" s="333"/>
      <c r="R12" s="333"/>
      <c r="S12" s="333"/>
      <c r="T12" s="333"/>
      <c r="U12" s="333"/>
      <c r="V12" s="333"/>
      <c r="W12" s="330"/>
      <c r="X12" s="975"/>
      <c r="Y12" s="978"/>
      <c r="Z12" s="981"/>
      <c r="AA12" s="984"/>
      <c r="AB12" s="987"/>
      <c r="AC12" s="990"/>
      <c r="AD12" s="308">
        <f>IF(N12=N11,0,IF(N12=N10,0,IF(N12=N9,0,IF(N12=N8,0,IF(N12=N7,0,IF(N12=N6,0,1))))))</f>
        <v>0</v>
      </c>
      <c r="AE12" s="308" t="s">
        <v>280</v>
      </c>
      <c r="AF12" s="308" t="str">
        <f t="shared" si="0"/>
        <v>??</v>
      </c>
      <c r="AG12" s="308">
        <f>IF(O12=O11,0,IF(O12=O10,0,IF(O12=O9,0,IF(O12=O8,0,IF(O12=O7,0,IF(O12=O6,0,1))))))</f>
        <v>0</v>
      </c>
      <c r="AH12" s="329">
        <f t="shared" si="1"/>
        <v>0</v>
      </c>
      <c r="AI12" s="309"/>
    </row>
    <row r="13" spans="1:35" ht="15" customHeight="1" thickBot="1" x14ac:dyDescent="0.25">
      <c r="A13" s="964"/>
      <c r="B13" s="967"/>
      <c r="C13" s="970"/>
      <c r="D13" s="967"/>
      <c r="E13" s="973"/>
      <c r="F13" s="967"/>
      <c r="G13" s="967"/>
      <c r="H13" s="994"/>
      <c r="I13" s="999"/>
      <c r="J13" s="967"/>
      <c r="K13" s="967"/>
      <c r="L13" s="997"/>
      <c r="M13" s="334"/>
      <c r="N13" s="335"/>
      <c r="O13" s="335"/>
      <c r="P13" s="336"/>
      <c r="Q13" s="337"/>
      <c r="R13" s="337"/>
      <c r="S13" s="337"/>
      <c r="T13" s="337"/>
      <c r="U13" s="337"/>
      <c r="V13" s="337"/>
      <c r="W13" s="334"/>
      <c r="X13" s="976"/>
      <c r="Y13" s="979"/>
      <c r="Z13" s="982"/>
      <c r="AA13" s="985"/>
      <c r="AB13" s="988"/>
      <c r="AC13" s="991"/>
      <c r="AD13" s="308">
        <f>IF(N13=N12,0,IF(N13=N11,0,IF(N13=N10,0,IF(N13=N9,0,IF(N13=N8,0,IF(N13=N7,0,IF(N13=N6,0,1)))))))</f>
        <v>0</v>
      </c>
      <c r="AE13" s="308" t="s">
        <v>280</v>
      </c>
      <c r="AF13" s="308" t="str">
        <f t="shared" si="0"/>
        <v>??</v>
      </c>
      <c r="AG13" s="308">
        <f>IF(O13=O12,0,IF(O13=O11,0,IF(O13=O10,0,IF(O13=O9,0,IF(O13=O8,0,IF(O13=O7,0,IF(O13=O6,0,1)))))))</f>
        <v>0</v>
      </c>
      <c r="AH13" s="329">
        <f t="shared" si="1"/>
        <v>0</v>
      </c>
      <c r="AI13" s="309"/>
    </row>
    <row r="14" spans="1:35" ht="21.75" customHeight="1" thickTop="1" thickBot="1" x14ac:dyDescent="0.35">
      <c r="A14" s="338"/>
      <c r="B14" s="339"/>
      <c r="C14" s="340" t="s">
        <v>281</v>
      </c>
      <c r="D14" s="341"/>
      <c r="E14" s="341"/>
      <c r="F14" s="341"/>
      <c r="G14" s="341"/>
      <c r="H14" s="339"/>
      <c r="I14" s="341"/>
      <c r="J14" s="341"/>
      <c r="K14" s="341"/>
      <c r="L14" s="341"/>
      <c r="M14" s="339"/>
      <c r="N14" s="339"/>
      <c r="O14" s="339"/>
      <c r="P14" s="339"/>
      <c r="Q14" s="339"/>
      <c r="R14" s="339"/>
      <c r="S14" s="339"/>
      <c r="T14" s="339"/>
      <c r="U14" s="339"/>
      <c r="V14" s="339"/>
      <c r="W14" s="342"/>
      <c r="X14" s="343">
        <f>SUM(X15:X30)</f>
        <v>0</v>
      </c>
      <c r="Y14" s="343"/>
      <c r="Z14" s="344">
        <f>SUM(Z15:Z30)</f>
        <v>0</v>
      </c>
      <c r="AA14" s="343">
        <f>SUM(AA15:AA30)</f>
        <v>0</v>
      </c>
      <c r="AB14" s="345"/>
      <c r="AC14" s="323" t="s">
        <v>279</v>
      </c>
      <c r="AD14" s="308"/>
      <c r="AE14" s="308"/>
      <c r="AF14" s="308" t="str">
        <f t="shared" si="0"/>
        <v>??</v>
      </c>
      <c r="AG14" s="309"/>
      <c r="AH14" s="309"/>
      <c r="AI14" s="309"/>
    </row>
    <row r="15" spans="1:35" ht="15" hidden="1" customHeight="1" thickTop="1" thickBot="1" x14ac:dyDescent="0.25">
      <c r="A15" s="962"/>
      <c r="B15" s="965"/>
      <c r="C15" s="968"/>
      <c r="D15" s="965"/>
      <c r="E15" s="971"/>
      <c r="F15" s="965"/>
      <c r="G15" s="965"/>
      <c r="H15" s="1001"/>
      <c r="I15" s="324"/>
      <c r="J15" s="965"/>
      <c r="K15" s="965"/>
      <c r="L15" s="965"/>
      <c r="M15" s="325"/>
      <c r="N15" s="326"/>
      <c r="O15" s="326"/>
      <c r="P15" s="328"/>
      <c r="Q15" s="328"/>
      <c r="R15" s="328"/>
      <c r="S15" s="328"/>
      <c r="T15" s="328"/>
      <c r="U15" s="328"/>
      <c r="V15" s="328"/>
      <c r="W15" s="325"/>
      <c r="X15" s="974">
        <f>SUM(P15:W22)</f>
        <v>0</v>
      </c>
      <c r="Y15" s="977"/>
      <c r="Z15" s="980">
        <f>IF((X15-Y15)&gt;=0,X15-Y15,0)</f>
        <v>0</v>
      </c>
      <c r="AA15" s="983">
        <f>IF(X15&lt;Y15,X15,Y15)/IF(Y15=0,1,Y15)</f>
        <v>0</v>
      </c>
      <c r="AB15" s="986" t="str">
        <f>IF(AA15=1,"pe",IF(AA15&gt;0,"ne",""))</f>
        <v/>
      </c>
      <c r="AC15" s="1000"/>
      <c r="AD15" s="308">
        <v>1</v>
      </c>
      <c r="AE15" s="308" t="s">
        <v>282</v>
      </c>
      <c r="AF15" s="308" t="str">
        <f t="shared" si="0"/>
        <v>??</v>
      </c>
      <c r="AG15" s="308">
        <v>1</v>
      </c>
      <c r="AH15" s="329">
        <f>C15</f>
        <v>0</v>
      </c>
      <c r="AI15" s="309"/>
    </row>
    <row r="16" spans="1:35" ht="15" hidden="1" customHeight="1" thickTop="1" thickBot="1" x14ac:dyDescent="0.25">
      <c r="A16" s="963"/>
      <c r="B16" s="966"/>
      <c r="C16" s="969"/>
      <c r="D16" s="966"/>
      <c r="E16" s="972"/>
      <c r="F16" s="966"/>
      <c r="G16" s="966"/>
      <c r="H16" s="1002"/>
      <c r="I16" s="998"/>
      <c r="J16" s="966"/>
      <c r="K16" s="966"/>
      <c r="L16" s="966"/>
      <c r="M16" s="330"/>
      <c r="N16" s="331"/>
      <c r="O16" s="331"/>
      <c r="P16" s="333"/>
      <c r="Q16" s="333"/>
      <c r="R16" s="333"/>
      <c r="S16" s="333"/>
      <c r="T16" s="333"/>
      <c r="U16" s="333"/>
      <c r="V16" s="333"/>
      <c r="W16" s="330"/>
      <c r="X16" s="975"/>
      <c r="Y16" s="978"/>
      <c r="Z16" s="981"/>
      <c r="AA16" s="984"/>
      <c r="AB16" s="987"/>
      <c r="AC16" s="1000"/>
      <c r="AD16" s="308">
        <f>IF(N16=N15,0,1)</f>
        <v>0</v>
      </c>
      <c r="AE16" s="308" t="s">
        <v>282</v>
      </c>
      <c r="AF16" s="308" t="str">
        <f t="shared" si="0"/>
        <v>??</v>
      </c>
      <c r="AG16" s="308">
        <f>IF(O16=O15,0,1)</f>
        <v>0</v>
      </c>
      <c r="AH16" s="329">
        <f t="shared" ref="AH16:AH30" si="2">AH15</f>
        <v>0</v>
      </c>
      <c r="AI16" s="309"/>
    </row>
    <row r="17" spans="1:35" ht="15" hidden="1" customHeight="1" thickTop="1" thickBot="1" x14ac:dyDescent="0.25">
      <c r="A17" s="963"/>
      <c r="B17" s="966"/>
      <c r="C17" s="969"/>
      <c r="D17" s="966"/>
      <c r="E17" s="972"/>
      <c r="F17" s="966"/>
      <c r="G17" s="966"/>
      <c r="H17" s="1002"/>
      <c r="I17" s="998"/>
      <c r="J17" s="966"/>
      <c r="K17" s="966"/>
      <c r="L17" s="966"/>
      <c r="M17" s="330"/>
      <c r="N17" s="331"/>
      <c r="O17" s="331"/>
      <c r="P17" s="333"/>
      <c r="Q17" s="333"/>
      <c r="R17" s="333"/>
      <c r="S17" s="333"/>
      <c r="T17" s="333"/>
      <c r="U17" s="333"/>
      <c r="V17" s="333"/>
      <c r="W17" s="330"/>
      <c r="X17" s="975"/>
      <c r="Y17" s="978"/>
      <c r="Z17" s="981"/>
      <c r="AA17" s="984"/>
      <c r="AB17" s="987"/>
      <c r="AC17" s="1000"/>
      <c r="AD17" s="308">
        <f>IF(N17=N16,0,IF(N17=N15,0,1))</f>
        <v>0</v>
      </c>
      <c r="AE17" s="308" t="s">
        <v>282</v>
      </c>
      <c r="AF17" s="308" t="str">
        <f t="shared" si="0"/>
        <v>??</v>
      </c>
      <c r="AG17" s="308">
        <f>IF(O17=O16,0,IF(O17=O15,0,1))</f>
        <v>0</v>
      </c>
      <c r="AH17" s="329">
        <f t="shared" si="2"/>
        <v>0</v>
      </c>
      <c r="AI17" s="309"/>
    </row>
    <row r="18" spans="1:35" ht="15" hidden="1" customHeight="1" thickTop="1" thickBot="1" x14ac:dyDescent="0.25">
      <c r="A18" s="963"/>
      <c r="B18" s="966"/>
      <c r="C18" s="969"/>
      <c r="D18" s="966"/>
      <c r="E18" s="972"/>
      <c r="F18" s="966"/>
      <c r="G18" s="966"/>
      <c r="H18" s="1002"/>
      <c r="I18" s="998"/>
      <c r="J18" s="966"/>
      <c r="K18" s="966"/>
      <c r="L18" s="966"/>
      <c r="M18" s="330"/>
      <c r="N18" s="331"/>
      <c r="O18" s="331"/>
      <c r="P18" s="333"/>
      <c r="Q18" s="333"/>
      <c r="R18" s="333"/>
      <c r="S18" s="333"/>
      <c r="T18" s="333"/>
      <c r="U18" s="333"/>
      <c r="V18" s="333"/>
      <c r="W18" s="330"/>
      <c r="X18" s="975"/>
      <c r="Y18" s="978"/>
      <c r="Z18" s="981"/>
      <c r="AA18" s="984"/>
      <c r="AB18" s="987"/>
      <c r="AC18" s="1000"/>
      <c r="AD18" s="308">
        <f>IF(N18=N17,0,IF(N18=N16,0,IF(N18=N15,0,1)))</f>
        <v>0</v>
      </c>
      <c r="AE18" s="308" t="s">
        <v>282</v>
      </c>
      <c r="AF18" s="308" t="str">
        <f t="shared" si="0"/>
        <v>??</v>
      </c>
      <c r="AG18" s="308">
        <f>IF(O18=O17,0,IF(O18=O16,0,IF(O18=O15,0,1)))</f>
        <v>0</v>
      </c>
      <c r="AH18" s="329">
        <f t="shared" si="2"/>
        <v>0</v>
      </c>
      <c r="AI18" s="309"/>
    </row>
    <row r="19" spans="1:35" ht="15" hidden="1" customHeight="1" thickTop="1" thickBot="1" x14ac:dyDescent="0.25">
      <c r="A19" s="963"/>
      <c r="B19" s="966"/>
      <c r="C19" s="969"/>
      <c r="D19" s="966"/>
      <c r="E19" s="972"/>
      <c r="F19" s="966"/>
      <c r="G19" s="966"/>
      <c r="H19" s="1002"/>
      <c r="I19" s="998"/>
      <c r="J19" s="966"/>
      <c r="K19" s="966"/>
      <c r="L19" s="966"/>
      <c r="M19" s="330"/>
      <c r="N19" s="331"/>
      <c r="O19" s="331"/>
      <c r="P19" s="333"/>
      <c r="Q19" s="333"/>
      <c r="R19" s="333"/>
      <c r="S19" s="333"/>
      <c r="T19" s="333"/>
      <c r="U19" s="333"/>
      <c r="V19" s="333"/>
      <c r="W19" s="330"/>
      <c r="X19" s="975"/>
      <c r="Y19" s="978"/>
      <c r="Z19" s="981"/>
      <c r="AA19" s="984"/>
      <c r="AB19" s="987"/>
      <c r="AC19" s="1000"/>
      <c r="AD19" s="308">
        <f>IF(N19=N18,0,IF(N19=N17,0,IF(N19=N16,0,IF(N19=N15,0,1))))</f>
        <v>0</v>
      </c>
      <c r="AE19" s="308" t="s">
        <v>282</v>
      </c>
      <c r="AF19" s="308" t="str">
        <f t="shared" si="0"/>
        <v>??</v>
      </c>
      <c r="AG19" s="308">
        <f>IF(O19=O18,0,IF(O19=O17,0,IF(O19=O16,0,IF(O19=O15,0,1))))</f>
        <v>0</v>
      </c>
      <c r="AH19" s="329">
        <f t="shared" si="2"/>
        <v>0</v>
      </c>
      <c r="AI19" s="309"/>
    </row>
    <row r="20" spans="1:35" ht="15" hidden="1" customHeight="1" thickTop="1" thickBot="1" x14ac:dyDescent="0.25">
      <c r="A20" s="963"/>
      <c r="B20" s="966"/>
      <c r="C20" s="969"/>
      <c r="D20" s="966"/>
      <c r="E20" s="972"/>
      <c r="F20" s="966"/>
      <c r="G20" s="966"/>
      <c r="H20" s="1002"/>
      <c r="I20" s="998"/>
      <c r="J20" s="966"/>
      <c r="K20" s="966"/>
      <c r="L20" s="966"/>
      <c r="M20" s="330"/>
      <c r="N20" s="331"/>
      <c r="O20" s="331"/>
      <c r="P20" s="333"/>
      <c r="Q20" s="333"/>
      <c r="R20" s="333"/>
      <c r="S20" s="333"/>
      <c r="T20" s="333"/>
      <c r="U20" s="333"/>
      <c r="V20" s="333"/>
      <c r="W20" s="330"/>
      <c r="X20" s="975"/>
      <c r="Y20" s="978"/>
      <c r="Z20" s="981"/>
      <c r="AA20" s="984"/>
      <c r="AB20" s="987"/>
      <c r="AC20" s="1000"/>
      <c r="AD20" s="308">
        <f>IF(N20=N19,0,IF(N20=N18,0,IF(N20=N17,0,IF(N20=N16,0,IF(N20=N15,0,1)))))</f>
        <v>0</v>
      </c>
      <c r="AE20" s="308" t="s">
        <v>282</v>
      </c>
      <c r="AF20" s="308" t="str">
        <f t="shared" si="0"/>
        <v>??</v>
      </c>
      <c r="AG20" s="308">
        <f>IF(O20=O19,0,IF(O20=O18,0,IF(O20=O17,0,IF(O20=O16,0,IF(O20=O15,0,1)))))</f>
        <v>0</v>
      </c>
      <c r="AH20" s="329">
        <f t="shared" si="2"/>
        <v>0</v>
      </c>
      <c r="AI20" s="309"/>
    </row>
    <row r="21" spans="1:35" ht="15" hidden="1" customHeight="1" thickTop="1" thickBot="1" x14ac:dyDescent="0.25">
      <c r="A21" s="963"/>
      <c r="B21" s="966"/>
      <c r="C21" s="969"/>
      <c r="D21" s="966"/>
      <c r="E21" s="972"/>
      <c r="F21" s="966"/>
      <c r="G21" s="966"/>
      <c r="H21" s="1002"/>
      <c r="I21" s="998"/>
      <c r="J21" s="966"/>
      <c r="K21" s="966"/>
      <c r="L21" s="966"/>
      <c r="M21" s="330"/>
      <c r="N21" s="331"/>
      <c r="O21" s="331"/>
      <c r="P21" s="333"/>
      <c r="Q21" s="333"/>
      <c r="R21" s="333"/>
      <c r="S21" s="333"/>
      <c r="T21" s="333"/>
      <c r="U21" s="333"/>
      <c r="V21" s="333"/>
      <c r="W21" s="330"/>
      <c r="X21" s="975"/>
      <c r="Y21" s="978"/>
      <c r="Z21" s="981"/>
      <c r="AA21" s="984"/>
      <c r="AB21" s="987"/>
      <c r="AC21" s="1000"/>
      <c r="AD21" s="308">
        <f>IF(N21=N20,0,IF(N21=N19,0,IF(N21=N18,0,IF(N21=N17,0,IF(N21=N16,0,IF(N21=N15,0,1))))))</f>
        <v>0</v>
      </c>
      <c r="AE21" s="308" t="s">
        <v>282</v>
      </c>
      <c r="AF21" s="308" t="str">
        <f t="shared" si="0"/>
        <v>??</v>
      </c>
      <c r="AG21" s="308">
        <f>IF(O21=O20,0,IF(O21=O19,0,IF(O21=O18,0,IF(O21=O17,0,IF(O21=O16,0,IF(O21=O15,0,1))))))</f>
        <v>0</v>
      </c>
      <c r="AH21" s="329">
        <f t="shared" si="2"/>
        <v>0</v>
      </c>
      <c r="AI21" s="309"/>
    </row>
    <row r="22" spans="1:35" ht="15" hidden="1" customHeight="1" thickTop="1" thickBot="1" x14ac:dyDescent="0.25">
      <c r="A22" s="964"/>
      <c r="B22" s="967"/>
      <c r="C22" s="970"/>
      <c r="D22" s="967"/>
      <c r="E22" s="973"/>
      <c r="F22" s="967"/>
      <c r="G22" s="967"/>
      <c r="H22" s="1003"/>
      <c r="I22" s="999"/>
      <c r="J22" s="967"/>
      <c r="K22" s="967"/>
      <c r="L22" s="967"/>
      <c r="M22" s="334"/>
      <c r="N22" s="331"/>
      <c r="O22" s="335"/>
      <c r="P22" s="337"/>
      <c r="Q22" s="337"/>
      <c r="R22" s="337"/>
      <c r="S22" s="337"/>
      <c r="T22" s="337"/>
      <c r="U22" s="337"/>
      <c r="V22" s="337"/>
      <c r="W22" s="334"/>
      <c r="X22" s="976"/>
      <c r="Y22" s="979"/>
      <c r="Z22" s="982"/>
      <c r="AA22" s="985"/>
      <c r="AB22" s="988"/>
      <c r="AC22" s="1000"/>
      <c r="AD22" s="308">
        <f>IF(N22=N21,0,IF(N22=N20,0,IF(N22=N19,0,IF(N22=N18,0,IF(N22=N17,0,IF(N22=N16,0,IF(N22=N15,0,1)))))))</f>
        <v>0</v>
      </c>
      <c r="AE22" s="308" t="s">
        <v>282</v>
      </c>
      <c r="AF22" s="308" t="str">
        <f t="shared" si="0"/>
        <v>??</v>
      </c>
      <c r="AG22" s="308">
        <f>IF(O22=O21,0,IF(O22=O20,0,IF(O22=O19,0,IF(O22=O18,0,IF(O22=O17,0,IF(O22=O16,0,IF(O22=O15,0,1)))))))</f>
        <v>0</v>
      </c>
      <c r="AH22" s="329">
        <f t="shared" si="2"/>
        <v>0</v>
      </c>
      <c r="AI22" s="309"/>
    </row>
    <row r="23" spans="1:35" ht="15" hidden="1" customHeight="1" thickTop="1" thickBot="1" x14ac:dyDescent="0.25">
      <c r="A23" s="962"/>
      <c r="B23" s="965"/>
      <c r="C23" s="968"/>
      <c r="D23" s="965"/>
      <c r="E23" s="971"/>
      <c r="F23" s="965"/>
      <c r="G23" s="965"/>
      <c r="H23" s="1001"/>
      <c r="I23" s="324"/>
      <c r="J23" s="965"/>
      <c r="K23" s="965"/>
      <c r="L23" s="965"/>
      <c r="M23" s="325"/>
      <c r="N23" s="326"/>
      <c r="O23" s="326"/>
      <c r="P23" s="328"/>
      <c r="Q23" s="328"/>
      <c r="R23" s="328"/>
      <c r="S23" s="328"/>
      <c r="T23" s="328"/>
      <c r="U23" s="328"/>
      <c r="V23" s="328"/>
      <c r="W23" s="325"/>
      <c r="X23" s="974">
        <f>SUM(P23:W30)</f>
        <v>0</v>
      </c>
      <c r="Y23" s="977"/>
      <c r="Z23" s="980">
        <f>IF((X23-Y23)&gt;=0,X23-Y23,0)</f>
        <v>0</v>
      </c>
      <c r="AA23" s="983">
        <f>IF(X23&lt;Y23,X23,Y23)/IF(Y23=0,1,Y23)</f>
        <v>0</v>
      </c>
      <c r="AB23" s="986" t="str">
        <f>IF(AA23=1,"pe",IF(AA23&gt;0,"ne",""))</f>
        <v/>
      </c>
      <c r="AC23" s="1000"/>
      <c r="AD23" s="308">
        <v>1</v>
      </c>
      <c r="AE23" s="308" t="s">
        <v>282</v>
      </c>
      <c r="AF23" s="308" t="str">
        <f t="shared" si="0"/>
        <v>??</v>
      </c>
      <c r="AG23" s="308">
        <v>1</v>
      </c>
      <c r="AH23" s="329">
        <f>C23</f>
        <v>0</v>
      </c>
      <c r="AI23" s="309"/>
    </row>
    <row r="24" spans="1:35" ht="15" hidden="1" customHeight="1" thickTop="1" thickBot="1" x14ac:dyDescent="0.25">
      <c r="A24" s="963"/>
      <c r="B24" s="966"/>
      <c r="C24" s="969"/>
      <c r="D24" s="966"/>
      <c r="E24" s="972"/>
      <c r="F24" s="966"/>
      <c r="G24" s="966"/>
      <c r="H24" s="1002"/>
      <c r="I24" s="998"/>
      <c r="J24" s="966"/>
      <c r="K24" s="966"/>
      <c r="L24" s="966"/>
      <c r="M24" s="330"/>
      <c r="N24" s="331"/>
      <c r="O24" s="331"/>
      <c r="P24" s="333"/>
      <c r="Q24" s="333"/>
      <c r="R24" s="333"/>
      <c r="S24" s="333"/>
      <c r="T24" s="333"/>
      <c r="U24" s="333"/>
      <c r="V24" s="333"/>
      <c r="W24" s="330"/>
      <c r="X24" s="975"/>
      <c r="Y24" s="978"/>
      <c r="Z24" s="981"/>
      <c r="AA24" s="984"/>
      <c r="AB24" s="987"/>
      <c r="AC24" s="1000"/>
      <c r="AD24" s="308">
        <f>IF(N24=N23,0,1)</f>
        <v>0</v>
      </c>
      <c r="AE24" s="308" t="s">
        <v>282</v>
      </c>
      <c r="AF24" s="308" t="str">
        <f t="shared" si="0"/>
        <v>??</v>
      </c>
      <c r="AG24" s="308">
        <f>IF(O24=O23,0,1)</f>
        <v>0</v>
      </c>
      <c r="AH24" s="329">
        <f>AH23</f>
        <v>0</v>
      </c>
      <c r="AI24" s="309"/>
    </row>
    <row r="25" spans="1:35" ht="15" hidden="1" customHeight="1" thickTop="1" thickBot="1" x14ac:dyDescent="0.25">
      <c r="A25" s="963"/>
      <c r="B25" s="966"/>
      <c r="C25" s="969"/>
      <c r="D25" s="966"/>
      <c r="E25" s="972"/>
      <c r="F25" s="966"/>
      <c r="G25" s="966"/>
      <c r="H25" s="1002"/>
      <c r="I25" s="998"/>
      <c r="J25" s="966"/>
      <c r="K25" s="966"/>
      <c r="L25" s="966"/>
      <c r="M25" s="330"/>
      <c r="N25" s="331"/>
      <c r="O25" s="331"/>
      <c r="P25" s="333"/>
      <c r="Q25" s="333"/>
      <c r="R25" s="333"/>
      <c r="S25" s="333"/>
      <c r="T25" s="333"/>
      <c r="U25" s="333"/>
      <c r="V25" s="333"/>
      <c r="W25" s="330"/>
      <c r="X25" s="975"/>
      <c r="Y25" s="978"/>
      <c r="Z25" s="981"/>
      <c r="AA25" s="984"/>
      <c r="AB25" s="987"/>
      <c r="AC25" s="1000"/>
      <c r="AD25" s="308">
        <f>IF(N25=N24,0,IF(N25=N23,0,1))</f>
        <v>0</v>
      </c>
      <c r="AE25" s="308" t="s">
        <v>282</v>
      </c>
      <c r="AF25" s="308" t="str">
        <f t="shared" si="0"/>
        <v>??</v>
      </c>
      <c r="AG25" s="308">
        <f>IF(O25=O24,0,IF(O25=O23,0,1))</f>
        <v>0</v>
      </c>
      <c r="AH25" s="329">
        <f t="shared" si="2"/>
        <v>0</v>
      </c>
      <c r="AI25" s="309"/>
    </row>
    <row r="26" spans="1:35" ht="15" hidden="1" customHeight="1" thickTop="1" thickBot="1" x14ac:dyDescent="0.25">
      <c r="A26" s="963"/>
      <c r="B26" s="966"/>
      <c r="C26" s="969"/>
      <c r="D26" s="966"/>
      <c r="E26" s="972"/>
      <c r="F26" s="966"/>
      <c r="G26" s="966"/>
      <c r="H26" s="1002"/>
      <c r="I26" s="998"/>
      <c r="J26" s="966"/>
      <c r="K26" s="966"/>
      <c r="L26" s="966"/>
      <c r="M26" s="330"/>
      <c r="N26" s="331"/>
      <c r="O26" s="331"/>
      <c r="P26" s="333"/>
      <c r="Q26" s="333"/>
      <c r="R26" s="333"/>
      <c r="S26" s="333"/>
      <c r="T26" s="333"/>
      <c r="U26" s="333"/>
      <c r="V26" s="333"/>
      <c r="W26" s="330"/>
      <c r="X26" s="975"/>
      <c r="Y26" s="978"/>
      <c r="Z26" s="981"/>
      <c r="AA26" s="984"/>
      <c r="AB26" s="987"/>
      <c r="AC26" s="1000"/>
      <c r="AD26" s="308">
        <f>IF(N26=N25,0,IF(N26=N24,0,IF(N26=N23,0,1)))</f>
        <v>0</v>
      </c>
      <c r="AE26" s="308" t="s">
        <v>282</v>
      </c>
      <c r="AF26" s="308" t="str">
        <f t="shared" si="0"/>
        <v>??</v>
      </c>
      <c r="AG26" s="308">
        <f>IF(O26=O25,0,IF(O26=O24,0,IF(O26=O23,0,1)))</f>
        <v>0</v>
      </c>
      <c r="AH26" s="329">
        <f t="shared" si="2"/>
        <v>0</v>
      </c>
      <c r="AI26" s="309"/>
    </row>
    <row r="27" spans="1:35" ht="15" hidden="1" customHeight="1" thickTop="1" thickBot="1" x14ac:dyDescent="0.25">
      <c r="A27" s="963"/>
      <c r="B27" s="966"/>
      <c r="C27" s="969"/>
      <c r="D27" s="966"/>
      <c r="E27" s="972"/>
      <c r="F27" s="966"/>
      <c r="G27" s="966"/>
      <c r="H27" s="1002"/>
      <c r="I27" s="998"/>
      <c r="J27" s="966"/>
      <c r="K27" s="966"/>
      <c r="L27" s="966"/>
      <c r="M27" s="330"/>
      <c r="N27" s="331"/>
      <c r="O27" s="331"/>
      <c r="P27" s="333"/>
      <c r="Q27" s="333"/>
      <c r="R27" s="333"/>
      <c r="S27" s="333"/>
      <c r="T27" s="333"/>
      <c r="U27" s="333"/>
      <c r="V27" s="333"/>
      <c r="W27" s="330"/>
      <c r="X27" s="975"/>
      <c r="Y27" s="978"/>
      <c r="Z27" s="981"/>
      <c r="AA27" s="984"/>
      <c r="AB27" s="987"/>
      <c r="AC27" s="1000"/>
      <c r="AD27" s="308">
        <f>IF(N27=N26,0,IF(N27=N25,0,IF(N27=N24,0,IF(N27=N23,0,1))))</f>
        <v>0</v>
      </c>
      <c r="AE27" s="308" t="s">
        <v>282</v>
      </c>
      <c r="AF27" s="308" t="str">
        <f t="shared" si="0"/>
        <v>??</v>
      </c>
      <c r="AG27" s="308">
        <f>IF(O27=O26,0,IF(O27=O25,0,IF(O27=O24,0,IF(O27=O23,0,1))))</f>
        <v>0</v>
      </c>
      <c r="AH27" s="329">
        <f t="shared" si="2"/>
        <v>0</v>
      </c>
      <c r="AI27" s="309"/>
    </row>
    <row r="28" spans="1:35" ht="15" hidden="1" customHeight="1" thickTop="1" thickBot="1" x14ac:dyDescent="0.25">
      <c r="A28" s="963"/>
      <c r="B28" s="966"/>
      <c r="C28" s="969"/>
      <c r="D28" s="966"/>
      <c r="E28" s="972"/>
      <c r="F28" s="966"/>
      <c r="G28" s="966"/>
      <c r="H28" s="1002"/>
      <c r="I28" s="998"/>
      <c r="J28" s="966"/>
      <c r="K28" s="966"/>
      <c r="L28" s="966"/>
      <c r="M28" s="330"/>
      <c r="N28" s="331"/>
      <c r="O28" s="331"/>
      <c r="P28" s="333"/>
      <c r="Q28" s="333"/>
      <c r="R28" s="333"/>
      <c r="S28" s="333"/>
      <c r="T28" s="333"/>
      <c r="U28" s="333"/>
      <c r="V28" s="333"/>
      <c r="W28" s="330"/>
      <c r="X28" s="975"/>
      <c r="Y28" s="978"/>
      <c r="Z28" s="981"/>
      <c r="AA28" s="984"/>
      <c r="AB28" s="987"/>
      <c r="AC28" s="1000"/>
      <c r="AD28" s="308">
        <f>IF(N28=N27,0,IF(N28=N26,0,IF(N28=N25,0,IF(N28=N24,0,IF(N28=N23,0,1)))))</f>
        <v>0</v>
      </c>
      <c r="AE28" s="308" t="s">
        <v>282</v>
      </c>
      <c r="AF28" s="308" t="str">
        <f t="shared" si="0"/>
        <v>??</v>
      </c>
      <c r="AG28" s="308">
        <f>IF(O28=O27,0,IF(O28=O26,0,IF(O28=O25,0,IF(O28=O24,0,IF(O28=O23,0,1)))))</f>
        <v>0</v>
      </c>
      <c r="AH28" s="329">
        <f t="shared" si="2"/>
        <v>0</v>
      </c>
      <c r="AI28" s="309"/>
    </row>
    <row r="29" spans="1:35" ht="15" hidden="1" customHeight="1" thickTop="1" thickBot="1" x14ac:dyDescent="0.25">
      <c r="A29" s="963"/>
      <c r="B29" s="966"/>
      <c r="C29" s="969"/>
      <c r="D29" s="966"/>
      <c r="E29" s="972"/>
      <c r="F29" s="966"/>
      <c r="G29" s="966"/>
      <c r="H29" s="1002"/>
      <c r="I29" s="998"/>
      <c r="J29" s="966"/>
      <c r="K29" s="966"/>
      <c r="L29" s="966"/>
      <c r="M29" s="330"/>
      <c r="N29" s="331"/>
      <c r="O29" s="331"/>
      <c r="P29" s="333"/>
      <c r="Q29" s="333"/>
      <c r="R29" s="333"/>
      <c r="S29" s="333"/>
      <c r="T29" s="333"/>
      <c r="U29" s="333"/>
      <c r="V29" s="333"/>
      <c r="W29" s="330"/>
      <c r="X29" s="975"/>
      <c r="Y29" s="978"/>
      <c r="Z29" s="981"/>
      <c r="AA29" s="984"/>
      <c r="AB29" s="987"/>
      <c r="AC29" s="1000"/>
      <c r="AD29" s="308">
        <f>IF(N29=N28,0,IF(N29=N27,0,IF(N29=N26,0,IF(N29=N25,0,IF(N29=N24,0,IF(N29=N23,0,1))))))</f>
        <v>0</v>
      </c>
      <c r="AE29" s="308" t="s">
        <v>282</v>
      </c>
      <c r="AF29" s="308" t="str">
        <f t="shared" si="0"/>
        <v>??</v>
      </c>
      <c r="AG29" s="308">
        <f>IF(O29=O28,0,IF(O29=O27,0,IF(O29=O26,0,IF(O29=O25,0,IF(O29=O24,0,IF(O29=O23,0,1))))))</f>
        <v>0</v>
      </c>
      <c r="AH29" s="329">
        <f t="shared" si="2"/>
        <v>0</v>
      </c>
      <c r="AI29" s="309"/>
    </row>
    <row r="30" spans="1:35" ht="15" hidden="1" customHeight="1" thickTop="1" thickBot="1" x14ac:dyDescent="0.25">
      <c r="A30" s="964"/>
      <c r="B30" s="967"/>
      <c r="C30" s="970"/>
      <c r="D30" s="967"/>
      <c r="E30" s="973"/>
      <c r="F30" s="967"/>
      <c r="G30" s="967"/>
      <c r="H30" s="1003"/>
      <c r="I30" s="999"/>
      <c r="J30" s="967"/>
      <c r="K30" s="967"/>
      <c r="L30" s="967"/>
      <c r="M30" s="334"/>
      <c r="N30" s="331"/>
      <c r="O30" s="335"/>
      <c r="P30" s="337"/>
      <c r="Q30" s="337"/>
      <c r="R30" s="337"/>
      <c r="S30" s="337"/>
      <c r="T30" s="337"/>
      <c r="U30" s="337"/>
      <c r="V30" s="337"/>
      <c r="W30" s="334"/>
      <c r="X30" s="976"/>
      <c r="Y30" s="979"/>
      <c r="Z30" s="982"/>
      <c r="AA30" s="985"/>
      <c r="AB30" s="988"/>
      <c r="AC30" s="1000"/>
      <c r="AD30" s="308">
        <f>IF(N30=N29,0,IF(N30=N28,0,IF(N30=N27,0,IF(N30=N26,0,IF(N30=N25,0,IF(N30=N24,0,IF(N30=N23,0,1)))))))</f>
        <v>0</v>
      </c>
      <c r="AE30" s="308" t="s">
        <v>282</v>
      </c>
      <c r="AF30" s="308" t="str">
        <f t="shared" si="0"/>
        <v>??</v>
      </c>
      <c r="AG30" s="308">
        <f>IF(O30=O29,0,IF(O30=O28,0,IF(O30=O27,0,IF(O30=O26,0,IF(O30=O25,0,IF(O30=O24,0,IF(O30=O23,0,1)))))))</f>
        <v>0</v>
      </c>
      <c r="AH30" s="329">
        <f t="shared" si="2"/>
        <v>0</v>
      </c>
      <c r="AI30" s="309"/>
    </row>
    <row r="31" spans="1:35" ht="19.5" customHeight="1" thickTop="1" thickBot="1" x14ac:dyDescent="0.35">
      <c r="A31" s="338"/>
      <c r="B31" s="339"/>
      <c r="C31" s="340" t="s">
        <v>283</v>
      </c>
      <c r="D31" s="341"/>
      <c r="E31" s="341"/>
      <c r="F31" s="341"/>
      <c r="G31" s="341"/>
      <c r="H31" s="339"/>
      <c r="I31" s="341"/>
      <c r="J31" s="341"/>
      <c r="K31" s="341"/>
      <c r="L31" s="341"/>
      <c r="M31" s="339"/>
      <c r="N31" s="339"/>
      <c r="O31" s="339"/>
      <c r="P31" s="339"/>
      <c r="Q31" s="339"/>
      <c r="R31" s="339"/>
      <c r="S31" s="339"/>
      <c r="T31" s="339"/>
      <c r="U31" s="339"/>
      <c r="V31" s="339"/>
      <c r="W31" s="342"/>
      <c r="X31" s="343">
        <f>SUM(X32:X271)</f>
        <v>0</v>
      </c>
      <c r="Y31" s="343"/>
      <c r="Z31" s="344">
        <f>SUM(Z32:Z271)</f>
        <v>0</v>
      </c>
      <c r="AA31" s="343">
        <f>SUM(AA32:AA271)</f>
        <v>0</v>
      </c>
      <c r="AB31" s="345"/>
      <c r="AC31" s="323" t="s">
        <v>279</v>
      </c>
      <c r="AD31" s="308"/>
      <c r="AE31" s="308"/>
      <c r="AF31" s="308" t="str">
        <f t="shared" si="0"/>
        <v>??</v>
      </c>
      <c r="AG31" s="309"/>
      <c r="AH31" s="309"/>
      <c r="AI31" s="309"/>
    </row>
    <row r="32" spans="1:35" ht="15" customHeight="1" thickTop="1" thickBot="1" x14ac:dyDescent="0.25">
      <c r="A32" s="962"/>
      <c r="B32" s="965"/>
      <c r="C32" s="968"/>
      <c r="D32" s="965"/>
      <c r="E32" s="971"/>
      <c r="F32" s="966"/>
      <c r="G32" s="966"/>
      <c r="H32" s="992"/>
      <c r="I32" s="324"/>
      <c r="J32" s="966"/>
      <c r="K32" s="966"/>
      <c r="L32" s="995"/>
      <c r="M32" s="325"/>
      <c r="N32" s="326"/>
      <c r="O32" s="326"/>
      <c r="P32" s="327"/>
      <c r="Q32" s="328"/>
      <c r="R32" s="328"/>
      <c r="S32" s="328"/>
      <c r="T32" s="328"/>
      <c r="U32" s="328"/>
      <c r="V32" s="328"/>
      <c r="W32" s="325"/>
      <c r="X32" s="974">
        <f>SUM(P32:W39)</f>
        <v>0</v>
      </c>
      <c r="Y32" s="977"/>
      <c r="Z32" s="980">
        <f>IF((X32-Y32)&gt;=0,X32-Y32,0)</f>
        <v>0</v>
      </c>
      <c r="AA32" s="983">
        <f>IF(X32&lt;Y32,X32,Y32)/IF(Y32=0,1,Y32)</f>
        <v>0</v>
      </c>
      <c r="AB32" s="986" t="str">
        <f>IF(AA32=1,"pe",IF(AA32&gt;0,"ne",""))</f>
        <v/>
      </c>
      <c r="AC32" s="1000"/>
      <c r="AD32" s="308">
        <v>1</v>
      </c>
      <c r="AE32" s="308" t="s">
        <v>282</v>
      </c>
      <c r="AF32" s="308" t="str">
        <f t="shared" si="0"/>
        <v>??</v>
      </c>
      <c r="AG32" s="308">
        <v>1</v>
      </c>
      <c r="AH32" s="329">
        <f>C32</f>
        <v>0</v>
      </c>
      <c r="AI32" s="309"/>
    </row>
    <row r="33" spans="1:35" ht="15" customHeight="1" thickTop="1" thickBot="1" x14ac:dyDescent="0.25">
      <c r="A33" s="963"/>
      <c r="B33" s="966"/>
      <c r="C33" s="969"/>
      <c r="D33" s="966"/>
      <c r="E33" s="972"/>
      <c r="F33" s="966"/>
      <c r="G33" s="966"/>
      <c r="H33" s="993"/>
      <c r="I33" s="998"/>
      <c r="J33" s="966"/>
      <c r="K33" s="966"/>
      <c r="L33" s="996"/>
      <c r="M33" s="330"/>
      <c r="N33" s="331"/>
      <c r="O33" s="331"/>
      <c r="P33" s="332"/>
      <c r="Q33" s="333"/>
      <c r="R33" s="333"/>
      <c r="S33" s="333"/>
      <c r="T33" s="333"/>
      <c r="U33" s="333"/>
      <c r="V33" s="333"/>
      <c r="W33" s="330"/>
      <c r="X33" s="975"/>
      <c r="Y33" s="978"/>
      <c r="Z33" s="981"/>
      <c r="AA33" s="984"/>
      <c r="AB33" s="987"/>
      <c r="AC33" s="1000"/>
      <c r="AD33" s="308">
        <f>IF(N33=N32,0,1)</f>
        <v>0</v>
      </c>
      <c r="AE33" s="308" t="s">
        <v>282</v>
      </c>
      <c r="AF33" s="308" t="str">
        <f t="shared" si="0"/>
        <v>??</v>
      </c>
      <c r="AG33" s="308">
        <f>IF(O33=O32,0,1)</f>
        <v>0</v>
      </c>
      <c r="AH33" s="329">
        <f t="shared" ref="AH33:AH71" si="3">AH32</f>
        <v>0</v>
      </c>
      <c r="AI33" s="309"/>
    </row>
    <row r="34" spans="1:35" ht="15" customHeight="1" thickTop="1" thickBot="1" x14ac:dyDescent="0.25">
      <c r="A34" s="963"/>
      <c r="B34" s="966"/>
      <c r="C34" s="969"/>
      <c r="D34" s="966"/>
      <c r="E34" s="972"/>
      <c r="F34" s="966"/>
      <c r="G34" s="966"/>
      <c r="H34" s="993"/>
      <c r="I34" s="998"/>
      <c r="J34" s="966"/>
      <c r="K34" s="966"/>
      <c r="L34" s="996"/>
      <c r="M34" s="330"/>
      <c r="N34" s="331"/>
      <c r="O34" s="331"/>
      <c r="P34" s="332"/>
      <c r="Q34" s="333"/>
      <c r="R34" s="333"/>
      <c r="S34" s="333"/>
      <c r="T34" s="333"/>
      <c r="U34" s="333"/>
      <c r="V34" s="333"/>
      <c r="W34" s="330"/>
      <c r="X34" s="975"/>
      <c r="Y34" s="978"/>
      <c r="Z34" s="981"/>
      <c r="AA34" s="984"/>
      <c r="AB34" s="987"/>
      <c r="AC34" s="1000"/>
      <c r="AD34" s="308">
        <f>IF(N34=N33,0,IF(N34=N32,0,1))</f>
        <v>0</v>
      </c>
      <c r="AE34" s="308" t="s">
        <v>282</v>
      </c>
      <c r="AF34" s="308" t="str">
        <f t="shared" si="0"/>
        <v>??</v>
      </c>
      <c r="AG34" s="308">
        <f>IF(O34=O33,0,IF(O34=O32,0,1))</f>
        <v>0</v>
      </c>
      <c r="AH34" s="329">
        <f t="shared" si="3"/>
        <v>0</v>
      </c>
      <c r="AI34" s="309"/>
    </row>
    <row r="35" spans="1:35" ht="15" customHeight="1" thickTop="1" thickBot="1" x14ac:dyDescent="0.25">
      <c r="A35" s="963"/>
      <c r="B35" s="966"/>
      <c r="C35" s="969"/>
      <c r="D35" s="966"/>
      <c r="E35" s="972"/>
      <c r="F35" s="966"/>
      <c r="G35" s="966"/>
      <c r="H35" s="993"/>
      <c r="I35" s="998"/>
      <c r="J35" s="966"/>
      <c r="K35" s="966"/>
      <c r="L35" s="996"/>
      <c r="M35" s="330"/>
      <c r="N35" s="331"/>
      <c r="O35" s="331"/>
      <c r="P35" s="332"/>
      <c r="Q35" s="333"/>
      <c r="R35" s="333"/>
      <c r="S35" s="333"/>
      <c r="T35" s="333"/>
      <c r="U35" s="333"/>
      <c r="V35" s="333"/>
      <c r="W35" s="330"/>
      <c r="X35" s="975"/>
      <c r="Y35" s="978"/>
      <c r="Z35" s="981"/>
      <c r="AA35" s="984"/>
      <c r="AB35" s="987"/>
      <c r="AC35" s="1000"/>
      <c r="AD35" s="308">
        <f>IF(N35=N34,0,IF(N35=N33,0,IF(N35=N32,0,1)))</f>
        <v>0</v>
      </c>
      <c r="AE35" s="308" t="s">
        <v>282</v>
      </c>
      <c r="AF35" s="308" t="str">
        <f t="shared" si="0"/>
        <v>??</v>
      </c>
      <c r="AG35" s="308">
        <f>IF(O35=O34,0,IF(O35=O33,0,IF(O35=O32,0,1)))</f>
        <v>0</v>
      </c>
      <c r="AH35" s="329">
        <f t="shared" si="3"/>
        <v>0</v>
      </c>
      <c r="AI35" s="309"/>
    </row>
    <row r="36" spans="1:35" ht="15" customHeight="1" thickTop="1" thickBot="1" x14ac:dyDescent="0.25">
      <c r="A36" s="963"/>
      <c r="B36" s="966"/>
      <c r="C36" s="969"/>
      <c r="D36" s="966"/>
      <c r="E36" s="972"/>
      <c r="F36" s="966"/>
      <c r="G36" s="966"/>
      <c r="H36" s="993"/>
      <c r="I36" s="998"/>
      <c r="J36" s="966"/>
      <c r="K36" s="966"/>
      <c r="L36" s="996"/>
      <c r="M36" s="330"/>
      <c r="N36" s="331"/>
      <c r="O36" s="331"/>
      <c r="P36" s="332"/>
      <c r="Q36" s="333"/>
      <c r="R36" s="333"/>
      <c r="S36" s="333"/>
      <c r="T36" s="333"/>
      <c r="U36" s="333"/>
      <c r="V36" s="333"/>
      <c r="W36" s="330"/>
      <c r="X36" s="975"/>
      <c r="Y36" s="978"/>
      <c r="Z36" s="981"/>
      <c r="AA36" s="984"/>
      <c r="AB36" s="987"/>
      <c r="AC36" s="1000"/>
      <c r="AD36" s="308"/>
      <c r="AE36" s="308"/>
      <c r="AF36" s="308"/>
      <c r="AG36" s="308"/>
      <c r="AH36" s="329"/>
      <c r="AI36" s="309"/>
    </row>
    <row r="37" spans="1:35" ht="15" customHeight="1" thickTop="1" thickBot="1" x14ac:dyDescent="0.25">
      <c r="A37" s="963"/>
      <c r="B37" s="966"/>
      <c r="C37" s="969"/>
      <c r="D37" s="966"/>
      <c r="E37" s="972"/>
      <c r="F37" s="966"/>
      <c r="G37" s="966"/>
      <c r="H37" s="993"/>
      <c r="I37" s="998"/>
      <c r="J37" s="966"/>
      <c r="K37" s="966"/>
      <c r="L37" s="996"/>
      <c r="M37" s="330"/>
      <c r="N37" s="331"/>
      <c r="O37" s="331"/>
      <c r="P37" s="332"/>
      <c r="Q37" s="333"/>
      <c r="R37" s="333"/>
      <c r="S37" s="333"/>
      <c r="T37" s="333"/>
      <c r="U37" s="333"/>
      <c r="V37" s="333"/>
      <c r="W37" s="330"/>
      <c r="X37" s="975"/>
      <c r="Y37" s="978"/>
      <c r="Z37" s="981"/>
      <c r="AA37" s="984"/>
      <c r="AB37" s="987"/>
      <c r="AC37" s="1000"/>
      <c r="AD37" s="308" t="e">
        <f>IF(N37=#REF!,0,IF(N37=N35,0,IF(N37=N34,0,IF(N37=N33,0,IF(N37=N32,0,1)))))</f>
        <v>#REF!</v>
      </c>
      <c r="AE37" s="308" t="s">
        <v>282</v>
      </c>
      <c r="AF37" s="308" t="str">
        <f t="shared" si="0"/>
        <v>??</v>
      </c>
      <c r="AG37" s="308" t="e">
        <f>IF(O37=#REF!,0,IF(O37=O35,0,IF(O37=O34,0,IF(O37=O33,0,IF(O37=O32,0,1)))))</f>
        <v>#REF!</v>
      </c>
      <c r="AH37" s="329" t="e">
        <f>#REF!</f>
        <v>#REF!</v>
      </c>
      <c r="AI37" s="309"/>
    </row>
    <row r="38" spans="1:35" ht="15" customHeight="1" thickTop="1" thickBot="1" x14ac:dyDescent="0.25">
      <c r="A38" s="963"/>
      <c r="B38" s="966"/>
      <c r="C38" s="969"/>
      <c r="D38" s="966"/>
      <c r="E38" s="972"/>
      <c r="F38" s="966"/>
      <c r="G38" s="966"/>
      <c r="H38" s="993"/>
      <c r="I38" s="998"/>
      <c r="J38" s="966"/>
      <c r="K38" s="966"/>
      <c r="L38" s="996"/>
      <c r="M38" s="330"/>
      <c r="N38" s="331"/>
      <c r="O38" s="331"/>
      <c r="P38" s="332"/>
      <c r="Q38" s="333"/>
      <c r="R38" s="333"/>
      <c r="S38" s="333"/>
      <c r="T38" s="333"/>
      <c r="U38" s="333"/>
      <c r="V38" s="333"/>
      <c r="W38" s="330"/>
      <c r="X38" s="975"/>
      <c r="Y38" s="978"/>
      <c r="Z38" s="981"/>
      <c r="AA38" s="984"/>
      <c r="AB38" s="987"/>
      <c r="AC38" s="1000"/>
      <c r="AD38" s="308">
        <f>IF(N38=N37,0,IF(N38=#REF!,0,IF(N38=N35,0,IF(N38=N34,0,IF(N38=N33,0,IF(N38=N32,0,1))))))</f>
        <v>0</v>
      </c>
      <c r="AE38" s="308" t="s">
        <v>282</v>
      </c>
      <c r="AF38" s="308" t="str">
        <f t="shared" si="0"/>
        <v>??</v>
      </c>
      <c r="AG38" s="308">
        <f>IF(O38=O37,0,IF(O38=#REF!,0,IF(O38=O35,0,IF(O38=O34,0,IF(O38=O33,0,IF(O38=O32,0,1))))))</f>
        <v>0</v>
      </c>
      <c r="AH38" s="329" t="e">
        <f t="shared" si="3"/>
        <v>#REF!</v>
      </c>
      <c r="AI38" s="309"/>
    </row>
    <row r="39" spans="1:35" ht="15" customHeight="1" thickTop="1" thickBot="1" x14ac:dyDescent="0.25">
      <c r="A39" s="964"/>
      <c r="B39" s="967"/>
      <c r="C39" s="970"/>
      <c r="D39" s="967"/>
      <c r="E39" s="973"/>
      <c r="F39" s="967"/>
      <c r="G39" s="967"/>
      <c r="H39" s="994"/>
      <c r="I39" s="999"/>
      <c r="J39" s="967"/>
      <c r="K39" s="967"/>
      <c r="L39" s="997"/>
      <c r="M39" s="334"/>
      <c r="N39" s="335"/>
      <c r="O39" s="335"/>
      <c r="P39" s="336"/>
      <c r="Q39" s="337"/>
      <c r="R39" s="337"/>
      <c r="S39" s="337"/>
      <c r="T39" s="337"/>
      <c r="U39" s="337"/>
      <c r="V39" s="337"/>
      <c r="W39" s="334"/>
      <c r="X39" s="976"/>
      <c r="Y39" s="979"/>
      <c r="Z39" s="982"/>
      <c r="AA39" s="985"/>
      <c r="AB39" s="988"/>
      <c r="AC39" s="1000"/>
      <c r="AD39" s="308">
        <f>IF(N39=N38,0,IF(N39=N37,0,IF(N39=#REF!,0,IF(N39=N35,0,IF(N39=N34,0,IF(N39=N33,0,IF(N39=N32,0,1)))))))</f>
        <v>0</v>
      </c>
      <c r="AE39" s="308" t="s">
        <v>282</v>
      </c>
      <c r="AF39" s="308" t="str">
        <f t="shared" si="0"/>
        <v>??</v>
      </c>
      <c r="AG39" s="308">
        <f>IF(O39=O38,0,IF(O39=O37,0,IF(O39=#REF!,0,IF(O39=O35,0,IF(O39=O34,0,IF(O39=O33,0,IF(O39=O32,0,1)))))))</f>
        <v>0</v>
      </c>
      <c r="AH39" s="329" t="e">
        <f t="shared" si="3"/>
        <v>#REF!</v>
      </c>
      <c r="AI39" s="309"/>
    </row>
    <row r="40" spans="1:35" ht="15" customHeight="1" thickTop="1" thickBot="1" x14ac:dyDescent="0.25">
      <c r="A40" s="962"/>
      <c r="B40" s="965"/>
      <c r="C40" s="968"/>
      <c r="D40" s="965"/>
      <c r="E40" s="971"/>
      <c r="F40" s="966"/>
      <c r="G40" s="966"/>
      <c r="H40" s="992"/>
      <c r="I40" s="324"/>
      <c r="J40" s="966"/>
      <c r="K40" s="966"/>
      <c r="L40" s="995"/>
      <c r="M40" s="325"/>
      <c r="N40" s="326"/>
      <c r="O40" s="326"/>
      <c r="P40" s="327"/>
      <c r="Q40" s="328"/>
      <c r="R40" s="328"/>
      <c r="S40" s="328"/>
      <c r="T40" s="328"/>
      <c r="U40" s="328"/>
      <c r="V40" s="328"/>
      <c r="W40" s="325"/>
      <c r="X40" s="974">
        <f>SUM(P40:W47)</f>
        <v>0</v>
      </c>
      <c r="Y40" s="977"/>
      <c r="Z40" s="980">
        <f>IF((X40-Y40)&gt;=0,X40-Y40,0)</f>
        <v>0</v>
      </c>
      <c r="AA40" s="983">
        <f>IF(X40&lt;Y40,X40,Y40)/IF(Y40=0,1,Y40)</f>
        <v>0</v>
      </c>
      <c r="AB40" s="986" t="str">
        <f>IF(AA40=1,"pe",IF(AA40&gt;0,"ne",""))</f>
        <v/>
      </c>
      <c r="AC40" s="1000"/>
      <c r="AD40" s="308">
        <v>1</v>
      </c>
      <c r="AE40" s="308" t="s">
        <v>282</v>
      </c>
      <c r="AF40" s="308" t="str">
        <f t="shared" si="0"/>
        <v>??</v>
      </c>
      <c r="AG40" s="308">
        <v>1</v>
      </c>
      <c r="AH40" s="329">
        <f>C40</f>
        <v>0</v>
      </c>
      <c r="AI40" s="309"/>
    </row>
    <row r="41" spans="1:35" ht="15" customHeight="1" thickTop="1" thickBot="1" x14ac:dyDescent="0.25">
      <c r="A41" s="963"/>
      <c r="B41" s="966"/>
      <c r="C41" s="969"/>
      <c r="D41" s="966"/>
      <c r="E41" s="972"/>
      <c r="F41" s="966"/>
      <c r="G41" s="966"/>
      <c r="H41" s="993"/>
      <c r="I41" s="998"/>
      <c r="J41" s="966"/>
      <c r="K41" s="966"/>
      <c r="L41" s="996"/>
      <c r="M41" s="330"/>
      <c r="N41" s="331"/>
      <c r="O41" s="331"/>
      <c r="P41" s="332"/>
      <c r="Q41" s="333"/>
      <c r="R41" s="333"/>
      <c r="S41" s="333"/>
      <c r="T41" s="333"/>
      <c r="U41" s="333"/>
      <c r="V41" s="333"/>
      <c r="W41" s="330"/>
      <c r="X41" s="975"/>
      <c r="Y41" s="978"/>
      <c r="Z41" s="981"/>
      <c r="AA41" s="984"/>
      <c r="AB41" s="987"/>
      <c r="AC41" s="1000"/>
      <c r="AD41" s="308">
        <f>IF(N41=N40,0,1)</f>
        <v>0</v>
      </c>
      <c r="AE41" s="308" t="s">
        <v>282</v>
      </c>
      <c r="AF41" s="308" t="str">
        <f t="shared" si="0"/>
        <v>??</v>
      </c>
      <c r="AG41" s="308">
        <f>IF(O41=O40,0,1)</f>
        <v>0</v>
      </c>
      <c r="AH41" s="329">
        <f t="shared" si="3"/>
        <v>0</v>
      </c>
      <c r="AI41" s="309"/>
    </row>
    <row r="42" spans="1:35" ht="15" customHeight="1" thickTop="1" thickBot="1" x14ac:dyDescent="0.25">
      <c r="A42" s="963"/>
      <c r="B42" s="966"/>
      <c r="C42" s="969"/>
      <c r="D42" s="966"/>
      <c r="E42" s="972"/>
      <c r="F42" s="966"/>
      <c r="G42" s="966"/>
      <c r="H42" s="993"/>
      <c r="I42" s="998"/>
      <c r="J42" s="966"/>
      <c r="K42" s="966"/>
      <c r="L42" s="996"/>
      <c r="M42" s="330"/>
      <c r="N42" s="331"/>
      <c r="O42" s="331"/>
      <c r="P42" s="332"/>
      <c r="Q42" s="333"/>
      <c r="R42" s="333"/>
      <c r="S42" s="333"/>
      <c r="T42" s="333"/>
      <c r="U42" s="333"/>
      <c r="V42" s="333"/>
      <c r="W42" s="330"/>
      <c r="X42" s="975"/>
      <c r="Y42" s="978"/>
      <c r="Z42" s="981"/>
      <c r="AA42" s="984"/>
      <c r="AB42" s="987"/>
      <c r="AC42" s="1000"/>
      <c r="AD42" s="308">
        <f>IF(N42=N41,0,IF(N42=N40,0,1))</f>
        <v>0</v>
      </c>
      <c r="AE42" s="308" t="s">
        <v>282</v>
      </c>
      <c r="AF42" s="308" t="str">
        <f t="shared" si="0"/>
        <v>??</v>
      </c>
      <c r="AG42" s="308">
        <f>IF(O42=O41,0,IF(O42=O40,0,1))</f>
        <v>0</v>
      </c>
      <c r="AH42" s="329">
        <f t="shared" si="3"/>
        <v>0</v>
      </c>
      <c r="AI42" s="309"/>
    </row>
    <row r="43" spans="1:35" ht="15" customHeight="1" thickTop="1" thickBot="1" x14ac:dyDescent="0.25">
      <c r="A43" s="963"/>
      <c r="B43" s="966"/>
      <c r="C43" s="969"/>
      <c r="D43" s="966"/>
      <c r="E43" s="972"/>
      <c r="F43" s="966"/>
      <c r="G43" s="966"/>
      <c r="H43" s="993"/>
      <c r="I43" s="998"/>
      <c r="J43" s="966"/>
      <c r="K43" s="966"/>
      <c r="L43" s="996"/>
      <c r="M43" s="330"/>
      <c r="N43" s="331"/>
      <c r="O43" s="331"/>
      <c r="P43" s="332"/>
      <c r="Q43" s="333"/>
      <c r="R43" s="333"/>
      <c r="S43" s="333"/>
      <c r="T43" s="333"/>
      <c r="U43" s="333"/>
      <c r="V43" s="333"/>
      <c r="W43" s="330"/>
      <c r="X43" s="975"/>
      <c r="Y43" s="978"/>
      <c r="Z43" s="981"/>
      <c r="AA43" s="984"/>
      <c r="AB43" s="987"/>
      <c r="AC43" s="1000"/>
      <c r="AD43" s="308">
        <f>IF(N43=N42,0,IF(N43=N41,0,IF(N43=N40,0,1)))</f>
        <v>0</v>
      </c>
      <c r="AE43" s="308" t="s">
        <v>282</v>
      </c>
      <c r="AF43" s="308" t="str">
        <f t="shared" si="0"/>
        <v>??</v>
      </c>
      <c r="AG43" s="308">
        <f>IF(O43=O42,0,IF(O43=O41,0,IF(O43=O40,0,1)))</f>
        <v>0</v>
      </c>
      <c r="AH43" s="329">
        <f t="shared" si="3"/>
        <v>0</v>
      </c>
      <c r="AI43" s="309"/>
    </row>
    <row r="44" spans="1:35" ht="15" customHeight="1" thickTop="1" thickBot="1" x14ac:dyDescent="0.25">
      <c r="A44" s="963"/>
      <c r="B44" s="966"/>
      <c r="C44" s="969"/>
      <c r="D44" s="966"/>
      <c r="E44" s="972"/>
      <c r="F44" s="966"/>
      <c r="G44" s="966"/>
      <c r="H44" s="993"/>
      <c r="I44" s="998"/>
      <c r="J44" s="966"/>
      <c r="K44" s="966"/>
      <c r="L44" s="996"/>
      <c r="M44" s="330"/>
      <c r="N44" s="331"/>
      <c r="O44" s="331"/>
      <c r="P44" s="332"/>
      <c r="Q44" s="333"/>
      <c r="R44" s="333"/>
      <c r="S44" s="333"/>
      <c r="T44" s="333"/>
      <c r="U44" s="333"/>
      <c r="V44" s="333"/>
      <c r="W44" s="330"/>
      <c r="X44" s="975"/>
      <c r="Y44" s="978"/>
      <c r="Z44" s="981"/>
      <c r="AA44" s="984"/>
      <c r="AB44" s="987"/>
      <c r="AC44" s="1000"/>
      <c r="AD44" s="308"/>
      <c r="AE44" s="308"/>
      <c r="AF44" s="308"/>
      <c r="AG44" s="308"/>
      <c r="AH44" s="329"/>
      <c r="AI44" s="309"/>
    </row>
    <row r="45" spans="1:35" ht="15" customHeight="1" thickTop="1" thickBot="1" x14ac:dyDescent="0.25">
      <c r="A45" s="963"/>
      <c r="B45" s="966"/>
      <c r="C45" s="969"/>
      <c r="D45" s="966"/>
      <c r="E45" s="972"/>
      <c r="F45" s="966"/>
      <c r="G45" s="966"/>
      <c r="H45" s="993"/>
      <c r="I45" s="998"/>
      <c r="J45" s="966"/>
      <c r="K45" s="966"/>
      <c r="L45" s="996"/>
      <c r="M45" s="330"/>
      <c r="N45" s="331"/>
      <c r="O45" s="331"/>
      <c r="P45" s="332"/>
      <c r="Q45" s="333"/>
      <c r="R45" s="333"/>
      <c r="S45" s="333"/>
      <c r="T45" s="333"/>
      <c r="U45" s="333"/>
      <c r="V45" s="333"/>
      <c r="W45" s="330"/>
      <c r="X45" s="975"/>
      <c r="Y45" s="978"/>
      <c r="Z45" s="981"/>
      <c r="AA45" s="984"/>
      <c r="AB45" s="987"/>
      <c r="AC45" s="1000"/>
      <c r="AD45" s="308" t="e">
        <f>IF(N45=#REF!,0,IF(N45=N43,0,IF(N45=N42,0,IF(N45=N41,0,IF(N45=N40,0,1)))))</f>
        <v>#REF!</v>
      </c>
      <c r="AE45" s="308" t="s">
        <v>282</v>
      </c>
      <c r="AF45" s="308" t="str">
        <f t="shared" si="0"/>
        <v>??</v>
      </c>
      <c r="AG45" s="308" t="e">
        <f>IF(O45=#REF!,0,IF(O45=O43,0,IF(O45=O42,0,IF(O45=O41,0,IF(O45=O40,0,1)))))</f>
        <v>#REF!</v>
      </c>
      <c r="AH45" s="329" t="e">
        <f>#REF!</f>
        <v>#REF!</v>
      </c>
      <c r="AI45" s="309"/>
    </row>
    <row r="46" spans="1:35" ht="15" customHeight="1" thickTop="1" thickBot="1" x14ac:dyDescent="0.25">
      <c r="A46" s="963"/>
      <c r="B46" s="966"/>
      <c r="C46" s="969"/>
      <c r="D46" s="966"/>
      <c r="E46" s="972"/>
      <c r="F46" s="966"/>
      <c r="G46" s="966"/>
      <c r="H46" s="993"/>
      <c r="I46" s="998"/>
      <c r="J46" s="966"/>
      <c r="K46" s="966"/>
      <c r="L46" s="996"/>
      <c r="M46" s="330"/>
      <c r="N46" s="331"/>
      <c r="O46" s="331"/>
      <c r="P46" s="332"/>
      <c r="Q46" s="333"/>
      <c r="R46" s="333"/>
      <c r="S46" s="333"/>
      <c r="T46" s="333"/>
      <c r="U46" s="333"/>
      <c r="V46" s="333"/>
      <c r="W46" s="330"/>
      <c r="X46" s="975"/>
      <c r="Y46" s="978"/>
      <c r="Z46" s="981"/>
      <c r="AA46" s="984"/>
      <c r="AB46" s="987"/>
      <c r="AC46" s="1000"/>
      <c r="AD46" s="308">
        <f>IF(N46=N45,0,IF(N46=#REF!,0,IF(N46=N43,0,IF(N46=N42,0,IF(N46=N41,0,IF(N46=N40,0,1))))))</f>
        <v>0</v>
      </c>
      <c r="AE46" s="308" t="s">
        <v>282</v>
      </c>
      <c r="AF46" s="308" t="str">
        <f t="shared" si="0"/>
        <v>??</v>
      </c>
      <c r="AG46" s="308">
        <f>IF(O46=O45,0,IF(O46=#REF!,0,IF(O46=O43,0,IF(O46=O42,0,IF(O46=O41,0,IF(O46=O40,0,1))))))</f>
        <v>0</v>
      </c>
      <c r="AH46" s="329" t="e">
        <f t="shared" si="3"/>
        <v>#REF!</v>
      </c>
      <c r="AI46" s="309"/>
    </row>
    <row r="47" spans="1:35" ht="15" customHeight="1" thickTop="1" thickBot="1" x14ac:dyDescent="0.25">
      <c r="A47" s="964"/>
      <c r="B47" s="967"/>
      <c r="C47" s="970"/>
      <c r="D47" s="967"/>
      <c r="E47" s="973"/>
      <c r="F47" s="967"/>
      <c r="G47" s="967"/>
      <c r="H47" s="994"/>
      <c r="I47" s="999"/>
      <c r="J47" s="967"/>
      <c r="K47" s="967"/>
      <c r="L47" s="997"/>
      <c r="M47" s="334"/>
      <c r="N47" s="335"/>
      <c r="O47" s="335"/>
      <c r="P47" s="336"/>
      <c r="Q47" s="337"/>
      <c r="R47" s="337"/>
      <c r="S47" s="337"/>
      <c r="T47" s="337"/>
      <c r="U47" s="337"/>
      <c r="V47" s="337"/>
      <c r="W47" s="334"/>
      <c r="X47" s="976"/>
      <c r="Y47" s="979"/>
      <c r="Z47" s="982"/>
      <c r="AA47" s="985"/>
      <c r="AB47" s="988"/>
      <c r="AC47" s="1000"/>
      <c r="AD47" s="308">
        <f>IF(N47=N46,0,IF(N47=N45,0,IF(N47=#REF!,0,IF(N47=N43,0,IF(N47=N42,0,IF(N47=N41,0,IF(N47=N40,0,1)))))))</f>
        <v>0</v>
      </c>
      <c r="AE47" s="308" t="s">
        <v>282</v>
      </c>
      <c r="AF47" s="308" t="str">
        <f t="shared" si="0"/>
        <v>??</v>
      </c>
      <c r="AG47" s="308">
        <f>IF(O47=O46,0,IF(O47=O45,0,IF(O47=#REF!,0,IF(O47=O43,0,IF(O47=O42,0,IF(O47=O41,0,IF(O47=O40,0,1)))))))</f>
        <v>0</v>
      </c>
      <c r="AH47" s="329" t="e">
        <f t="shared" si="3"/>
        <v>#REF!</v>
      </c>
      <c r="AI47" s="309"/>
    </row>
    <row r="48" spans="1:35" ht="15" customHeight="1" thickTop="1" thickBot="1" x14ac:dyDescent="0.25">
      <c r="A48" s="962"/>
      <c r="B48" s="965"/>
      <c r="C48" s="968"/>
      <c r="D48" s="965"/>
      <c r="E48" s="971"/>
      <c r="F48" s="966"/>
      <c r="G48" s="966"/>
      <c r="H48" s="992"/>
      <c r="I48" s="324"/>
      <c r="J48" s="966"/>
      <c r="K48" s="966"/>
      <c r="L48" s="995"/>
      <c r="M48" s="325"/>
      <c r="N48" s="326"/>
      <c r="O48" s="326"/>
      <c r="P48" s="327"/>
      <c r="Q48" s="328"/>
      <c r="R48" s="328"/>
      <c r="S48" s="328"/>
      <c r="T48" s="328"/>
      <c r="U48" s="328"/>
      <c r="V48" s="328"/>
      <c r="W48" s="325"/>
      <c r="X48" s="974">
        <f>SUM(P48:W55)</f>
        <v>0</v>
      </c>
      <c r="Y48" s="977"/>
      <c r="Z48" s="980">
        <f>IF((X48-Y48)&gt;=0,X48-Y48,0)</f>
        <v>0</v>
      </c>
      <c r="AA48" s="983">
        <f>IF(X48&lt;Y48,X48,Y48)/IF(Y48=0,1,Y48)</f>
        <v>0</v>
      </c>
      <c r="AB48" s="986" t="str">
        <f>IF(AA48=1,"pe",IF(AA48&gt;0,"ne",""))</f>
        <v/>
      </c>
      <c r="AC48" s="1000"/>
      <c r="AD48" s="308">
        <v>1</v>
      </c>
      <c r="AE48" s="308" t="s">
        <v>282</v>
      </c>
      <c r="AF48" s="308" t="str">
        <f t="shared" si="0"/>
        <v>??</v>
      </c>
      <c r="AG48" s="308">
        <v>1</v>
      </c>
      <c r="AH48" s="329">
        <f>C48</f>
        <v>0</v>
      </c>
      <c r="AI48" s="309"/>
    </row>
    <row r="49" spans="1:35" ht="15" customHeight="1" thickTop="1" thickBot="1" x14ac:dyDescent="0.25">
      <c r="A49" s="963"/>
      <c r="B49" s="966"/>
      <c r="C49" s="969"/>
      <c r="D49" s="966"/>
      <c r="E49" s="972"/>
      <c r="F49" s="966"/>
      <c r="G49" s="966"/>
      <c r="H49" s="993"/>
      <c r="I49" s="998"/>
      <c r="J49" s="966"/>
      <c r="K49" s="966"/>
      <c r="L49" s="996"/>
      <c r="M49" s="330"/>
      <c r="N49" s="331"/>
      <c r="O49" s="331"/>
      <c r="P49" s="332"/>
      <c r="Q49" s="333"/>
      <c r="R49" s="333"/>
      <c r="S49" s="333"/>
      <c r="T49" s="333"/>
      <c r="U49" s="333"/>
      <c r="V49" s="333"/>
      <c r="W49" s="330"/>
      <c r="X49" s="975"/>
      <c r="Y49" s="978"/>
      <c r="Z49" s="981"/>
      <c r="AA49" s="984"/>
      <c r="AB49" s="987"/>
      <c r="AC49" s="1000"/>
      <c r="AD49" s="308">
        <f>IF(N49=N48,0,1)</f>
        <v>0</v>
      </c>
      <c r="AE49" s="308" t="s">
        <v>282</v>
      </c>
      <c r="AF49" s="308" t="str">
        <f t="shared" si="0"/>
        <v>??</v>
      </c>
      <c r="AG49" s="308">
        <f>IF(O49=O48,0,1)</f>
        <v>0</v>
      </c>
      <c r="AH49" s="329">
        <f t="shared" si="3"/>
        <v>0</v>
      </c>
      <c r="AI49" s="309"/>
    </row>
    <row r="50" spans="1:35" ht="15" customHeight="1" thickTop="1" thickBot="1" x14ac:dyDescent="0.25">
      <c r="A50" s="963"/>
      <c r="B50" s="966"/>
      <c r="C50" s="969"/>
      <c r="D50" s="966"/>
      <c r="E50" s="972"/>
      <c r="F50" s="966"/>
      <c r="G50" s="966"/>
      <c r="H50" s="993"/>
      <c r="I50" s="998"/>
      <c r="J50" s="966"/>
      <c r="K50" s="966"/>
      <c r="L50" s="996"/>
      <c r="M50" s="330"/>
      <c r="N50" s="331"/>
      <c r="O50" s="331"/>
      <c r="P50" s="332"/>
      <c r="Q50" s="333"/>
      <c r="R50" s="333"/>
      <c r="S50" s="333"/>
      <c r="T50" s="333"/>
      <c r="U50" s="333"/>
      <c r="V50" s="333"/>
      <c r="W50" s="330"/>
      <c r="X50" s="975"/>
      <c r="Y50" s="978"/>
      <c r="Z50" s="981"/>
      <c r="AA50" s="984"/>
      <c r="AB50" s="987"/>
      <c r="AC50" s="1000"/>
      <c r="AD50" s="308">
        <f>IF(N50=N49,0,IF(N50=N48,0,1))</f>
        <v>0</v>
      </c>
      <c r="AE50" s="308" t="s">
        <v>282</v>
      </c>
      <c r="AF50" s="308" t="str">
        <f t="shared" si="0"/>
        <v>??</v>
      </c>
      <c r="AG50" s="308">
        <f>IF(O50=O49,0,IF(O50=O48,0,1))</f>
        <v>0</v>
      </c>
      <c r="AH50" s="329">
        <f t="shared" si="3"/>
        <v>0</v>
      </c>
      <c r="AI50" s="309"/>
    </row>
    <row r="51" spans="1:35" ht="15" customHeight="1" thickTop="1" thickBot="1" x14ac:dyDescent="0.25">
      <c r="A51" s="963"/>
      <c r="B51" s="966"/>
      <c r="C51" s="969"/>
      <c r="D51" s="966"/>
      <c r="E51" s="972"/>
      <c r="F51" s="966"/>
      <c r="G51" s="966"/>
      <c r="H51" s="993"/>
      <c r="I51" s="998"/>
      <c r="J51" s="966"/>
      <c r="K51" s="966"/>
      <c r="L51" s="996"/>
      <c r="M51" s="330"/>
      <c r="N51" s="331"/>
      <c r="O51" s="331"/>
      <c r="P51" s="332"/>
      <c r="Q51" s="333"/>
      <c r="R51" s="333"/>
      <c r="S51" s="333"/>
      <c r="T51" s="333"/>
      <c r="U51" s="333"/>
      <c r="V51" s="333"/>
      <c r="W51" s="330"/>
      <c r="X51" s="975"/>
      <c r="Y51" s="978"/>
      <c r="Z51" s="981"/>
      <c r="AA51" s="984"/>
      <c r="AB51" s="987"/>
      <c r="AC51" s="1000"/>
      <c r="AD51" s="308">
        <f>IF(N51=N50,0,IF(N51=N49,0,IF(N51=N48,0,1)))</f>
        <v>0</v>
      </c>
      <c r="AE51" s="308" t="s">
        <v>282</v>
      </c>
      <c r="AF51" s="308" t="str">
        <f t="shared" si="0"/>
        <v>??</v>
      </c>
      <c r="AG51" s="308">
        <f>IF(O51=O50,0,IF(O51=O49,0,IF(O51=O48,0,1)))</f>
        <v>0</v>
      </c>
      <c r="AH51" s="329">
        <f t="shared" si="3"/>
        <v>0</v>
      </c>
      <c r="AI51" s="309"/>
    </row>
    <row r="52" spans="1:35" ht="15" customHeight="1" thickTop="1" thickBot="1" x14ac:dyDescent="0.25">
      <c r="A52" s="963"/>
      <c r="B52" s="966"/>
      <c r="C52" s="969"/>
      <c r="D52" s="966"/>
      <c r="E52" s="972"/>
      <c r="F52" s="966"/>
      <c r="G52" s="966"/>
      <c r="H52" s="993"/>
      <c r="I52" s="998"/>
      <c r="J52" s="966"/>
      <c r="K52" s="966"/>
      <c r="L52" s="996"/>
      <c r="M52" s="330"/>
      <c r="N52" s="331"/>
      <c r="O52" s="331"/>
      <c r="P52" s="332"/>
      <c r="Q52" s="333"/>
      <c r="R52" s="333"/>
      <c r="S52" s="333"/>
      <c r="T52" s="333"/>
      <c r="U52" s="333"/>
      <c r="V52" s="333"/>
      <c r="W52" s="330"/>
      <c r="X52" s="975"/>
      <c r="Y52" s="978"/>
      <c r="Z52" s="981"/>
      <c r="AA52" s="984"/>
      <c r="AB52" s="987"/>
      <c r="AC52" s="1000"/>
      <c r="AD52" s="308"/>
      <c r="AE52" s="308"/>
      <c r="AF52" s="308"/>
      <c r="AG52" s="308"/>
      <c r="AH52" s="329"/>
      <c r="AI52" s="309"/>
    </row>
    <row r="53" spans="1:35" ht="15" customHeight="1" thickTop="1" thickBot="1" x14ac:dyDescent="0.25">
      <c r="A53" s="963"/>
      <c r="B53" s="966"/>
      <c r="C53" s="969"/>
      <c r="D53" s="966"/>
      <c r="E53" s="972"/>
      <c r="F53" s="966"/>
      <c r="G53" s="966"/>
      <c r="H53" s="993"/>
      <c r="I53" s="998"/>
      <c r="J53" s="966"/>
      <c r="K53" s="966"/>
      <c r="L53" s="996"/>
      <c r="M53" s="330"/>
      <c r="N53" s="331"/>
      <c r="O53" s="331"/>
      <c r="P53" s="332"/>
      <c r="Q53" s="333"/>
      <c r="R53" s="333"/>
      <c r="S53" s="333"/>
      <c r="T53" s="333"/>
      <c r="U53" s="333"/>
      <c r="V53" s="333"/>
      <c r="W53" s="330"/>
      <c r="X53" s="975"/>
      <c r="Y53" s="978"/>
      <c r="Z53" s="981"/>
      <c r="AA53" s="984"/>
      <c r="AB53" s="987"/>
      <c r="AC53" s="1000"/>
      <c r="AD53" s="308" t="e">
        <f>IF(N53=#REF!,0,IF(N53=N51,0,IF(N53=N50,0,IF(N53=N49,0,IF(N53=N48,0,1)))))</f>
        <v>#REF!</v>
      </c>
      <c r="AE53" s="308" t="s">
        <v>282</v>
      </c>
      <c r="AF53" s="308" t="str">
        <f t="shared" si="0"/>
        <v>??</v>
      </c>
      <c r="AG53" s="308" t="e">
        <f>IF(O53=#REF!,0,IF(O53=O51,0,IF(O53=O50,0,IF(O53=O49,0,IF(O53=O48,0,1)))))</f>
        <v>#REF!</v>
      </c>
      <c r="AH53" s="329" t="e">
        <f>#REF!</f>
        <v>#REF!</v>
      </c>
      <c r="AI53" s="309"/>
    </row>
    <row r="54" spans="1:35" ht="15" customHeight="1" thickTop="1" thickBot="1" x14ac:dyDescent="0.25">
      <c r="A54" s="963"/>
      <c r="B54" s="966"/>
      <c r="C54" s="969"/>
      <c r="D54" s="966"/>
      <c r="E54" s="972"/>
      <c r="F54" s="966"/>
      <c r="G54" s="966"/>
      <c r="H54" s="993"/>
      <c r="I54" s="998"/>
      <c r="J54" s="966"/>
      <c r="K54" s="966"/>
      <c r="L54" s="996"/>
      <c r="M54" s="330"/>
      <c r="N54" s="331"/>
      <c r="O54" s="331"/>
      <c r="P54" s="332"/>
      <c r="Q54" s="333"/>
      <c r="R54" s="333"/>
      <c r="S54" s="333"/>
      <c r="T54" s="333"/>
      <c r="U54" s="333"/>
      <c r="V54" s="333"/>
      <c r="W54" s="330"/>
      <c r="X54" s="975"/>
      <c r="Y54" s="978"/>
      <c r="Z54" s="981"/>
      <c r="AA54" s="984"/>
      <c r="AB54" s="987"/>
      <c r="AC54" s="1000"/>
      <c r="AD54" s="308">
        <f>IF(N54=N53,0,IF(N54=#REF!,0,IF(N54=N51,0,IF(N54=N50,0,IF(N54=N49,0,IF(N54=N48,0,1))))))</f>
        <v>0</v>
      </c>
      <c r="AE54" s="308" t="s">
        <v>282</v>
      </c>
      <c r="AF54" s="308" t="str">
        <f t="shared" si="0"/>
        <v>??</v>
      </c>
      <c r="AG54" s="308">
        <f>IF(O54=O53,0,IF(O54=#REF!,0,IF(O54=O51,0,IF(O54=O50,0,IF(O54=O49,0,IF(O54=O48,0,1))))))</f>
        <v>0</v>
      </c>
      <c r="AH54" s="329" t="e">
        <f t="shared" si="3"/>
        <v>#REF!</v>
      </c>
      <c r="AI54" s="309"/>
    </row>
    <row r="55" spans="1:35" ht="15" customHeight="1" thickTop="1" thickBot="1" x14ac:dyDescent="0.25">
      <c r="A55" s="964"/>
      <c r="B55" s="967"/>
      <c r="C55" s="970"/>
      <c r="D55" s="967"/>
      <c r="E55" s="973"/>
      <c r="F55" s="967"/>
      <c r="G55" s="967"/>
      <c r="H55" s="994"/>
      <c r="I55" s="999"/>
      <c r="J55" s="967"/>
      <c r="K55" s="967"/>
      <c r="L55" s="997"/>
      <c r="M55" s="334"/>
      <c r="N55" s="335"/>
      <c r="O55" s="335"/>
      <c r="P55" s="336"/>
      <c r="Q55" s="337"/>
      <c r="R55" s="337"/>
      <c r="S55" s="337"/>
      <c r="T55" s="337"/>
      <c r="U55" s="337"/>
      <c r="V55" s="337"/>
      <c r="W55" s="334"/>
      <c r="X55" s="976"/>
      <c r="Y55" s="979"/>
      <c r="Z55" s="982"/>
      <c r="AA55" s="985"/>
      <c r="AB55" s="988"/>
      <c r="AC55" s="1000"/>
      <c r="AD55" s="308">
        <f>IF(N55=N54,0,IF(N55=N53,0,IF(N55=#REF!,0,IF(N55=N51,0,IF(N55=N50,0,IF(N55=N49,0,IF(N55=N48,0,1)))))))</f>
        <v>0</v>
      </c>
      <c r="AE55" s="308" t="s">
        <v>282</v>
      </c>
      <c r="AF55" s="308" t="str">
        <f t="shared" si="0"/>
        <v>??</v>
      </c>
      <c r="AG55" s="308">
        <f>IF(O55=O54,0,IF(O55=O53,0,IF(O55=#REF!,0,IF(O55=O51,0,IF(O55=O50,0,IF(O55=O49,0,IF(O55=O48,0,1)))))))</f>
        <v>0</v>
      </c>
      <c r="AH55" s="329" t="e">
        <f t="shared" si="3"/>
        <v>#REF!</v>
      </c>
      <c r="AI55" s="309"/>
    </row>
    <row r="56" spans="1:35" ht="15" customHeight="1" thickTop="1" thickBot="1" x14ac:dyDescent="0.25">
      <c r="A56" s="962"/>
      <c r="B56" s="965"/>
      <c r="C56" s="968"/>
      <c r="D56" s="965"/>
      <c r="E56" s="971"/>
      <c r="F56" s="966"/>
      <c r="G56" s="966"/>
      <c r="H56" s="992"/>
      <c r="I56" s="324"/>
      <c r="J56" s="966"/>
      <c r="K56" s="966"/>
      <c r="L56" s="995"/>
      <c r="M56" s="325"/>
      <c r="N56" s="326"/>
      <c r="O56" s="326"/>
      <c r="P56" s="327"/>
      <c r="Q56" s="328"/>
      <c r="R56" s="328"/>
      <c r="S56" s="328"/>
      <c r="T56" s="328"/>
      <c r="U56" s="328"/>
      <c r="V56" s="328"/>
      <c r="W56" s="325"/>
      <c r="X56" s="974">
        <f>SUM(P56:W63)</f>
        <v>0</v>
      </c>
      <c r="Y56" s="977"/>
      <c r="Z56" s="980">
        <f>IF((X56-Y56)&gt;=0,X56-Y56,0)</f>
        <v>0</v>
      </c>
      <c r="AA56" s="983">
        <f>IF(X56&lt;Y56,X56,Y56)/IF(Y56=0,1,Y56)</f>
        <v>0</v>
      </c>
      <c r="AB56" s="986" t="str">
        <f>IF(AA56=1,"pe",IF(AA56&gt;0,"ne",""))</f>
        <v/>
      </c>
      <c r="AC56" s="1000"/>
      <c r="AD56" s="308">
        <v>1</v>
      </c>
      <c r="AE56" s="308" t="s">
        <v>282</v>
      </c>
      <c r="AF56" s="308" t="str">
        <f t="shared" si="0"/>
        <v>??</v>
      </c>
      <c r="AG56" s="308">
        <v>1</v>
      </c>
      <c r="AH56" s="329">
        <f>C56</f>
        <v>0</v>
      </c>
      <c r="AI56" s="309"/>
    </row>
    <row r="57" spans="1:35" ht="15" customHeight="1" thickTop="1" thickBot="1" x14ac:dyDescent="0.25">
      <c r="A57" s="963"/>
      <c r="B57" s="966"/>
      <c r="C57" s="969"/>
      <c r="D57" s="966"/>
      <c r="E57" s="972"/>
      <c r="F57" s="966"/>
      <c r="G57" s="966"/>
      <c r="H57" s="993"/>
      <c r="I57" s="998"/>
      <c r="J57" s="966"/>
      <c r="K57" s="966"/>
      <c r="L57" s="996"/>
      <c r="M57" s="330"/>
      <c r="N57" s="331"/>
      <c r="O57" s="331"/>
      <c r="P57" s="332"/>
      <c r="Q57" s="333"/>
      <c r="R57" s="333"/>
      <c r="S57" s="333"/>
      <c r="T57" s="333"/>
      <c r="U57" s="333"/>
      <c r="V57" s="333"/>
      <c r="W57" s="330"/>
      <c r="X57" s="975"/>
      <c r="Y57" s="978"/>
      <c r="Z57" s="981"/>
      <c r="AA57" s="984"/>
      <c r="AB57" s="987"/>
      <c r="AC57" s="1000"/>
      <c r="AD57" s="308">
        <f>IF(N57=N56,0,1)</f>
        <v>0</v>
      </c>
      <c r="AE57" s="308" t="s">
        <v>282</v>
      </c>
      <c r="AF57" s="308" t="str">
        <f t="shared" si="0"/>
        <v>??</v>
      </c>
      <c r="AG57" s="308">
        <f>IF(O57=O56,0,1)</f>
        <v>0</v>
      </c>
      <c r="AH57" s="329">
        <f t="shared" si="3"/>
        <v>0</v>
      </c>
      <c r="AI57" s="309"/>
    </row>
    <row r="58" spans="1:35" ht="15" customHeight="1" thickTop="1" thickBot="1" x14ac:dyDescent="0.25">
      <c r="A58" s="963"/>
      <c r="B58" s="966"/>
      <c r="C58" s="969"/>
      <c r="D58" s="966"/>
      <c r="E58" s="972"/>
      <c r="F58" s="966"/>
      <c r="G58" s="966"/>
      <c r="H58" s="993"/>
      <c r="I58" s="998"/>
      <c r="J58" s="966"/>
      <c r="K58" s="966"/>
      <c r="L58" s="996"/>
      <c r="M58" s="330"/>
      <c r="N58" s="331"/>
      <c r="O58" s="331"/>
      <c r="P58" s="332"/>
      <c r="Q58" s="333"/>
      <c r="R58" s="333"/>
      <c r="S58" s="333"/>
      <c r="T58" s="333"/>
      <c r="U58" s="333"/>
      <c r="V58" s="333"/>
      <c r="W58" s="330"/>
      <c r="X58" s="975"/>
      <c r="Y58" s="978"/>
      <c r="Z58" s="981"/>
      <c r="AA58" s="984"/>
      <c r="AB58" s="987"/>
      <c r="AC58" s="1000"/>
      <c r="AD58" s="308">
        <f>IF(N58=N57,0,IF(N58=N56,0,1))</f>
        <v>0</v>
      </c>
      <c r="AE58" s="308" t="s">
        <v>282</v>
      </c>
      <c r="AF58" s="308" t="str">
        <f t="shared" si="0"/>
        <v>??</v>
      </c>
      <c r="AG58" s="308">
        <f>IF(O58=O57,0,IF(O58=O56,0,1))</f>
        <v>0</v>
      </c>
      <c r="AH58" s="329">
        <f t="shared" si="3"/>
        <v>0</v>
      </c>
      <c r="AI58" s="309"/>
    </row>
    <row r="59" spans="1:35" ht="15" customHeight="1" thickTop="1" thickBot="1" x14ac:dyDescent="0.25">
      <c r="A59" s="963"/>
      <c r="B59" s="966"/>
      <c r="C59" s="969"/>
      <c r="D59" s="966"/>
      <c r="E59" s="972"/>
      <c r="F59" s="966"/>
      <c r="G59" s="966"/>
      <c r="H59" s="993"/>
      <c r="I59" s="998"/>
      <c r="J59" s="966"/>
      <c r="K59" s="966"/>
      <c r="L59" s="996"/>
      <c r="M59" s="330"/>
      <c r="N59" s="331"/>
      <c r="O59" s="331"/>
      <c r="P59" s="332"/>
      <c r="Q59" s="333"/>
      <c r="R59" s="333"/>
      <c r="S59" s="333"/>
      <c r="T59" s="333"/>
      <c r="U59" s="333"/>
      <c r="V59" s="333"/>
      <c r="W59" s="330"/>
      <c r="X59" s="975"/>
      <c r="Y59" s="978"/>
      <c r="Z59" s="981"/>
      <c r="AA59" s="984"/>
      <c r="AB59" s="987"/>
      <c r="AC59" s="1000"/>
      <c r="AD59" s="308">
        <f>IF(N59=N58,0,IF(N59=N57,0,IF(N59=N56,0,1)))</f>
        <v>0</v>
      </c>
      <c r="AE59" s="308" t="s">
        <v>282</v>
      </c>
      <c r="AF59" s="308" t="str">
        <f t="shared" si="0"/>
        <v>??</v>
      </c>
      <c r="AG59" s="308">
        <f>IF(O59=O58,0,IF(O59=O57,0,IF(O59=O56,0,1)))</f>
        <v>0</v>
      </c>
      <c r="AH59" s="329">
        <f t="shared" si="3"/>
        <v>0</v>
      </c>
      <c r="AI59" s="309"/>
    </row>
    <row r="60" spans="1:35" ht="15" customHeight="1" thickTop="1" thickBot="1" x14ac:dyDescent="0.25">
      <c r="A60" s="963"/>
      <c r="B60" s="966"/>
      <c r="C60" s="969"/>
      <c r="D60" s="966"/>
      <c r="E60" s="972"/>
      <c r="F60" s="966"/>
      <c r="G60" s="966"/>
      <c r="H60" s="993"/>
      <c r="I60" s="998"/>
      <c r="J60" s="966"/>
      <c r="K60" s="966"/>
      <c r="L60" s="996"/>
      <c r="M60" s="330"/>
      <c r="N60" s="331"/>
      <c r="O60" s="331"/>
      <c r="P60" s="332"/>
      <c r="Q60" s="333"/>
      <c r="R60" s="333"/>
      <c r="S60" s="333"/>
      <c r="T60" s="333"/>
      <c r="U60" s="333"/>
      <c r="V60" s="333"/>
      <c r="W60" s="330"/>
      <c r="X60" s="975"/>
      <c r="Y60" s="978"/>
      <c r="Z60" s="981"/>
      <c r="AA60" s="984"/>
      <c r="AB60" s="987"/>
      <c r="AC60" s="1000"/>
      <c r="AD60" s="308"/>
      <c r="AE60" s="308"/>
      <c r="AF60" s="308"/>
      <c r="AG60" s="308"/>
      <c r="AH60" s="329"/>
      <c r="AI60" s="309"/>
    </row>
    <row r="61" spans="1:35" ht="15" customHeight="1" thickTop="1" thickBot="1" x14ac:dyDescent="0.25">
      <c r="A61" s="963"/>
      <c r="B61" s="966"/>
      <c r="C61" s="969"/>
      <c r="D61" s="966"/>
      <c r="E61" s="972"/>
      <c r="F61" s="966"/>
      <c r="G61" s="966"/>
      <c r="H61" s="993"/>
      <c r="I61" s="998"/>
      <c r="J61" s="966"/>
      <c r="K61" s="966"/>
      <c r="L61" s="996"/>
      <c r="M61" s="330"/>
      <c r="N61" s="331"/>
      <c r="O61" s="331"/>
      <c r="P61" s="332"/>
      <c r="Q61" s="333"/>
      <c r="R61" s="333"/>
      <c r="S61" s="333"/>
      <c r="T61" s="333"/>
      <c r="U61" s="333"/>
      <c r="V61" s="333"/>
      <c r="W61" s="330"/>
      <c r="X61" s="975"/>
      <c r="Y61" s="978"/>
      <c r="Z61" s="981"/>
      <c r="AA61" s="984"/>
      <c r="AB61" s="987"/>
      <c r="AC61" s="1000"/>
      <c r="AD61" s="308" t="e">
        <f>IF(N61=#REF!,0,IF(N61=N59,0,IF(N61=N58,0,IF(N61=N57,0,IF(N61=N56,0,1)))))</f>
        <v>#REF!</v>
      </c>
      <c r="AE61" s="308" t="s">
        <v>282</v>
      </c>
      <c r="AF61" s="308" t="str">
        <f t="shared" si="0"/>
        <v>??</v>
      </c>
      <c r="AG61" s="308" t="e">
        <f>IF(O61=#REF!,0,IF(O61=O59,0,IF(O61=O58,0,IF(O61=O57,0,IF(O61=O56,0,1)))))</f>
        <v>#REF!</v>
      </c>
      <c r="AH61" s="329" t="e">
        <f>#REF!</f>
        <v>#REF!</v>
      </c>
      <c r="AI61" s="309"/>
    </row>
    <row r="62" spans="1:35" ht="15" customHeight="1" thickTop="1" thickBot="1" x14ac:dyDescent="0.25">
      <c r="A62" s="963"/>
      <c r="B62" s="966"/>
      <c r="C62" s="969"/>
      <c r="D62" s="966"/>
      <c r="E62" s="972"/>
      <c r="F62" s="966"/>
      <c r="G62" s="966"/>
      <c r="H62" s="993"/>
      <c r="I62" s="998"/>
      <c r="J62" s="966"/>
      <c r="K62" s="966"/>
      <c r="L62" s="996"/>
      <c r="M62" s="330"/>
      <c r="N62" s="331"/>
      <c r="O62" s="331"/>
      <c r="P62" s="332"/>
      <c r="Q62" s="333"/>
      <c r="R62" s="333"/>
      <c r="S62" s="333"/>
      <c r="T62" s="333"/>
      <c r="U62" s="333"/>
      <c r="V62" s="333"/>
      <c r="W62" s="330"/>
      <c r="X62" s="975"/>
      <c r="Y62" s="978"/>
      <c r="Z62" s="981"/>
      <c r="AA62" s="984"/>
      <c r="AB62" s="987"/>
      <c r="AC62" s="1000"/>
      <c r="AD62" s="308">
        <f>IF(N62=N61,0,IF(N62=#REF!,0,IF(N62=N59,0,IF(N62=N58,0,IF(N62=N57,0,IF(N62=N56,0,1))))))</f>
        <v>0</v>
      </c>
      <c r="AE62" s="308" t="s">
        <v>282</v>
      </c>
      <c r="AF62" s="308" t="str">
        <f t="shared" si="0"/>
        <v>??</v>
      </c>
      <c r="AG62" s="308">
        <f>IF(O62=O61,0,IF(O62=#REF!,0,IF(O62=O59,0,IF(O62=O58,0,IF(O62=O57,0,IF(O62=O56,0,1))))))</f>
        <v>0</v>
      </c>
      <c r="AH62" s="329" t="e">
        <f t="shared" si="3"/>
        <v>#REF!</v>
      </c>
      <c r="AI62" s="309"/>
    </row>
    <row r="63" spans="1:35" ht="15" customHeight="1" thickTop="1" thickBot="1" x14ac:dyDescent="0.25">
      <c r="A63" s="964"/>
      <c r="B63" s="967"/>
      <c r="C63" s="970"/>
      <c r="D63" s="967"/>
      <c r="E63" s="973"/>
      <c r="F63" s="967"/>
      <c r="G63" s="967"/>
      <c r="H63" s="994"/>
      <c r="I63" s="999"/>
      <c r="J63" s="967"/>
      <c r="K63" s="967"/>
      <c r="L63" s="997"/>
      <c r="M63" s="334"/>
      <c r="N63" s="335"/>
      <c r="O63" s="335"/>
      <c r="P63" s="336"/>
      <c r="Q63" s="337"/>
      <c r="R63" s="337"/>
      <c r="S63" s="337"/>
      <c r="T63" s="337"/>
      <c r="U63" s="337"/>
      <c r="V63" s="337"/>
      <c r="W63" s="334"/>
      <c r="X63" s="976"/>
      <c r="Y63" s="979"/>
      <c r="Z63" s="982"/>
      <c r="AA63" s="985"/>
      <c r="AB63" s="988"/>
      <c r="AC63" s="1000"/>
      <c r="AD63" s="308">
        <f>IF(N63=N62,0,IF(N63=N61,0,IF(N63=#REF!,0,IF(N63=N59,0,IF(N63=N58,0,IF(N63=N57,0,IF(N63=N56,0,1)))))))</f>
        <v>0</v>
      </c>
      <c r="AE63" s="308" t="s">
        <v>282</v>
      </c>
      <c r="AF63" s="308" t="str">
        <f t="shared" si="0"/>
        <v>??</v>
      </c>
      <c r="AG63" s="308">
        <f>IF(O63=O62,0,IF(O63=O61,0,IF(O63=#REF!,0,IF(O63=O59,0,IF(O63=O58,0,IF(O63=O57,0,IF(O63=O56,0,1)))))))</f>
        <v>0</v>
      </c>
      <c r="AH63" s="329" t="e">
        <f t="shared" si="3"/>
        <v>#REF!</v>
      </c>
      <c r="AI63" s="309"/>
    </row>
    <row r="64" spans="1:35" ht="15" hidden="1" customHeight="1" thickTop="1" thickBot="1" x14ac:dyDescent="0.25">
      <c r="A64" s="962"/>
      <c r="B64" s="965"/>
      <c r="C64" s="968"/>
      <c r="D64" s="965"/>
      <c r="E64" s="971"/>
      <c r="F64" s="965"/>
      <c r="G64" s="965"/>
      <c r="H64" s="1001"/>
      <c r="I64" s="965"/>
      <c r="J64" s="965"/>
      <c r="K64" s="965"/>
      <c r="L64" s="965"/>
      <c r="M64" s="325"/>
      <c r="N64" s="326"/>
      <c r="O64" s="326"/>
      <c r="P64" s="328"/>
      <c r="Q64" s="328"/>
      <c r="R64" s="328"/>
      <c r="S64" s="328"/>
      <c r="T64" s="328"/>
      <c r="U64" s="328"/>
      <c r="V64" s="328"/>
      <c r="W64" s="325"/>
      <c r="X64" s="974">
        <f>SUM(P64:W71)</f>
        <v>0</v>
      </c>
      <c r="Y64" s="977"/>
      <c r="Z64" s="980">
        <f>IF((X64-Y64)&gt;=0,X64-Y64,0)</f>
        <v>0</v>
      </c>
      <c r="AA64" s="983">
        <f>IF(X64&lt;Y64,X64,Y64)/IF(Y64=0,1,Y64)</f>
        <v>0</v>
      </c>
      <c r="AB64" s="986" t="str">
        <f>IF(AA64=1,"pe",IF(AA64&gt;0,"ne",""))</f>
        <v/>
      </c>
      <c r="AC64" s="1000"/>
      <c r="AD64" s="308">
        <v>1</v>
      </c>
      <c r="AE64" s="308" t="s">
        <v>282</v>
      </c>
      <c r="AF64" s="308" t="str">
        <f t="shared" si="0"/>
        <v>??</v>
      </c>
      <c r="AG64" s="308">
        <v>1</v>
      </c>
      <c r="AH64" s="329">
        <f>C64</f>
        <v>0</v>
      </c>
      <c r="AI64" s="309"/>
    </row>
    <row r="65" spans="1:35" ht="15" hidden="1" customHeight="1" thickTop="1" thickBot="1" x14ac:dyDescent="0.25">
      <c r="A65" s="963"/>
      <c r="B65" s="966"/>
      <c r="C65" s="969"/>
      <c r="D65" s="966"/>
      <c r="E65" s="972"/>
      <c r="F65" s="966"/>
      <c r="G65" s="966"/>
      <c r="H65" s="1002"/>
      <c r="I65" s="966"/>
      <c r="J65" s="966"/>
      <c r="K65" s="966"/>
      <c r="L65" s="966"/>
      <c r="M65" s="330"/>
      <c r="N65" s="331"/>
      <c r="O65" s="331"/>
      <c r="P65" s="333"/>
      <c r="Q65" s="333"/>
      <c r="R65" s="333"/>
      <c r="S65" s="333"/>
      <c r="T65" s="333"/>
      <c r="U65" s="333"/>
      <c r="V65" s="333"/>
      <c r="W65" s="330"/>
      <c r="X65" s="975"/>
      <c r="Y65" s="978"/>
      <c r="Z65" s="981"/>
      <c r="AA65" s="984"/>
      <c r="AB65" s="987"/>
      <c r="AC65" s="1000"/>
      <c r="AD65" s="308">
        <f>IF(N65=N64,0,1)</f>
        <v>0</v>
      </c>
      <c r="AE65" s="308" t="s">
        <v>282</v>
      </c>
      <c r="AF65" s="308" t="str">
        <f t="shared" si="0"/>
        <v>??</v>
      </c>
      <c r="AG65" s="308">
        <f>IF(O65=O64,0,1)</f>
        <v>0</v>
      </c>
      <c r="AH65" s="329">
        <f>AH64</f>
        <v>0</v>
      </c>
      <c r="AI65" s="309"/>
    </row>
    <row r="66" spans="1:35" ht="15" hidden="1" customHeight="1" thickTop="1" thickBot="1" x14ac:dyDescent="0.25">
      <c r="A66" s="963"/>
      <c r="B66" s="966"/>
      <c r="C66" s="969"/>
      <c r="D66" s="966"/>
      <c r="E66" s="972"/>
      <c r="F66" s="966"/>
      <c r="G66" s="966"/>
      <c r="H66" s="1002"/>
      <c r="I66" s="966"/>
      <c r="J66" s="966"/>
      <c r="K66" s="966"/>
      <c r="L66" s="966"/>
      <c r="M66" s="330"/>
      <c r="N66" s="331"/>
      <c r="O66" s="331"/>
      <c r="P66" s="333"/>
      <c r="Q66" s="333"/>
      <c r="R66" s="333"/>
      <c r="S66" s="333"/>
      <c r="T66" s="333"/>
      <c r="U66" s="333"/>
      <c r="V66" s="333"/>
      <c r="W66" s="330"/>
      <c r="X66" s="975"/>
      <c r="Y66" s="978"/>
      <c r="Z66" s="981"/>
      <c r="AA66" s="984"/>
      <c r="AB66" s="987"/>
      <c r="AC66" s="1000"/>
      <c r="AD66" s="308">
        <f>IF(N66=N65,0,IF(N66=N64,0,1))</f>
        <v>0</v>
      </c>
      <c r="AE66" s="308" t="s">
        <v>282</v>
      </c>
      <c r="AF66" s="308" t="str">
        <f t="shared" si="0"/>
        <v>??</v>
      </c>
      <c r="AG66" s="308">
        <f>IF(O66=O65,0,IF(O66=O64,0,1))</f>
        <v>0</v>
      </c>
      <c r="AH66" s="329">
        <f t="shared" si="3"/>
        <v>0</v>
      </c>
      <c r="AI66" s="309"/>
    </row>
    <row r="67" spans="1:35" ht="15" hidden="1" customHeight="1" thickTop="1" thickBot="1" x14ac:dyDescent="0.25">
      <c r="A67" s="963"/>
      <c r="B67" s="966"/>
      <c r="C67" s="969"/>
      <c r="D67" s="966"/>
      <c r="E67" s="972"/>
      <c r="F67" s="966"/>
      <c r="G67" s="966"/>
      <c r="H67" s="1002"/>
      <c r="I67" s="966"/>
      <c r="J67" s="966"/>
      <c r="K67" s="966"/>
      <c r="L67" s="966"/>
      <c r="M67" s="330"/>
      <c r="N67" s="331"/>
      <c r="O67" s="331"/>
      <c r="P67" s="333"/>
      <c r="Q67" s="333"/>
      <c r="R67" s="333"/>
      <c r="S67" s="333"/>
      <c r="T67" s="333"/>
      <c r="U67" s="333"/>
      <c r="V67" s="333"/>
      <c r="W67" s="330"/>
      <c r="X67" s="975"/>
      <c r="Y67" s="978"/>
      <c r="Z67" s="981"/>
      <c r="AA67" s="984"/>
      <c r="AB67" s="987"/>
      <c r="AC67" s="1000"/>
      <c r="AD67" s="308">
        <f>IF(N67=N66,0,IF(N67=N65,0,IF(N67=N64,0,1)))</f>
        <v>0</v>
      </c>
      <c r="AE67" s="308" t="s">
        <v>282</v>
      </c>
      <c r="AF67" s="308" t="str">
        <f t="shared" si="0"/>
        <v>??</v>
      </c>
      <c r="AG67" s="308">
        <f>IF(O67=O66,0,IF(O67=O65,0,IF(O67=O64,0,1)))</f>
        <v>0</v>
      </c>
      <c r="AH67" s="329">
        <f t="shared" si="3"/>
        <v>0</v>
      </c>
      <c r="AI67" s="309"/>
    </row>
    <row r="68" spans="1:35" ht="15" hidden="1" customHeight="1" thickTop="1" thickBot="1" x14ac:dyDescent="0.25">
      <c r="A68" s="963"/>
      <c r="B68" s="966"/>
      <c r="C68" s="969"/>
      <c r="D68" s="966"/>
      <c r="E68" s="972"/>
      <c r="F68" s="966"/>
      <c r="G68" s="966"/>
      <c r="H68" s="1002"/>
      <c r="I68" s="966"/>
      <c r="J68" s="966"/>
      <c r="K68" s="966"/>
      <c r="L68" s="966"/>
      <c r="M68" s="330"/>
      <c r="N68" s="331"/>
      <c r="O68" s="331"/>
      <c r="P68" s="333"/>
      <c r="Q68" s="333"/>
      <c r="R68" s="333"/>
      <c r="S68" s="333"/>
      <c r="T68" s="333"/>
      <c r="U68" s="333"/>
      <c r="V68" s="333"/>
      <c r="W68" s="330"/>
      <c r="X68" s="975"/>
      <c r="Y68" s="978"/>
      <c r="Z68" s="981"/>
      <c r="AA68" s="984"/>
      <c r="AB68" s="987"/>
      <c r="AC68" s="1000"/>
      <c r="AD68" s="308">
        <f>IF(N68=N67,0,IF(N68=N66,0,IF(N68=N65,0,IF(N68=N64,0,1))))</f>
        <v>0</v>
      </c>
      <c r="AE68" s="308" t="s">
        <v>282</v>
      </c>
      <c r="AF68" s="308" t="str">
        <f t="shared" si="0"/>
        <v>??</v>
      </c>
      <c r="AG68" s="308">
        <f>IF(O68=O67,0,IF(O68=O66,0,IF(O68=O65,0,IF(O68=O64,0,1))))</f>
        <v>0</v>
      </c>
      <c r="AH68" s="329">
        <f t="shared" si="3"/>
        <v>0</v>
      </c>
      <c r="AI68" s="309"/>
    </row>
    <row r="69" spans="1:35" ht="15" hidden="1" customHeight="1" thickTop="1" thickBot="1" x14ac:dyDescent="0.25">
      <c r="A69" s="963"/>
      <c r="B69" s="966"/>
      <c r="C69" s="969"/>
      <c r="D69" s="966"/>
      <c r="E69" s="972"/>
      <c r="F69" s="966"/>
      <c r="G69" s="966"/>
      <c r="H69" s="1002"/>
      <c r="I69" s="966"/>
      <c r="J69" s="966"/>
      <c r="K69" s="966"/>
      <c r="L69" s="966"/>
      <c r="M69" s="330"/>
      <c r="N69" s="331"/>
      <c r="O69" s="331"/>
      <c r="P69" s="333"/>
      <c r="Q69" s="333"/>
      <c r="R69" s="333"/>
      <c r="S69" s="333"/>
      <c r="T69" s="333"/>
      <c r="U69" s="333"/>
      <c r="V69" s="333"/>
      <c r="W69" s="330"/>
      <c r="X69" s="975"/>
      <c r="Y69" s="978"/>
      <c r="Z69" s="981"/>
      <c r="AA69" s="984"/>
      <c r="AB69" s="987"/>
      <c r="AC69" s="1000"/>
      <c r="AD69" s="308">
        <f>IF(N69=N68,0,IF(N69=N67,0,IF(N69=N66,0,IF(N69=N65,0,IF(N69=N64,0,1)))))</f>
        <v>0</v>
      </c>
      <c r="AE69" s="308" t="s">
        <v>282</v>
      </c>
      <c r="AF69" s="308" t="str">
        <f t="shared" si="0"/>
        <v>??</v>
      </c>
      <c r="AG69" s="308">
        <f>IF(O69=O68,0,IF(O69=O67,0,IF(O69=O66,0,IF(O69=O65,0,IF(O69=O64,0,1)))))</f>
        <v>0</v>
      </c>
      <c r="AH69" s="329">
        <f t="shared" si="3"/>
        <v>0</v>
      </c>
      <c r="AI69" s="309"/>
    </row>
    <row r="70" spans="1:35" ht="15" hidden="1" customHeight="1" thickTop="1" thickBot="1" x14ac:dyDescent="0.25">
      <c r="A70" s="963"/>
      <c r="B70" s="966"/>
      <c r="C70" s="969"/>
      <c r="D70" s="966"/>
      <c r="E70" s="972"/>
      <c r="F70" s="966"/>
      <c r="G70" s="966"/>
      <c r="H70" s="1002"/>
      <c r="I70" s="966"/>
      <c r="J70" s="966"/>
      <c r="K70" s="966"/>
      <c r="L70" s="966"/>
      <c r="M70" s="330"/>
      <c r="N70" s="331"/>
      <c r="O70" s="331"/>
      <c r="P70" s="333"/>
      <c r="Q70" s="333"/>
      <c r="R70" s="333"/>
      <c r="S70" s="333"/>
      <c r="T70" s="333"/>
      <c r="U70" s="333"/>
      <c r="V70" s="333"/>
      <c r="W70" s="330"/>
      <c r="X70" s="975"/>
      <c r="Y70" s="978"/>
      <c r="Z70" s="981"/>
      <c r="AA70" s="984"/>
      <c r="AB70" s="987"/>
      <c r="AC70" s="1000"/>
      <c r="AD70" s="308">
        <f>IF(N70=N69,0,IF(N70=N68,0,IF(N70=N67,0,IF(N70=N66,0,IF(N70=N65,0,IF(N70=N64,0,1))))))</f>
        <v>0</v>
      </c>
      <c r="AE70" s="308" t="s">
        <v>282</v>
      </c>
      <c r="AF70" s="308" t="str">
        <f t="shared" si="0"/>
        <v>??</v>
      </c>
      <c r="AG70" s="308">
        <f>IF(O70=O69,0,IF(O70=O68,0,IF(O70=O67,0,IF(O70=O66,0,IF(O70=O65,0,IF(O70=O64,0,1))))))</f>
        <v>0</v>
      </c>
      <c r="AH70" s="329">
        <f t="shared" si="3"/>
        <v>0</v>
      </c>
      <c r="AI70" s="309"/>
    </row>
    <row r="71" spans="1:35" ht="15" hidden="1" customHeight="1" thickTop="1" thickBot="1" x14ac:dyDescent="0.25">
      <c r="A71" s="964"/>
      <c r="B71" s="967"/>
      <c r="C71" s="970"/>
      <c r="D71" s="967"/>
      <c r="E71" s="973"/>
      <c r="F71" s="967"/>
      <c r="G71" s="967"/>
      <c r="H71" s="1003"/>
      <c r="I71" s="967"/>
      <c r="J71" s="967"/>
      <c r="K71" s="967"/>
      <c r="L71" s="967"/>
      <c r="M71" s="334"/>
      <c r="N71" s="331"/>
      <c r="O71" s="335"/>
      <c r="P71" s="337"/>
      <c r="Q71" s="337"/>
      <c r="R71" s="337"/>
      <c r="S71" s="337"/>
      <c r="T71" s="337"/>
      <c r="U71" s="337"/>
      <c r="V71" s="337"/>
      <c r="W71" s="334"/>
      <c r="X71" s="976"/>
      <c r="Y71" s="979"/>
      <c r="Z71" s="982"/>
      <c r="AA71" s="985"/>
      <c r="AB71" s="988"/>
      <c r="AC71" s="1000"/>
      <c r="AD71" s="308">
        <f>IF(N71=N70,0,IF(N71=N69,0,IF(N71=N68,0,IF(N71=N67,0,IF(N71=N66,0,IF(N71=N65,0,IF(N71=N64,0,1)))))))</f>
        <v>0</v>
      </c>
      <c r="AE71" s="308" t="s">
        <v>282</v>
      </c>
      <c r="AF71" s="308" t="str">
        <f t="shared" si="0"/>
        <v>??</v>
      </c>
      <c r="AG71" s="308">
        <f>IF(O71=O70,0,IF(O71=O69,0,IF(O71=O68,0,IF(O71=O67,0,IF(O71=O66,0,IF(O71=O65,0,IF(O71=O64,0,1)))))))</f>
        <v>0</v>
      </c>
      <c r="AH71" s="329">
        <f t="shared" si="3"/>
        <v>0</v>
      </c>
      <c r="AI71" s="309"/>
    </row>
    <row r="72" spans="1:35" ht="19.5" customHeight="1" thickTop="1" thickBot="1" x14ac:dyDescent="0.35">
      <c r="A72" s="338"/>
      <c r="B72" s="339"/>
      <c r="C72" s="340" t="s">
        <v>284</v>
      </c>
      <c r="D72" s="341"/>
      <c r="E72" s="341"/>
      <c r="F72" s="341"/>
      <c r="G72" s="341"/>
      <c r="H72" s="339"/>
      <c r="I72" s="341"/>
      <c r="J72" s="341"/>
      <c r="K72" s="341"/>
      <c r="L72" s="341"/>
      <c r="M72" s="339"/>
      <c r="N72" s="339"/>
      <c r="O72" s="339"/>
      <c r="P72" s="339"/>
      <c r="Q72" s="339"/>
      <c r="R72" s="339"/>
      <c r="S72" s="339"/>
      <c r="T72" s="339"/>
      <c r="U72" s="339"/>
      <c r="V72" s="339"/>
      <c r="W72" s="342"/>
      <c r="X72" s="343">
        <f>SUM(X73:X400)</f>
        <v>0</v>
      </c>
      <c r="Y72" s="343"/>
      <c r="Z72" s="344">
        <f>SUM(Z73:Z400)</f>
        <v>0</v>
      </c>
      <c r="AA72" s="343">
        <f>SUM(AA73:AA400)</f>
        <v>0</v>
      </c>
      <c r="AB72" s="345"/>
      <c r="AC72" s="323" t="s">
        <v>279</v>
      </c>
      <c r="AD72" s="308"/>
      <c r="AE72" s="308"/>
      <c r="AF72" s="308" t="str">
        <f t="shared" si="0"/>
        <v>??</v>
      </c>
      <c r="AG72" s="309"/>
      <c r="AH72" s="309"/>
      <c r="AI72" s="309"/>
    </row>
    <row r="73" spans="1:35" ht="15" customHeight="1" thickTop="1" thickBot="1" x14ac:dyDescent="0.25">
      <c r="A73" s="962"/>
      <c r="B73" s="965"/>
      <c r="C73" s="968"/>
      <c r="D73" s="965"/>
      <c r="E73" s="971"/>
      <c r="F73" s="966"/>
      <c r="G73" s="966"/>
      <c r="H73" s="992"/>
      <c r="I73" s="324"/>
      <c r="J73" s="966"/>
      <c r="K73" s="966"/>
      <c r="L73" s="995"/>
      <c r="M73" s="325"/>
      <c r="N73" s="326"/>
      <c r="O73" s="326"/>
      <c r="P73" s="327"/>
      <c r="Q73" s="328"/>
      <c r="R73" s="328"/>
      <c r="S73" s="328"/>
      <c r="T73" s="328"/>
      <c r="U73" s="328"/>
      <c r="V73" s="328"/>
      <c r="W73" s="325"/>
      <c r="X73" s="974">
        <f>SUM(P73:W80)</f>
        <v>0</v>
      </c>
      <c r="Y73" s="974">
        <f>IF(X73&gt;0,18,0)</f>
        <v>0</v>
      </c>
      <c r="Z73" s="1004">
        <f>IF(X73&lt;=18,0,X73-Y73)</f>
        <v>0</v>
      </c>
      <c r="AA73" s="1006">
        <f>IF(X73&lt;Y73,X73,Y73)/IF(Y73=0,1,Y73)</f>
        <v>0</v>
      </c>
      <c r="AB73" s="986" t="str">
        <f>IF(AA73=1,"pe",IF(AA73&gt;0,"ne",""))</f>
        <v/>
      </c>
      <c r="AC73" s="1000"/>
      <c r="AD73" s="308">
        <v>1</v>
      </c>
      <c r="AE73" s="308" t="s">
        <v>282</v>
      </c>
      <c r="AF73" s="308" t="str">
        <f t="shared" si="0"/>
        <v>??</v>
      </c>
      <c r="AG73" s="308">
        <v>1</v>
      </c>
      <c r="AH73" s="329">
        <f>C73</f>
        <v>0</v>
      </c>
      <c r="AI73" s="309"/>
    </row>
    <row r="74" spans="1:35" ht="15" customHeight="1" thickTop="1" thickBot="1" x14ac:dyDescent="0.25">
      <c r="A74" s="963"/>
      <c r="B74" s="966"/>
      <c r="C74" s="969"/>
      <c r="D74" s="966"/>
      <c r="E74" s="972"/>
      <c r="F74" s="966"/>
      <c r="G74" s="966"/>
      <c r="H74" s="993"/>
      <c r="I74" s="998"/>
      <c r="J74" s="966"/>
      <c r="K74" s="966"/>
      <c r="L74" s="996"/>
      <c r="M74" s="330"/>
      <c r="N74" s="331"/>
      <c r="O74" s="331"/>
      <c r="P74" s="332"/>
      <c r="Q74" s="333"/>
      <c r="R74" s="333"/>
      <c r="S74" s="333"/>
      <c r="T74" s="333"/>
      <c r="U74" s="333"/>
      <c r="V74" s="333"/>
      <c r="W74" s="330"/>
      <c r="X74" s="975"/>
      <c r="Y74" s="975"/>
      <c r="Z74" s="1005"/>
      <c r="AA74" s="1006"/>
      <c r="AB74" s="987"/>
      <c r="AC74" s="1000"/>
      <c r="AD74" s="308">
        <f>IF(N74=N73,0,1)</f>
        <v>0</v>
      </c>
      <c r="AE74" s="308" t="s">
        <v>282</v>
      </c>
      <c r="AF74" s="308" t="str">
        <f t="shared" si="0"/>
        <v>??</v>
      </c>
      <c r="AG74" s="308">
        <f>IF(O74=O73,0,1)</f>
        <v>0</v>
      </c>
      <c r="AH74" s="329">
        <f t="shared" ref="AH74:AH136" si="4">AH73</f>
        <v>0</v>
      </c>
      <c r="AI74" s="309"/>
    </row>
    <row r="75" spans="1:35" ht="15" customHeight="1" thickTop="1" thickBot="1" x14ac:dyDescent="0.25">
      <c r="A75" s="963"/>
      <c r="B75" s="966"/>
      <c r="C75" s="969"/>
      <c r="D75" s="966"/>
      <c r="E75" s="972"/>
      <c r="F75" s="966"/>
      <c r="G75" s="966"/>
      <c r="H75" s="993"/>
      <c r="I75" s="998"/>
      <c r="J75" s="966"/>
      <c r="K75" s="966"/>
      <c r="L75" s="996"/>
      <c r="M75" s="330"/>
      <c r="N75" s="331"/>
      <c r="O75" s="331"/>
      <c r="P75" s="332"/>
      <c r="Q75" s="333"/>
      <c r="R75" s="333"/>
      <c r="S75" s="333"/>
      <c r="T75" s="333"/>
      <c r="U75" s="333"/>
      <c r="V75" s="333"/>
      <c r="W75" s="330"/>
      <c r="X75" s="975"/>
      <c r="Y75" s="975"/>
      <c r="Z75" s="1005"/>
      <c r="AA75" s="1006"/>
      <c r="AB75" s="987"/>
      <c r="AC75" s="1000"/>
      <c r="AD75" s="308">
        <f>IF(N75=N74,0,IF(N75=N73,0,1))</f>
        <v>0</v>
      </c>
      <c r="AE75" s="308" t="s">
        <v>282</v>
      </c>
      <c r="AF75" s="308" t="str">
        <f t="shared" si="0"/>
        <v>??</v>
      </c>
      <c r="AG75" s="308">
        <f>IF(O75=O74,0,IF(O75=O73,0,1))</f>
        <v>0</v>
      </c>
      <c r="AH75" s="329">
        <f t="shared" si="4"/>
        <v>0</v>
      </c>
      <c r="AI75" s="309"/>
    </row>
    <row r="76" spans="1:35" ht="15" customHeight="1" thickTop="1" thickBot="1" x14ac:dyDescent="0.25">
      <c r="A76" s="963"/>
      <c r="B76" s="966"/>
      <c r="C76" s="969"/>
      <c r="D76" s="966"/>
      <c r="E76" s="972"/>
      <c r="F76" s="966"/>
      <c r="G76" s="966"/>
      <c r="H76" s="993"/>
      <c r="I76" s="998"/>
      <c r="J76" s="966"/>
      <c r="K76" s="966"/>
      <c r="L76" s="996"/>
      <c r="M76" s="330"/>
      <c r="N76" s="331"/>
      <c r="O76" s="331"/>
      <c r="P76" s="332"/>
      <c r="Q76" s="333"/>
      <c r="R76" s="333"/>
      <c r="S76" s="333"/>
      <c r="T76" s="333"/>
      <c r="U76" s="333"/>
      <c r="V76" s="333"/>
      <c r="W76" s="330"/>
      <c r="X76" s="975"/>
      <c r="Y76" s="975"/>
      <c r="Z76" s="1005"/>
      <c r="AA76" s="1006"/>
      <c r="AB76" s="987"/>
      <c r="AC76" s="1000"/>
      <c r="AD76" s="308">
        <f>IF(N76=N75,0,IF(N76=N74,0,IF(N76=N73,0,1)))</f>
        <v>0</v>
      </c>
      <c r="AE76" s="308" t="s">
        <v>282</v>
      </c>
      <c r="AF76" s="308" t="str">
        <f t="shared" si="0"/>
        <v>??</v>
      </c>
      <c r="AG76" s="308">
        <f>IF(O76=O75,0,IF(O76=O74,0,IF(O76=O73,0,1)))</f>
        <v>0</v>
      </c>
      <c r="AH76" s="329">
        <f t="shared" si="4"/>
        <v>0</v>
      </c>
      <c r="AI76" s="309"/>
    </row>
    <row r="77" spans="1:35" ht="15" customHeight="1" thickTop="1" thickBot="1" x14ac:dyDescent="0.25">
      <c r="A77" s="963"/>
      <c r="B77" s="966"/>
      <c r="C77" s="969"/>
      <c r="D77" s="966"/>
      <c r="E77" s="972"/>
      <c r="F77" s="966"/>
      <c r="G77" s="966"/>
      <c r="H77" s="993"/>
      <c r="I77" s="998"/>
      <c r="J77" s="966"/>
      <c r="K77" s="966"/>
      <c r="L77" s="996"/>
      <c r="M77" s="330"/>
      <c r="N77" s="331"/>
      <c r="O77" s="331"/>
      <c r="P77" s="332"/>
      <c r="Q77" s="333"/>
      <c r="R77" s="333"/>
      <c r="S77" s="333"/>
      <c r="T77" s="333"/>
      <c r="U77" s="333"/>
      <c r="V77" s="333"/>
      <c r="W77" s="330"/>
      <c r="X77" s="975"/>
      <c r="Y77" s="975"/>
      <c r="Z77" s="1005"/>
      <c r="AA77" s="1006"/>
      <c r="AB77" s="987"/>
      <c r="AC77" s="1000"/>
      <c r="AD77" s="308">
        <f>IF(N77=N76,0,IF(N77=N75,0,IF(N77=N74,0,IF(N77=N73,0,1))))</f>
        <v>0</v>
      </c>
      <c r="AE77" s="308" t="s">
        <v>282</v>
      </c>
      <c r="AF77" s="308" t="str">
        <f t="shared" si="0"/>
        <v>??</v>
      </c>
      <c r="AG77" s="308">
        <f>IF(O77=O76,0,IF(O77=O75,0,IF(O77=O74,0,IF(O77=O73,0,1))))</f>
        <v>0</v>
      </c>
      <c r="AH77" s="329">
        <f t="shared" si="4"/>
        <v>0</v>
      </c>
      <c r="AI77" s="309"/>
    </row>
    <row r="78" spans="1:35" ht="15" customHeight="1" thickTop="1" thickBot="1" x14ac:dyDescent="0.25">
      <c r="A78" s="963"/>
      <c r="B78" s="966"/>
      <c r="C78" s="969"/>
      <c r="D78" s="966"/>
      <c r="E78" s="972"/>
      <c r="F78" s="966"/>
      <c r="G78" s="966"/>
      <c r="H78" s="993"/>
      <c r="I78" s="998"/>
      <c r="J78" s="966"/>
      <c r="K78" s="966"/>
      <c r="L78" s="996"/>
      <c r="M78" s="330"/>
      <c r="N78" s="331"/>
      <c r="O78" s="331"/>
      <c r="P78" s="332"/>
      <c r="Q78" s="333"/>
      <c r="R78" s="333"/>
      <c r="S78" s="333"/>
      <c r="T78" s="333"/>
      <c r="U78" s="333"/>
      <c r="V78" s="333"/>
      <c r="W78" s="330"/>
      <c r="X78" s="975"/>
      <c r="Y78" s="975"/>
      <c r="Z78" s="1007" t="str">
        <f>IF(Z73&gt;9,"Błąd","")</f>
        <v/>
      </c>
      <c r="AA78" s="1006"/>
      <c r="AB78" s="987"/>
      <c r="AC78" s="1000"/>
      <c r="AD78" s="308">
        <f>IF(N78=N77,0,IF(N78=N76,0,IF(N78=N75,0,IF(N78=N74,0,IF(N78=N73,0,1)))))</f>
        <v>0</v>
      </c>
      <c r="AE78" s="308" t="s">
        <v>282</v>
      </c>
      <c r="AF78" s="308" t="str">
        <f t="shared" si="0"/>
        <v>??</v>
      </c>
      <c r="AG78" s="308">
        <f>IF(O78=O77,0,IF(O78=O76,0,IF(O78=O75,0,IF(O78=O74,0,IF(O78=O73,0,1)))))</f>
        <v>0</v>
      </c>
      <c r="AH78" s="329">
        <f t="shared" si="4"/>
        <v>0</v>
      </c>
      <c r="AI78" s="309"/>
    </row>
    <row r="79" spans="1:35" ht="15" customHeight="1" thickTop="1" thickBot="1" x14ac:dyDescent="0.25">
      <c r="A79" s="963"/>
      <c r="B79" s="966"/>
      <c r="C79" s="969"/>
      <c r="D79" s="966"/>
      <c r="E79" s="972"/>
      <c r="F79" s="966"/>
      <c r="G79" s="966"/>
      <c r="H79" s="993"/>
      <c r="I79" s="998"/>
      <c r="J79" s="966"/>
      <c r="K79" s="966"/>
      <c r="L79" s="996"/>
      <c r="M79" s="330"/>
      <c r="N79" s="331"/>
      <c r="O79" s="331"/>
      <c r="P79" s="332"/>
      <c r="Q79" s="333"/>
      <c r="R79" s="333"/>
      <c r="S79" s="333"/>
      <c r="T79" s="333"/>
      <c r="U79" s="333"/>
      <c r="V79" s="333"/>
      <c r="W79" s="330"/>
      <c r="X79" s="975"/>
      <c r="Y79" s="975"/>
      <c r="Z79" s="1007"/>
      <c r="AA79" s="1006"/>
      <c r="AB79" s="987"/>
      <c r="AC79" s="1000"/>
      <c r="AD79" s="308">
        <f>IF(N79=N78,0,IF(N79=N77,0,IF(N79=N76,0,IF(N79=N75,0,IF(N79=N74,0,IF(N79=N73,0,1))))))</f>
        <v>0</v>
      </c>
      <c r="AE79" s="308" t="s">
        <v>282</v>
      </c>
      <c r="AF79" s="308" t="str">
        <f t="shared" si="0"/>
        <v>??</v>
      </c>
      <c r="AG79" s="308">
        <f>IF(O79=O78,0,IF(O79=O77,0,IF(O79=O76,0,IF(O79=O75,0,IF(O79=O74,0,IF(O79=O73,0,1))))))</f>
        <v>0</v>
      </c>
      <c r="AH79" s="329">
        <f t="shared" si="4"/>
        <v>0</v>
      </c>
      <c r="AI79" s="309"/>
    </row>
    <row r="80" spans="1:35" ht="15" customHeight="1" thickTop="1" thickBot="1" x14ac:dyDescent="0.25">
      <c r="A80" s="964"/>
      <c r="B80" s="967"/>
      <c r="C80" s="970"/>
      <c r="D80" s="967"/>
      <c r="E80" s="973"/>
      <c r="F80" s="967"/>
      <c r="G80" s="967"/>
      <c r="H80" s="994"/>
      <c r="I80" s="999"/>
      <c r="J80" s="967"/>
      <c r="K80" s="967"/>
      <c r="L80" s="997"/>
      <c r="M80" s="334"/>
      <c r="N80" s="335"/>
      <c r="O80" s="335"/>
      <c r="P80" s="336"/>
      <c r="Q80" s="337"/>
      <c r="R80" s="337"/>
      <c r="S80" s="337"/>
      <c r="T80" s="337"/>
      <c r="U80" s="337"/>
      <c r="V80" s="337"/>
      <c r="W80" s="334"/>
      <c r="X80" s="976"/>
      <c r="Y80" s="976"/>
      <c r="Z80" s="1008"/>
      <c r="AA80" s="1006"/>
      <c r="AB80" s="988"/>
      <c r="AC80" s="1000"/>
      <c r="AD80" s="308">
        <f>IF(N80=N79,0,IF(N80=N78,0,IF(N80=N77,0,IF(N80=N76,0,IF(N80=N75,0,IF(N80=N74,0,IF(N80=N73,0,1)))))))</f>
        <v>0</v>
      </c>
      <c r="AE80" s="308" t="s">
        <v>282</v>
      </c>
      <c r="AF80" s="308" t="str">
        <f t="shared" si="0"/>
        <v>??</v>
      </c>
      <c r="AG80" s="308">
        <f>IF(O80=O79,0,IF(O80=O78,0,IF(O80=O77,0,IF(O80=O76,0,IF(O80=O75,0,IF(O80=O74,0,IF(O80=O73,0,1)))))))</f>
        <v>0</v>
      </c>
      <c r="AH80" s="329">
        <f t="shared" si="4"/>
        <v>0</v>
      </c>
      <c r="AI80" s="309"/>
    </row>
    <row r="81" spans="1:35" ht="15" customHeight="1" thickTop="1" thickBot="1" x14ac:dyDescent="0.25">
      <c r="A81" s="962"/>
      <c r="B81" s="965"/>
      <c r="C81" s="968"/>
      <c r="D81" s="965"/>
      <c r="E81" s="971"/>
      <c r="F81" s="966"/>
      <c r="G81" s="966"/>
      <c r="H81" s="992"/>
      <c r="I81" s="324"/>
      <c r="J81" s="966"/>
      <c r="K81" s="966"/>
      <c r="L81" s="995"/>
      <c r="M81" s="325"/>
      <c r="N81" s="326"/>
      <c r="O81" s="326"/>
      <c r="P81" s="327"/>
      <c r="Q81" s="328"/>
      <c r="R81" s="328"/>
      <c r="S81" s="328"/>
      <c r="T81" s="328"/>
      <c r="U81" s="328"/>
      <c r="V81" s="328"/>
      <c r="W81" s="325"/>
      <c r="X81" s="974">
        <f>SUM(P81:W88)</f>
        <v>0</v>
      </c>
      <c r="Y81" s="974">
        <f>IF(X81&gt;0,18,0)</f>
        <v>0</v>
      </c>
      <c r="Z81" s="1004">
        <f>IF(X81&lt;=18,0,X81-Y81)</f>
        <v>0</v>
      </c>
      <c r="AA81" s="1006">
        <f>IF(X81&lt;Y81,X81,Y81)/IF(Y81=0,1,Y81)</f>
        <v>0</v>
      </c>
      <c r="AB81" s="986" t="str">
        <f>IF(AA81=1,"pe",IF(AA81&gt;0,"ne",""))</f>
        <v/>
      </c>
      <c r="AC81" s="1000"/>
      <c r="AD81" s="308">
        <v>1</v>
      </c>
      <c r="AE81" s="308" t="s">
        <v>282</v>
      </c>
      <c r="AF81" s="308" t="str">
        <f t="shared" si="0"/>
        <v>??</v>
      </c>
      <c r="AG81" s="308">
        <v>1</v>
      </c>
      <c r="AH81" s="329">
        <f>C81</f>
        <v>0</v>
      </c>
      <c r="AI81" s="309"/>
    </row>
    <row r="82" spans="1:35" ht="15" customHeight="1" thickTop="1" thickBot="1" x14ac:dyDescent="0.25">
      <c r="A82" s="963"/>
      <c r="B82" s="966"/>
      <c r="C82" s="969"/>
      <c r="D82" s="966"/>
      <c r="E82" s="972"/>
      <c r="F82" s="966"/>
      <c r="G82" s="966"/>
      <c r="H82" s="993"/>
      <c r="I82" s="998"/>
      <c r="J82" s="966"/>
      <c r="K82" s="966"/>
      <c r="L82" s="996"/>
      <c r="M82" s="330"/>
      <c r="N82" s="331"/>
      <c r="O82" s="331"/>
      <c r="P82" s="332"/>
      <c r="Q82" s="333"/>
      <c r="R82" s="333"/>
      <c r="S82" s="333"/>
      <c r="T82" s="333"/>
      <c r="U82" s="333"/>
      <c r="V82" s="333"/>
      <c r="W82" s="330"/>
      <c r="X82" s="975"/>
      <c r="Y82" s="975"/>
      <c r="Z82" s="1005"/>
      <c r="AA82" s="1006"/>
      <c r="AB82" s="987"/>
      <c r="AC82" s="1000"/>
      <c r="AD82" s="308">
        <f>IF(N82=N81,0,1)</f>
        <v>0</v>
      </c>
      <c r="AE82" s="308" t="s">
        <v>282</v>
      </c>
      <c r="AF82" s="308" t="str">
        <f t="shared" si="0"/>
        <v>??</v>
      </c>
      <c r="AG82" s="308">
        <f>IF(O82=O81,0,1)</f>
        <v>0</v>
      </c>
      <c r="AH82" s="329">
        <f>AH81</f>
        <v>0</v>
      </c>
      <c r="AI82" s="309"/>
    </row>
    <row r="83" spans="1:35" ht="15" customHeight="1" thickTop="1" thickBot="1" x14ac:dyDescent="0.25">
      <c r="A83" s="963"/>
      <c r="B83" s="966"/>
      <c r="C83" s="969"/>
      <c r="D83" s="966"/>
      <c r="E83" s="972"/>
      <c r="F83" s="966"/>
      <c r="G83" s="966"/>
      <c r="H83" s="993"/>
      <c r="I83" s="998"/>
      <c r="J83" s="966"/>
      <c r="K83" s="966"/>
      <c r="L83" s="996"/>
      <c r="M83" s="330"/>
      <c r="N83" s="331"/>
      <c r="O83" s="331"/>
      <c r="P83" s="332"/>
      <c r="Q83" s="333"/>
      <c r="R83" s="333"/>
      <c r="S83" s="333"/>
      <c r="T83" s="333"/>
      <c r="U83" s="333"/>
      <c r="V83" s="333"/>
      <c r="W83" s="330"/>
      <c r="X83" s="975"/>
      <c r="Y83" s="975"/>
      <c r="Z83" s="1005"/>
      <c r="AA83" s="1006"/>
      <c r="AB83" s="987"/>
      <c r="AC83" s="1000"/>
      <c r="AD83" s="308">
        <f>IF(N83=N82,0,IF(N83=N81,0,1))</f>
        <v>0</v>
      </c>
      <c r="AE83" s="308" t="s">
        <v>282</v>
      </c>
      <c r="AF83" s="308" t="str">
        <f t="shared" si="0"/>
        <v>??</v>
      </c>
      <c r="AG83" s="308">
        <f>IF(O83=O82,0,IF(O83=O81,0,1))</f>
        <v>0</v>
      </c>
      <c r="AH83" s="329">
        <f t="shared" si="4"/>
        <v>0</v>
      </c>
      <c r="AI83" s="309"/>
    </row>
    <row r="84" spans="1:35" ht="15" customHeight="1" thickTop="1" thickBot="1" x14ac:dyDescent="0.25">
      <c r="A84" s="963"/>
      <c r="B84" s="966"/>
      <c r="C84" s="969"/>
      <c r="D84" s="966"/>
      <c r="E84" s="972"/>
      <c r="F84" s="966"/>
      <c r="G84" s="966"/>
      <c r="H84" s="993"/>
      <c r="I84" s="998"/>
      <c r="J84" s="966"/>
      <c r="K84" s="966"/>
      <c r="L84" s="996"/>
      <c r="M84" s="330"/>
      <c r="N84" s="331"/>
      <c r="O84" s="331"/>
      <c r="P84" s="332"/>
      <c r="Q84" s="333"/>
      <c r="R84" s="333"/>
      <c r="S84" s="333"/>
      <c r="T84" s="333"/>
      <c r="U84" s="333"/>
      <c r="V84" s="333"/>
      <c r="W84" s="330"/>
      <c r="X84" s="975"/>
      <c r="Y84" s="975"/>
      <c r="Z84" s="1005"/>
      <c r="AA84" s="1006"/>
      <c r="AB84" s="987"/>
      <c r="AC84" s="1000"/>
      <c r="AD84" s="308">
        <f>IF(N84=N83,0,IF(N84=N82,0,IF(N84=N81,0,1)))</f>
        <v>0</v>
      </c>
      <c r="AE84" s="308" t="s">
        <v>282</v>
      </c>
      <c r="AF84" s="308" t="str">
        <f t="shared" si="0"/>
        <v>??</v>
      </c>
      <c r="AG84" s="308">
        <f>IF(O84=O83,0,IF(O84=O82,0,IF(O84=O81,0,1)))</f>
        <v>0</v>
      </c>
      <c r="AH84" s="329">
        <f t="shared" si="4"/>
        <v>0</v>
      </c>
      <c r="AI84" s="309"/>
    </row>
    <row r="85" spans="1:35" ht="15" customHeight="1" thickTop="1" thickBot="1" x14ac:dyDescent="0.25">
      <c r="A85" s="963"/>
      <c r="B85" s="966"/>
      <c r="C85" s="969"/>
      <c r="D85" s="966"/>
      <c r="E85" s="972"/>
      <c r="F85" s="966"/>
      <c r="G85" s="966"/>
      <c r="H85" s="993"/>
      <c r="I85" s="998"/>
      <c r="J85" s="966"/>
      <c r="K85" s="966"/>
      <c r="L85" s="996"/>
      <c r="M85" s="330"/>
      <c r="N85" s="331"/>
      <c r="O85" s="331"/>
      <c r="P85" s="332"/>
      <c r="Q85" s="333"/>
      <c r="R85" s="333"/>
      <c r="S85" s="333"/>
      <c r="T85" s="333"/>
      <c r="U85" s="333"/>
      <c r="V85" s="333"/>
      <c r="W85" s="330"/>
      <c r="X85" s="975"/>
      <c r="Y85" s="975"/>
      <c r="Z85" s="1005"/>
      <c r="AA85" s="1006"/>
      <c r="AB85" s="987"/>
      <c r="AC85" s="1000"/>
      <c r="AD85" s="308">
        <f>IF(N85=N84,0,IF(N85=N83,0,IF(N85=N82,0,IF(N85=N81,0,1))))</f>
        <v>0</v>
      </c>
      <c r="AE85" s="308" t="s">
        <v>282</v>
      </c>
      <c r="AF85" s="308" t="str">
        <f t="shared" si="0"/>
        <v>??</v>
      </c>
      <c r="AG85" s="308">
        <f>IF(O85=O84,0,IF(O85=O83,0,IF(O85=O82,0,IF(O85=O81,0,1))))</f>
        <v>0</v>
      </c>
      <c r="AH85" s="329">
        <f t="shared" si="4"/>
        <v>0</v>
      </c>
      <c r="AI85" s="309"/>
    </row>
    <row r="86" spans="1:35" ht="15" customHeight="1" thickTop="1" thickBot="1" x14ac:dyDescent="0.25">
      <c r="A86" s="963"/>
      <c r="B86" s="966"/>
      <c r="C86" s="969"/>
      <c r="D86" s="966"/>
      <c r="E86" s="972"/>
      <c r="F86" s="966"/>
      <c r="G86" s="966"/>
      <c r="H86" s="993"/>
      <c r="I86" s="998"/>
      <c r="J86" s="966"/>
      <c r="K86" s="966"/>
      <c r="L86" s="996"/>
      <c r="M86" s="330"/>
      <c r="N86" s="331"/>
      <c r="O86" s="331"/>
      <c r="P86" s="332"/>
      <c r="Q86" s="333"/>
      <c r="R86" s="333"/>
      <c r="S86" s="333"/>
      <c r="T86" s="333"/>
      <c r="U86" s="333"/>
      <c r="V86" s="333"/>
      <c r="W86" s="330"/>
      <c r="X86" s="975"/>
      <c r="Y86" s="975"/>
      <c r="Z86" s="1007" t="str">
        <f>IF(Z81&gt;9,"Błąd","")</f>
        <v/>
      </c>
      <c r="AA86" s="1006"/>
      <c r="AB86" s="987"/>
      <c r="AC86" s="1000"/>
      <c r="AD86" s="308">
        <f>IF(N86=N85,0,IF(N86=N84,0,IF(N86=N83,0,IF(N86=N82,0,IF(N86=N81,0,1)))))</f>
        <v>0</v>
      </c>
      <c r="AE86" s="308" t="s">
        <v>282</v>
      </c>
      <c r="AF86" s="308" t="str">
        <f t="shared" si="0"/>
        <v>??</v>
      </c>
      <c r="AG86" s="308">
        <f>IF(O86=O85,0,IF(O86=O84,0,IF(O86=O83,0,IF(O86=O82,0,IF(O86=O81,0,1)))))</f>
        <v>0</v>
      </c>
      <c r="AH86" s="329">
        <f t="shared" si="4"/>
        <v>0</v>
      </c>
      <c r="AI86" s="309"/>
    </row>
    <row r="87" spans="1:35" ht="15" customHeight="1" thickTop="1" thickBot="1" x14ac:dyDescent="0.25">
      <c r="A87" s="963"/>
      <c r="B87" s="966"/>
      <c r="C87" s="969"/>
      <c r="D87" s="966"/>
      <c r="E87" s="972"/>
      <c r="F87" s="966"/>
      <c r="G87" s="966"/>
      <c r="H87" s="993"/>
      <c r="I87" s="998"/>
      <c r="J87" s="966"/>
      <c r="K87" s="966"/>
      <c r="L87" s="996"/>
      <c r="M87" s="330"/>
      <c r="N87" s="331"/>
      <c r="O87" s="331"/>
      <c r="P87" s="332"/>
      <c r="Q87" s="333"/>
      <c r="R87" s="333"/>
      <c r="S87" s="333"/>
      <c r="T87" s="333"/>
      <c r="U87" s="333"/>
      <c r="V87" s="333"/>
      <c r="W87" s="330"/>
      <c r="X87" s="975"/>
      <c r="Y87" s="975"/>
      <c r="Z87" s="1007"/>
      <c r="AA87" s="1006"/>
      <c r="AB87" s="987"/>
      <c r="AC87" s="1000"/>
      <c r="AD87" s="308">
        <f>IF(N87=N86,0,IF(N87=N85,0,IF(N87=N84,0,IF(N87=N83,0,IF(N87=N82,0,IF(N87=N81,0,1))))))</f>
        <v>0</v>
      </c>
      <c r="AE87" s="308" t="s">
        <v>282</v>
      </c>
      <c r="AF87" s="308" t="str">
        <f t="shared" si="0"/>
        <v>??</v>
      </c>
      <c r="AG87" s="308">
        <f>IF(O87=O86,0,IF(O87=O85,0,IF(O87=O84,0,IF(O87=O83,0,IF(O87=O82,0,IF(O87=O81,0,1))))))</f>
        <v>0</v>
      </c>
      <c r="AH87" s="329">
        <f t="shared" si="4"/>
        <v>0</v>
      </c>
      <c r="AI87" s="309"/>
    </row>
    <row r="88" spans="1:35" ht="15" customHeight="1" thickTop="1" thickBot="1" x14ac:dyDescent="0.25">
      <c r="A88" s="964"/>
      <c r="B88" s="967"/>
      <c r="C88" s="970"/>
      <c r="D88" s="967"/>
      <c r="E88" s="973"/>
      <c r="F88" s="967"/>
      <c r="G88" s="967"/>
      <c r="H88" s="994"/>
      <c r="I88" s="999"/>
      <c r="J88" s="967"/>
      <c r="K88" s="967"/>
      <c r="L88" s="997"/>
      <c r="M88" s="334"/>
      <c r="N88" s="335"/>
      <c r="O88" s="335"/>
      <c r="P88" s="336"/>
      <c r="Q88" s="337"/>
      <c r="R88" s="337"/>
      <c r="S88" s="337"/>
      <c r="T88" s="337"/>
      <c r="U88" s="337"/>
      <c r="V88" s="337"/>
      <c r="W88" s="334"/>
      <c r="X88" s="976"/>
      <c r="Y88" s="976"/>
      <c r="Z88" s="1008"/>
      <c r="AA88" s="1006"/>
      <c r="AB88" s="988"/>
      <c r="AC88" s="1000"/>
      <c r="AD88" s="308">
        <f>IF(N88=N87,0,IF(N88=N86,0,IF(N88=N85,0,IF(N88=N84,0,IF(N88=N83,0,IF(N88=N82,0,IF(N88=N81,0,1)))))))</f>
        <v>0</v>
      </c>
      <c r="AE88" s="308" t="s">
        <v>282</v>
      </c>
      <c r="AF88" s="308" t="str">
        <f t="shared" si="0"/>
        <v>??</v>
      </c>
      <c r="AG88" s="308">
        <f>IF(O88=O87,0,IF(O88=O86,0,IF(O88=O85,0,IF(O88=O84,0,IF(O88=O83,0,IF(O88=O82,0,IF(O88=O81,0,1)))))))</f>
        <v>0</v>
      </c>
      <c r="AH88" s="329">
        <f t="shared" si="4"/>
        <v>0</v>
      </c>
      <c r="AI88" s="309"/>
    </row>
    <row r="89" spans="1:35" ht="15" customHeight="1" thickTop="1" thickBot="1" x14ac:dyDescent="0.25">
      <c r="A89" s="962"/>
      <c r="B89" s="965"/>
      <c r="C89" s="968"/>
      <c r="D89" s="965"/>
      <c r="E89" s="971"/>
      <c r="F89" s="966"/>
      <c r="G89" s="966"/>
      <c r="H89" s="992"/>
      <c r="I89" s="324"/>
      <c r="J89" s="966"/>
      <c r="K89" s="966"/>
      <c r="L89" s="995"/>
      <c r="M89" s="325"/>
      <c r="N89" s="326"/>
      <c r="O89" s="326"/>
      <c r="P89" s="327"/>
      <c r="Q89" s="328"/>
      <c r="R89" s="328"/>
      <c r="S89" s="328"/>
      <c r="T89" s="328"/>
      <c r="U89" s="328"/>
      <c r="V89" s="328"/>
      <c r="W89" s="325"/>
      <c r="X89" s="974">
        <f>SUM(P89:W96)</f>
        <v>0</v>
      </c>
      <c r="Y89" s="974">
        <f>IF(X89&gt;0,18,0)</f>
        <v>0</v>
      </c>
      <c r="Z89" s="1004">
        <f>IF(X89&lt;=18,0,X89-Y89)</f>
        <v>0</v>
      </c>
      <c r="AA89" s="1006">
        <f>IF(X89&lt;Y89,X89,Y89)/IF(Y89=0,1,Y89)</f>
        <v>0</v>
      </c>
      <c r="AB89" s="986" t="str">
        <f>IF(AA89=1,"pe",IF(AA89&gt;0,"ne",""))</f>
        <v/>
      </c>
      <c r="AC89" s="1000"/>
      <c r="AD89" s="308">
        <v>1</v>
      </c>
      <c r="AE89" s="308" t="s">
        <v>282</v>
      </c>
      <c r="AF89" s="308" t="str">
        <f t="shared" si="0"/>
        <v>??</v>
      </c>
      <c r="AG89" s="308">
        <v>1</v>
      </c>
      <c r="AH89" s="329">
        <f>C89</f>
        <v>0</v>
      </c>
      <c r="AI89" s="309"/>
    </row>
    <row r="90" spans="1:35" ht="15" customHeight="1" thickTop="1" thickBot="1" x14ac:dyDescent="0.25">
      <c r="A90" s="963"/>
      <c r="B90" s="966"/>
      <c r="C90" s="969"/>
      <c r="D90" s="966"/>
      <c r="E90" s="972"/>
      <c r="F90" s="966"/>
      <c r="G90" s="966"/>
      <c r="H90" s="993"/>
      <c r="I90" s="998"/>
      <c r="J90" s="966"/>
      <c r="K90" s="966"/>
      <c r="L90" s="996"/>
      <c r="M90" s="330"/>
      <c r="N90" s="331"/>
      <c r="O90" s="331"/>
      <c r="P90" s="332"/>
      <c r="Q90" s="333"/>
      <c r="R90" s="333"/>
      <c r="S90" s="333"/>
      <c r="T90" s="333"/>
      <c r="U90" s="333"/>
      <c r="V90" s="333"/>
      <c r="W90" s="330"/>
      <c r="X90" s="975"/>
      <c r="Y90" s="975"/>
      <c r="Z90" s="1005"/>
      <c r="AA90" s="1006"/>
      <c r="AB90" s="987"/>
      <c r="AC90" s="1000"/>
      <c r="AD90" s="308">
        <f>IF(N90=N89,0,1)</f>
        <v>0</v>
      </c>
      <c r="AE90" s="308" t="s">
        <v>282</v>
      </c>
      <c r="AF90" s="308" t="str">
        <f t="shared" si="0"/>
        <v>??</v>
      </c>
      <c r="AG90" s="308">
        <f>IF(O90=O89,0,1)</f>
        <v>0</v>
      </c>
      <c r="AH90" s="329">
        <f>AH89</f>
        <v>0</v>
      </c>
      <c r="AI90" s="309"/>
    </row>
    <row r="91" spans="1:35" ht="15" customHeight="1" thickTop="1" thickBot="1" x14ac:dyDescent="0.25">
      <c r="A91" s="963"/>
      <c r="B91" s="966"/>
      <c r="C91" s="969"/>
      <c r="D91" s="966"/>
      <c r="E91" s="972"/>
      <c r="F91" s="966"/>
      <c r="G91" s="966"/>
      <c r="H91" s="993"/>
      <c r="I91" s="998"/>
      <c r="J91" s="966"/>
      <c r="K91" s="966"/>
      <c r="L91" s="996"/>
      <c r="M91" s="330"/>
      <c r="N91" s="331"/>
      <c r="O91" s="331"/>
      <c r="P91" s="332"/>
      <c r="Q91" s="333"/>
      <c r="R91" s="333"/>
      <c r="S91" s="333"/>
      <c r="T91" s="333"/>
      <c r="U91" s="333"/>
      <c r="V91" s="333"/>
      <c r="W91" s="330"/>
      <c r="X91" s="975"/>
      <c r="Y91" s="975"/>
      <c r="Z91" s="1005"/>
      <c r="AA91" s="1006"/>
      <c r="AB91" s="987"/>
      <c r="AC91" s="1000"/>
      <c r="AD91" s="308">
        <f>IF(N91=N90,0,IF(N91=N89,0,1))</f>
        <v>0</v>
      </c>
      <c r="AE91" s="308" t="s">
        <v>282</v>
      </c>
      <c r="AF91" s="308" t="str">
        <f t="shared" si="0"/>
        <v>??</v>
      </c>
      <c r="AG91" s="308">
        <f>IF(O91=O90,0,IF(O91=O89,0,1))</f>
        <v>0</v>
      </c>
      <c r="AH91" s="329">
        <f t="shared" si="4"/>
        <v>0</v>
      </c>
      <c r="AI91" s="309"/>
    </row>
    <row r="92" spans="1:35" ht="15" customHeight="1" thickTop="1" thickBot="1" x14ac:dyDescent="0.25">
      <c r="A92" s="963"/>
      <c r="B92" s="966"/>
      <c r="C92" s="969"/>
      <c r="D92" s="966"/>
      <c r="E92" s="972"/>
      <c r="F92" s="966"/>
      <c r="G92" s="966"/>
      <c r="H92" s="993"/>
      <c r="I92" s="998"/>
      <c r="J92" s="966"/>
      <c r="K92" s="966"/>
      <c r="L92" s="996"/>
      <c r="M92" s="330"/>
      <c r="N92" s="331"/>
      <c r="O92" s="331"/>
      <c r="P92" s="332"/>
      <c r="Q92" s="333"/>
      <c r="R92" s="333"/>
      <c r="S92" s="333"/>
      <c r="T92" s="333"/>
      <c r="U92" s="333"/>
      <c r="V92" s="333"/>
      <c r="W92" s="330"/>
      <c r="X92" s="975"/>
      <c r="Y92" s="975"/>
      <c r="Z92" s="1005"/>
      <c r="AA92" s="1006"/>
      <c r="AB92" s="987"/>
      <c r="AC92" s="1000"/>
      <c r="AD92" s="308">
        <f>IF(N92=N91,0,IF(N92=N90,0,IF(N92=N89,0,1)))</f>
        <v>0</v>
      </c>
      <c r="AE92" s="308" t="s">
        <v>282</v>
      </c>
      <c r="AF92" s="308" t="str">
        <f t="shared" si="0"/>
        <v>??</v>
      </c>
      <c r="AG92" s="308">
        <f>IF(O92=O91,0,IF(O92=O90,0,IF(O92=O89,0,1)))</f>
        <v>0</v>
      </c>
      <c r="AH92" s="329">
        <f t="shared" si="4"/>
        <v>0</v>
      </c>
      <c r="AI92" s="309"/>
    </row>
    <row r="93" spans="1:35" ht="15" customHeight="1" thickTop="1" thickBot="1" x14ac:dyDescent="0.25">
      <c r="A93" s="963"/>
      <c r="B93" s="966"/>
      <c r="C93" s="969"/>
      <c r="D93" s="966"/>
      <c r="E93" s="972"/>
      <c r="F93" s="966"/>
      <c r="G93" s="966"/>
      <c r="H93" s="993"/>
      <c r="I93" s="998"/>
      <c r="J93" s="966"/>
      <c r="K93" s="966"/>
      <c r="L93" s="996"/>
      <c r="M93" s="330"/>
      <c r="N93" s="331"/>
      <c r="O93" s="331"/>
      <c r="P93" s="332"/>
      <c r="Q93" s="333"/>
      <c r="R93" s="333"/>
      <c r="S93" s="333"/>
      <c r="T93" s="333"/>
      <c r="U93" s="333"/>
      <c r="V93" s="333"/>
      <c r="W93" s="330"/>
      <c r="X93" s="975"/>
      <c r="Y93" s="975"/>
      <c r="Z93" s="1005"/>
      <c r="AA93" s="1006"/>
      <c r="AB93" s="987"/>
      <c r="AC93" s="1000"/>
      <c r="AD93" s="308">
        <f>IF(N93=N92,0,IF(N93=N91,0,IF(N93=N90,0,IF(N93=N89,0,1))))</f>
        <v>0</v>
      </c>
      <c r="AE93" s="308" t="s">
        <v>282</v>
      </c>
      <c r="AF93" s="308" t="str">
        <f t="shared" si="0"/>
        <v>??</v>
      </c>
      <c r="AG93" s="308">
        <f>IF(O93=O92,0,IF(O93=O91,0,IF(O93=O90,0,IF(O93=O89,0,1))))</f>
        <v>0</v>
      </c>
      <c r="AH93" s="329">
        <f t="shared" si="4"/>
        <v>0</v>
      </c>
      <c r="AI93" s="309"/>
    </row>
    <row r="94" spans="1:35" ht="15" customHeight="1" thickTop="1" thickBot="1" x14ac:dyDescent="0.25">
      <c r="A94" s="963"/>
      <c r="B94" s="966"/>
      <c r="C94" s="969"/>
      <c r="D94" s="966"/>
      <c r="E94" s="972"/>
      <c r="F94" s="966"/>
      <c r="G94" s="966"/>
      <c r="H94" s="993"/>
      <c r="I94" s="998"/>
      <c r="J94" s="966"/>
      <c r="K94" s="966"/>
      <c r="L94" s="996"/>
      <c r="M94" s="330"/>
      <c r="N94" s="331"/>
      <c r="O94" s="331"/>
      <c r="P94" s="332"/>
      <c r="Q94" s="333"/>
      <c r="R94" s="333"/>
      <c r="S94" s="333"/>
      <c r="T94" s="333"/>
      <c r="U94" s="333"/>
      <c r="V94" s="333"/>
      <c r="W94" s="330"/>
      <c r="X94" s="975"/>
      <c r="Y94" s="975"/>
      <c r="Z94" s="1007" t="str">
        <f>IF(Z89&gt;9,"Błąd","")</f>
        <v/>
      </c>
      <c r="AA94" s="1006"/>
      <c r="AB94" s="987"/>
      <c r="AC94" s="1000"/>
      <c r="AD94" s="308">
        <f>IF(N94=N93,0,IF(N94=N92,0,IF(N94=N91,0,IF(N94=N90,0,IF(N94=N89,0,1)))))</f>
        <v>0</v>
      </c>
      <c r="AE94" s="308" t="s">
        <v>282</v>
      </c>
      <c r="AF94" s="308" t="str">
        <f t="shared" si="0"/>
        <v>??</v>
      </c>
      <c r="AG94" s="308">
        <f>IF(O94=O93,0,IF(O94=O92,0,IF(O94=O91,0,IF(O94=O90,0,IF(O94=O89,0,1)))))</f>
        <v>0</v>
      </c>
      <c r="AH94" s="329">
        <f t="shared" si="4"/>
        <v>0</v>
      </c>
      <c r="AI94" s="309"/>
    </row>
    <row r="95" spans="1:35" ht="15" customHeight="1" thickTop="1" thickBot="1" x14ac:dyDescent="0.25">
      <c r="A95" s="963"/>
      <c r="B95" s="966"/>
      <c r="C95" s="969"/>
      <c r="D95" s="966"/>
      <c r="E95" s="972"/>
      <c r="F95" s="966"/>
      <c r="G95" s="966"/>
      <c r="H95" s="993"/>
      <c r="I95" s="998"/>
      <c r="J95" s="966"/>
      <c r="K95" s="966"/>
      <c r="L95" s="996"/>
      <c r="M95" s="330"/>
      <c r="N95" s="331"/>
      <c r="O95" s="331"/>
      <c r="P95" s="332"/>
      <c r="Q95" s="333"/>
      <c r="R95" s="333"/>
      <c r="S95" s="333"/>
      <c r="T95" s="333"/>
      <c r="U95" s="333"/>
      <c r="V95" s="333"/>
      <c r="W95" s="330"/>
      <c r="X95" s="975"/>
      <c r="Y95" s="975"/>
      <c r="Z95" s="1007"/>
      <c r="AA95" s="1006"/>
      <c r="AB95" s="987"/>
      <c r="AC95" s="1000"/>
      <c r="AD95" s="308">
        <f>IF(N95=N94,0,IF(N95=N93,0,IF(N95=N92,0,IF(N95=N91,0,IF(N95=N90,0,IF(N95=N89,0,1))))))</f>
        <v>0</v>
      </c>
      <c r="AE95" s="308" t="s">
        <v>282</v>
      </c>
      <c r="AF95" s="308" t="str">
        <f t="shared" si="0"/>
        <v>??</v>
      </c>
      <c r="AG95" s="308">
        <f>IF(O95=O94,0,IF(O95=O93,0,IF(O95=O92,0,IF(O95=O91,0,IF(O95=O90,0,IF(O95=O89,0,1))))))</f>
        <v>0</v>
      </c>
      <c r="AH95" s="329">
        <f t="shared" si="4"/>
        <v>0</v>
      </c>
      <c r="AI95" s="309"/>
    </row>
    <row r="96" spans="1:35" ht="15" customHeight="1" thickTop="1" thickBot="1" x14ac:dyDescent="0.25">
      <c r="A96" s="964"/>
      <c r="B96" s="967"/>
      <c r="C96" s="970"/>
      <c r="D96" s="967"/>
      <c r="E96" s="973"/>
      <c r="F96" s="967"/>
      <c r="G96" s="967"/>
      <c r="H96" s="994"/>
      <c r="I96" s="999"/>
      <c r="J96" s="967"/>
      <c r="K96" s="967"/>
      <c r="L96" s="997"/>
      <c r="M96" s="334"/>
      <c r="N96" s="335"/>
      <c r="O96" s="335"/>
      <c r="P96" s="336"/>
      <c r="Q96" s="337"/>
      <c r="R96" s="337"/>
      <c r="S96" s="337"/>
      <c r="T96" s="337"/>
      <c r="U96" s="337"/>
      <c r="V96" s="337"/>
      <c r="W96" s="334"/>
      <c r="X96" s="976"/>
      <c r="Y96" s="976"/>
      <c r="Z96" s="1008"/>
      <c r="AA96" s="1006"/>
      <c r="AB96" s="988"/>
      <c r="AC96" s="1000"/>
      <c r="AD96" s="308">
        <f>IF(N96=N95,0,IF(N96=N94,0,IF(N96=N93,0,IF(N96=N92,0,IF(N96=N91,0,IF(N96=N90,0,IF(N96=N89,0,1)))))))</f>
        <v>0</v>
      </c>
      <c r="AE96" s="308" t="s">
        <v>282</v>
      </c>
      <c r="AF96" s="308" t="str">
        <f t="shared" si="0"/>
        <v>??</v>
      </c>
      <c r="AG96" s="308">
        <f>IF(O96=O95,0,IF(O96=O94,0,IF(O96=O93,0,IF(O96=O92,0,IF(O96=O91,0,IF(O96=O90,0,IF(O96=O89,0,1)))))))</f>
        <v>0</v>
      </c>
      <c r="AH96" s="329">
        <f t="shared" si="4"/>
        <v>0</v>
      </c>
      <c r="AI96" s="309"/>
    </row>
    <row r="97" spans="1:35" ht="15" customHeight="1" thickTop="1" thickBot="1" x14ac:dyDescent="0.25">
      <c r="A97" s="962"/>
      <c r="B97" s="965"/>
      <c r="C97" s="968"/>
      <c r="D97" s="965"/>
      <c r="E97" s="971"/>
      <c r="F97" s="966"/>
      <c r="G97" s="966"/>
      <c r="H97" s="992"/>
      <c r="I97" s="324"/>
      <c r="J97" s="966"/>
      <c r="K97" s="966"/>
      <c r="L97" s="995"/>
      <c r="M97" s="325"/>
      <c r="N97" s="326"/>
      <c r="O97" s="326"/>
      <c r="P97" s="327"/>
      <c r="Q97" s="328"/>
      <c r="R97" s="328"/>
      <c r="S97" s="328"/>
      <c r="T97" s="328"/>
      <c r="U97" s="328"/>
      <c r="V97" s="328"/>
      <c r="W97" s="325"/>
      <c r="X97" s="974">
        <f>SUM(P97:W104)</f>
        <v>0</v>
      </c>
      <c r="Y97" s="974">
        <f>IF(X97&gt;0,18,0)</f>
        <v>0</v>
      </c>
      <c r="Z97" s="1004">
        <f>IF(X97&lt;=18,0,X97-Y97)</f>
        <v>0</v>
      </c>
      <c r="AA97" s="1006">
        <f>IF(X97&lt;Y97,X97,Y97)/IF(Y97=0,1,Y97)</f>
        <v>0</v>
      </c>
      <c r="AB97" s="986" t="str">
        <f>IF(AA97=1,"pe",IF(AA97&gt;0,"ne",""))</f>
        <v/>
      </c>
      <c r="AC97" s="1000"/>
      <c r="AD97" s="308">
        <v>1</v>
      </c>
      <c r="AE97" s="308" t="s">
        <v>282</v>
      </c>
      <c r="AF97" s="308" t="str">
        <f t="shared" si="0"/>
        <v>??</v>
      </c>
      <c r="AG97" s="308">
        <v>1</v>
      </c>
      <c r="AH97" s="329">
        <f>C97</f>
        <v>0</v>
      </c>
      <c r="AI97" s="309"/>
    </row>
    <row r="98" spans="1:35" ht="15" customHeight="1" thickTop="1" thickBot="1" x14ac:dyDescent="0.25">
      <c r="A98" s="963"/>
      <c r="B98" s="966"/>
      <c r="C98" s="969"/>
      <c r="D98" s="966"/>
      <c r="E98" s="972"/>
      <c r="F98" s="966"/>
      <c r="G98" s="966"/>
      <c r="H98" s="993"/>
      <c r="I98" s="998"/>
      <c r="J98" s="966"/>
      <c r="K98" s="966"/>
      <c r="L98" s="996"/>
      <c r="M98" s="330"/>
      <c r="N98" s="331"/>
      <c r="O98" s="331"/>
      <c r="P98" s="332"/>
      <c r="Q98" s="333"/>
      <c r="R98" s="333"/>
      <c r="S98" s="333"/>
      <c r="T98" s="333"/>
      <c r="U98" s="333"/>
      <c r="V98" s="333"/>
      <c r="W98" s="330"/>
      <c r="X98" s="975"/>
      <c r="Y98" s="975"/>
      <c r="Z98" s="1005"/>
      <c r="AA98" s="1006"/>
      <c r="AB98" s="987"/>
      <c r="AC98" s="1000"/>
      <c r="AD98" s="308">
        <f>IF(N98=N97,0,1)</f>
        <v>0</v>
      </c>
      <c r="AE98" s="308" t="s">
        <v>282</v>
      </c>
      <c r="AF98" s="308" t="str">
        <f t="shared" si="0"/>
        <v>??</v>
      </c>
      <c r="AG98" s="308">
        <f>IF(O98=O97,0,1)</f>
        <v>0</v>
      </c>
      <c r="AH98" s="329">
        <f>AH97</f>
        <v>0</v>
      </c>
      <c r="AI98" s="309"/>
    </row>
    <row r="99" spans="1:35" ht="15" customHeight="1" thickTop="1" thickBot="1" x14ac:dyDescent="0.25">
      <c r="A99" s="963"/>
      <c r="B99" s="966"/>
      <c r="C99" s="969"/>
      <c r="D99" s="966"/>
      <c r="E99" s="972"/>
      <c r="F99" s="966"/>
      <c r="G99" s="966"/>
      <c r="H99" s="993"/>
      <c r="I99" s="998"/>
      <c r="J99" s="966"/>
      <c r="K99" s="966"/>
      <c r="L99" s="996"/>
      <c r="M99" s="330"/>
      <c r="N99" s="331"/>
      <c r="O99" s="331"/>
      <c r="P99" s="332"/>
      <c r="Q99" s="333"/>
      <c r="R99" s="333"/>
      <c r="S99" s="333"/>
      <c r="T99" s="333"/>
      <c r="U99" s="333"/>
      <c r="V99" s="333"/>
      <c r="W99" s="330"/>
      <c r="X99" s="975"/>
      <c r="Y99" s="975"/>
      <c r="Z99" s="1005"/>
      <c r="AA99" s="1006"/>
      <c r="AB99" s="987"/>
      <c r="AC99" s="1000"/>
      <c r="AD99" s="308">
        <f>IF(N99=N98,0,IF(N99=N97,0,1))</f>
        <v>0</v>
      </c>
      <c r="AE99" s="308" t="s">
        <v>282</v>
      </c>
      <c r="AF99" s="308" t="str">
        <f t="shared" si="0"/>
        <v>??</v>
      </c>
      <c r="AG99" s="308">
        <f>IF(O99=O98,0,IF(O99=O97,0,1))</f>
        <v>0</v>
      </c>
      <c r="AH99" s="329">
        <f t="shared" si="4"/>
        <v>0</v>
      </c>
      <c r="AI99" s="309"/>
    </row>
    <row r="100" spans="1:35" ht="15" customHeight="1" thickTop="1" thickBot="1" x14ac:dyDescent="0.25">
      <c r="A100" s="963"/>
      <c r="B100" s="966"/>
      <c r="C100" s="969"/>
      <c r="D100" s="966"/>
      <c r="E100" s="972"/>
      <c r="F100" s="966"/>
      <c r="G100" s="966"/>
      <c r="H100" s="993"/>
      <c r="I100" s="998"/>
      <c r="J100" s="966"/>
      <c r="K100" s="966"/>
      <c r="L100" s="996"/>
      <c r="M100" s="330"/>
      <c r="N100" s="331"/>
      <c r="O100" s="331"/>
      <c r="P100" s="332"/>
      <c r="Q100" s="333"/>
      <c r="R100" s="333"/>
      <c r="S100" s="333"/>
      <c r="T100" s="333"/>
      <c r="U100" s="333"/>
      <c r="V100" s="333"/>
      <c r="W100" s="330"/>
      <c r="X100" s="975"/>
      <c r="Y100" s="975"/>
      <c r="Z100" s="1005"/>
      <c r="AA100" s="1006"/>
      <c r="AB100" s="987"/>
      <c r="AC100" s="1000"/>
      <c r="AD100" s="308">
        <f>IF(N100=N99,0,IF(N100=N98,0,IF(N100=N97,0,1)))</f>
        <v>0</v>
      </c>
      <c r="AE100" s="308" t="s">
        <v>282</v>
      </c>
      <c r="AF100" s="308" t="str">
        <f t="shared" si="0"/>
        <v>??</v>
      </c>
      <c r="AG100" s="308">
        <f>IF(O100=O99,0,IF(O100=O98,0,IF(O100=O97,0,1)))</f>
        <v>0</v>
      </c>
      <c r="AH100" s="329">
        <f t="shared" si="4"/>
        <v>0</v>
      </c>
      <c r="AI100" s="309"/>
    </row>
    <row r="101" spans="1:35" ht="15" customHeight="1" thickTop="1" thickBot="1" x14ac:dyDescent="0.25">
      <c r="A101" s="963"/>
      <c r="B101" s="966"/>
      <c r="C101" s="969"/>
      <c r="D101" s="966"/>
      <c r="E101" s="972"/>
      <c r="F101" s="966"/>
      <c r="G101" s="966"/>
      <c r="H101" s="993"/>
      <c r="I101" s="998"/>
      <c r="J101" s="966"/>
      <c r="K101" s="966"/>
      <c r="L101" s="996"/>
      <c r="M101" s="330"/>
      <c r="N101" s="331"/>
      <c r="O101" s="331"/>
      <c r="P101" s="332"/>
      <c r="Q101" s="333"/>
      <c r="R101" s="333"/>
      <c r="S101" s="333"/>
      <c r="T101" s="333"/>
      <c r="U101" s="333"/>
      <c r="V101" s="333"/>
      <c r="W101" s="330"/>
      <c r="X101" s="975"/>
      <c r="Y101" s="975"/>
      <c r="Z101" s="1005"/>
      <c r="AA101" s="1006"/>
      <c r="AB101" s="987"/>
      <c r="AC101" s="1000"/>
      <c r="AD101" s="308">
        <f>IF(N101=N100,0,IF(N101=N99,0,IF(N101=N98,0,IF(N101=N97,0,1))))</f>
        <v>0</v>
      </c>
      <c r="AE101" s="308" t="s">
        <v>282</v>
      </c>
      <c r="AF101" s="308" t="str">
        <f t="shared" si="0"/>
        <v>??</v>
      </c>
      <c r="AG101" s="308">
        <f>IF(O101=O100,0,IF(O101=O99,0,IF(O101=O98,0,IF(O101=O97,0,1))))</f>
        <v>0</v>
      </c>
      <c r="AH101" s="329">
        <f t="shared" si="4"/>
        <v>0</v>
      </c>
      <c r="AI101" s="309"/>
    </row>
    <row r="102" spans="1:35" ht="15" customHeight="1" thickTop="1" thickBot="1" x14ac:dyDescent="0.25">
      <c r="A102" s="963"/>
      <c r="B102" s="966"/>
      <c r="C102" s="969"/>
      <c r="D102" s="966"/>
      <c r="E102" s="972"/>
      <c r="F102" s="966"/>
      <c r="G102" s="966"/>
      <c r="H102" s="993"/>
      <c r="I102" s="998"/>
      <c r="J102" s="966"/>
      <c r="K102" s="966"/>
      <c r="L102" s="996"/>
      <c r="M102" s="330"/>
      <c r="N102" s="331"/>
      <c r="O102" s="331"/>
      <c r="P102" s="332"/>
      <c r="Q102" s="333"/>
      <c r="R102" s="333"/>
      <c r="S102" s="333"/>
      <c r="T102" s="333"/>
      <c r="U102" s="333"/>
      <c r="V102" s="333"/>
      <c r="W102" s="330"/>
      <c r="X102" s="975"/>
      <c r="Y102" s="975"/>
      <c r="Z102" s="1007" t="str">
        <f>IF(Z97&gt;9,"Błąd","")</f>
        <v/>
      </c>
      <c r="AA102" s="1006"/>
      <c r="AB102" s="987"/>
      <c r="AC102" s="1000"/>
      <c r="AD102" s="308">
        <f>IF(N102=N101,0,IF(N102=N100,0,IF(N102=N99,0,IF(N102=N98,0,IF(N102=N97,0,1)))))</f>
        <v>0</v>
      </c>
      <c r="AE102" s="308" t="s">
        <v>282</v>
      </c>
      <c r="AF102" s="308" t="str">
        <f t="shared" si="0"/>
        <v>??</v>
      </c>
      <c r="AG102" s="308">
        <f>IF(O102=O101,0,IF(O102=O100,0,IF(O102=O99,0,IF(O102=O98,0,IF(O102=O97,0,1)))))</f>
        <v>0</v>
      </c>
      <c r="AH102" s="329">
        <f t="shared" si="4"/>
        <v>0</v>
      </c>
      <c r="AI102" s="309"/>
    </row>
    <row r="103" spans="1:35" ht="15" customHeight="1" thickTop="1" thickBot="1" x14ac:dyDescent="0.25">
      <c r="A103" s="963"/>
      <c r="B103" s="966"/>
      <c r="C103" s="969"/>
      <c r="D103" s="966"/>
      <c r="E103" s="972"/>
      <c r="F103" s="966"/>
      <c r="G103" s="966"/>
      <c r="H103" s="993"/>
      <c r="I103" s="998"/>
      <c r="J103" s="966"/>
      <c r="K103" s="966"/>
      <c r="L103" s="996"/>
      <c r="M103" s="330"/>
      <c r="N103" s="331"/>
      <c r="O103" s="331"/>
      <c r="P103" s="332"/>
      <c r="Q103" s="333"/>
      <c r="R103" s="333"/>
      <c r="S103" s="333"/>
      <c r="T103" s="333"/>
      <c r="U103" s="333"/>
      <c r="V103" s="333"/>
      <c r="W103" s="330"/>
      <c r="X103" s="975"/>
      <c r="Y103" s="975"/>
      <c r="Z103" s="1007"/>
      <c r="AA103" s="1006"/>
      <c r="AB103" s="987"/>
      <c r="AC103" s="1000"/>
      <c r="AD103" s="308">
        <f>IF(N103=N102,0,IF(N103=N101,0,IF(N103=N100,0,IF(N103=N99,0,IF(N103=N98,0,IF(N103=N97,0,1))))))</f>
        <v>0</v>
      </c>
      <c r="AE103" s="308" t="s">
        <v>282</v>
      </c>
      <c r="AF103" s="308" t="str">
        <f t="shared" si="0"/>
        <v>??</v>
      </c>
      <c r="AG103" s="308">
        <f>IF(O103=O102,0,IF(O103=O101,0,IF(O103=O100,0,IF(O103=O99,0,IF(O103=O98,0,IF(O103=O97,0,1))))))</f>
        <v>0</v>
      </c>
      <c r="AH103" s="329">
        <f t="shared" si="4"/>
        <v>0</v>
      </c>
      <c r="AI103" s="309"/>
    </row>
    <row r="104" spans="1:35" ht="15" customHeight="1" thickTop="1" thickBot="1" x14ac:dyDescent="0.25">
      <c r="A104" s="964"/>
      <c r="B104" s="967"/>
      <c r="C104" s="970"/>
      <c r="D104" s="967"/>
      <c r="E104" s="973"/>
      <c r="F104" s="967"/>
      <c r="G104" s="967"/>
      <c r="H104" s="994"/>
      <c r="I104" s="999"/>
      <c r="J104" s="967"/>
      <c r="K104" s="967"/>
      <c r="L104" s="997"/>
      <c r="M104" s="334"/>
      <c r="N104" s="335"/>
      <c r="O104" s="335"/>
      <c r="P104" s="336"/>
      <c r="Q104" s="337"/>
      <c r="R104" s="337"/>
      <c r="S104" s="337"/>
      <c r="T104" s="337"/>
      <c r="U104" s="337"/>
      <c r="V104" s="337"/>
      <c r="W104" s="334"/>
      <c r="X104" s="976"/>
      <c r="Y104" s="976"/>
      <c r="Z104" s="1008"/>
      <c r="AA104" s="1006"/>
      <c r="AB104" s="988"/>
      <c r="AC104" s="1000"/>
      <c r="AD104" s="308">
        <f>IF(N104=N103,0,IF(N104=N102,0,IF(N104=N101,0,IF(N104=N100,0,IF(N104=N99,0,IF(N104=N98,0,IF(N104=N97,0,1)))))))</f>
        <v>0</v>
      </c>
      <c r="AE104" s="308" t="s">
        <v>282</v>
      </c>
      <c r="AF104" s="308" t="str">
        <f t="shared" si="0"/>
        <v>??</v>
      </c>
      <c r="AG104" s="308">
        <f>IF(O104=O103,0,IF(O104=O102,0,IF(O104=O101,0,IF(O104=O100,0,IF(O104=O99,0,IF(O104=O98,0,IF(O104=O97,0,1)))))))</f>
        <v>0</v>
      </c>
      <c r="AH104" s="329">
        <f t="shared" si="4"/>
        <v>0</v>
      </c>
      <c r="AI104" s="309"/>
    </row>
    <row r="105" spans="1:35" ht="15" customHeight="1" thickTop="1" thickBot="1" x14ac:dyDescent="0.25">
      <c r="A105" s="962"/>
      <c r="B105" s="965"/>
      <c r="C105" s="968"/>
      <c r="D105" s="965"/>
      <c r="E105" s="971"/>
      <c r="F105" s="966"/>
      <c r="G105" s="966"/>
      <c r="H105" s="992"/>
      <c r="I105" s="324"/>
      <c r="J105" s="966"/>
      <c r="K105" s="966"/>
      <c r="L105" s="995"/>
      <c r="M105" s="325"/>
      <c r="N105" s="326"/>
      <c r="O105" s="326"/>
      <c r="P105" s="327"/>
      <c r="Q105" s="328"/>
      <c r="R105" s="328"/>
      <c r="S105" s="328"/>
      <c r="T105" s="328"/>
      <c r="U105" s="328"/>
      <c r="V105" s="328"/>
      <c r="W105" s="325"/>
      <c r="X105" s="974">
        <f>SUM(P105:W112)</f>
        <v>0</v>
      </c>
      <c r="Y105" s="974">
        <f>IF(X105&gt;0,18,0)</f>
        <v>0</v>
      </c>
      <c r="Z105" s="1004">
        <f>IF(X105&lt;=18,0,X105-Y105)</f>
        <v>0</v>
      </c>
      <c r="AA105" s="1006">
        <f>IF(X105&lt;Y105,X105,Y105)/IF(Y105=0,1,Y105)</f>
        <v>0</v>
      </c>
      <c r="AB105" s="986" t="str">
        <f>IF(AA105=1,"pe",IF(AA105&gt;0,"ne",""))</f>
        <v/>
      </c>
      <c r="AC105" s="1000"/>
      <c r="AD105" s="308">
        <v>1</v>
      </c>
      <c r="AE105" s="308" t="s">
        <v>282</v>
      </c>
      <c r="AF105" s="308" t="str">
        <f t="shared" si="0"/>
        <v>??</v>
      </c>
      <c r="AG105" s="308">
        <v>1</v>
      </c>
      <c r="AH105" s="329">
        <f>C105</f>
        <v>0</v>
      </c>
      <c r="AI105" s="309"/>
    </row>
    <row r="106" spans="1:35" ht="15" customHeight="1" thickTop="1" thickBot="1" x14ac:dyDescent="0.25">
      <c r="A106" s="963"/>
      <c r="B106" s="966"/>
      <c r="C106" s="969"/>
      <c r="D106" s="966"/>
      <c r="E106" s="972"/>
      <c r="F106" s="966"/>
      <c r="G106" s="966"/>
      <c r="H106" s="993"/>
      <c r="I106" s="998"/>
      <c r="J106" s="966"/>
      <c r="K106" s="966"/>
      <c r="L106" s="996"/>
      <c r="M106" s="330"/>
      <c r="N106" s="331"/>
      <c r="O106" s="331"/>
      <c r="P106" s="332"/>
      <c r="Q106" s="333"/>
      <c r="R106" s="333"/>
      <c r="S106" s="333"/>
      <c r="T106" s="333"/>
      <c r="U106" s="333"/>
      <c r="V106" s="333"/>
      <c r="W106" s="330"/>
      <c r="X106" s="975"/>
      <c r="Y106" s="975"/>
      <c r="Z106" s="1005"/>
      <c r="AA106" s="1006"/>
      <c r="AB106" s="987"/>
      <c r="AC106" s="1000"/>
      <c r="AD106" s="308">
        <f>IF(N106=N105,0,1)</f>
        <v>0</v>
      </c>
      <c r="AE106" s="308" t="s">
        <v>282</v>
      </c>
      <c r="AF106" s="308" t="str">
        <f t="shared" si="0"/>
        <v>??</v>
      </c>
      <c r="AG106" s="308">
        <f>IF(O106=O105,0,1)</f>
        <v>0</v>
      </c>
      <c r="AH106" s="329">
        <f>AH105</f>
        <v>0</v>
      </c>
      <c r="AI106" s="309"/>
    </row>
    <row r="107" spans="1:35" ht="15" customHeight="1" thickTop="1" thickBot="1" x14ac:dyDescent="0.25">
      <c r="A107" s="963"/>
      <c r="B107" s="966"/>
      <c r="C107" s="969"/>
      <c r="D107" s="966"/>
      <c r="E107" s="972"/>
      <c r="F107" s="966"/>
      <c r="G107" s="966"/>
      <c r="H107" s="993"/>
      <c r="I107" s="998"/>
      <c r="J107" s="966"/>
      <c r="K107" s="966"/>
      <c r="L107" s="996"/>
      <c r="M107" s="330"/>
      <c r="N107" s="331"/>
      <c r="O107" s="331"/>
      <c r="P107" s="332"/>
      <c r="Q107" s="333"/>
      <c r="R107" s="333"/>
      <c r="S107" s="333"/>
      <c r="T107" s="333"/>
      <c r="U107" s="333"/>
      <c r="V107" s="333"/>
      <c r="W107" s="330"/>
      <c r="X107" s="975"/>
      <c r="Y107" s="975"/>
      <c r="Z107" s="1005"/>
      <c r="AA107" s="1006"/>
      <c r="AB107" s="987"/>
      <c r="AC107" s="1000"/>
      <c r="AD107" s="308">
        <f>IF(N107=N106,0,IF(N107=N105,0,1))</f>
        <v>0</v>
      </c>
      <c r="AE107" s="308" t="s">
        <v>282</v>
      </c>
      <c r="AF107" s="308" t="str">
        <f t="shared" si="0"/>
        <v>??</v>
      </c>
      <c r="AG107" s="308">
        <f>IF(O107=O106,0,IF(O107=O105,0,1))</f>
        <v>0</v>
      </c>
      <c r="AH107" s="329">
        <f t="shared" si="4"/>
        <v>0</v>
      </c>
      <c r="AI107" s="309"/>
    </row>
    <row r="108" spans="1:35" ht="15" customHeight="1" thickTop="1" thickBot="1" x14ac:dyDescent="0.25">
      <c r="A108" s="963"/>
      <c r="B108" s="966"/>
      <c r="C108" s="969"/>
      <c r="D108" s="966"/>
      <c r="E108" s="972"/>
      <c r="F108" s="966"/>
      <c r="G108" s="966"/>
      <c r="H108" s="993"/>
      <c r="I108" s="998"/>
      <c r="J108" s="966"/>
      <c r="K108" s="966"/>
      <c r="L108" s="996"/>
      <c r="M108" s="330"/>
      <c r="N108" s="331"/>
      <c r="O108" s="331"/>
      <c r="P108" s="332"/>
      <c r="Q108" s="333"/>
      <c r="R108" s="333"/>
      <c r="S108" s="333"/>
      <c r="T108" s="333"/>
      <c r="U108" s="333"/>
      <c r="V108" s="333"/>
      <c r="W108" s="330"/>
      <c r="X108" s="975"/>
      <c r="Y108" s="975"/>
      <c r="Z108" s="1005"/>
      <c r="AA108" s="1006"/>
      <c r="AB108" s="987"/>
      <c r="AC108" s="1000"/>
      <c r="AD108" s="308">
        <f>IF(N108=N107,0,IF(N108=N106,0,IF(N108=N105,0,1)))</f>
        <v>0</v>
      </c>
      <c r="AE108" s="308" t="s">
        <v>282</v>
      </c>
      <c r="AF108" s="308" t="str">
        <f t="shared" si="0"/>
        <v>??</v>
      </c>
      <c r="AG108" s="308">
        <f>IF(O108=O107,0,IF(O108=O106,0,IF(O108=O105,0,1)))</f>
        <v>0</v>
      </c>
      <c r="AH108" s="329">
        <f t="shared" si="4"/>
        <v>0</v>
      </c>
      <c r="AI108" s="309"/>
    </row>
    <row r="109" spans="1:35" ht="15" customHeight="1" thickTop="1" thickBot="1" x14ac:dyDescent="0.25">
      <c r="A109" s="963"/>
      <c r="B109" s="966"/>
      <c r="C109" s="969"/>
      <c r="D109" s="966"/>
      <c r="E109" s="972"/>
      <c r="F109" s="966"/>
      <c r="G109" s="966"/>
      <c r="H109" s="993"/>
      <c r="I109" s="998"/>
      <c r="J109" s="966"/>
      <c r="K109" s="966"/>
      <c r="L109" s="996"/>
      <c r="M109" s="330"/>
      <c r="N109" s="331"/>
      <c r="O109" s="331"/>
      <c r="P109" s="332"/>
      <c r="Q109" s="333"/>
      <c r="R109" s="333"/>
      <c r="S109" s="333"/>
      <c r="T109" s="333"/>
      <c r="U109" s="333"/>
      <c r="V109" s="333"/>
      <c r="W109" s="330"/>
      <c r="X109" s="975"/>
      <c r="Y109" s="975"/>
      <c r="Z109" s="1005"/>
      <c r="AA109" s="1006"/>
      <c r="AB109" s="987"/>
      <c r="AC109" s="1000"/>
      <c r="AD109" s="308">
        <f>IF(N109=N108,0,IF(N109=N107,0,IF(N109=N106,0,IF(N109=N105,0,1))))</f>
        <v>0</v>
      </c>
      <c r="AE109" s="308" t="s">
        <v>282</v>
      </c>
      <c r="AF109" s="308" t="str">
        <f t="shared" si="0"/>
        <v>??</v>
      </c>
      <c r="AG109" s="308">
        <f>IF(O109=O108,0,IF(O109=O107,0,IF(O109=O106,0,IF(O109=O105,0,1))))</f>
        <v>0</v>
      </c>
      <c r="AH109" s="329">
        <f t="shared" si="4"/>
        <v>0</v>
      </c>
      <c r="AI109" s="309"/>
    </row>
    <row r="110" spans="1:35" ht="15" customHeight="1" thickTop="1" thickBot="1" x14ac:dyDescent="0.25">
      <c r="A110" s="963"/>
      <c r="B110" s="966"/>
      <c r="C110" s="969"/>
      <c r="D110" s="966"/>
      <c r="E110" s="972"/>
      <c r="F110" s="966"/>
      <c r="G110" s="966"/>
      <c r="H110" s="993"/>
      <c r="I110" s="998"/>
      <c r="J110" s="966"/>
      <c r="K110" s="966"/>
      <c r="L110" s="996"/>
      <c r="M110" s="330"/>
      <c r="N110" s="331"/>
      <c r="O110" s="331"/>
      <c r="P110" s="332"/>
      <c r="Q110" s="333"/>
      <c r="R110" s="333"/>
      <c r="S110" s="333"/>
      <c r="T110" s="333"/>
      <c r="U110" s="333"/>
      <c r="V110" s="333"/>
      <c r="W110" s="330"/>
      <c r="X110" s="975"/>
      <c r="Y110" s="975"/>
      <c r="Z110" s="1007" t="str">
        <f>IF(Z105&gt;9,"Błąd","")</f>
        <v/>
      </c>
      <c r="AA110" s="1006"/>
      <c r="AB110" s="987"/>
      <c r="AC110" s="1000"/>
      <c r="AD110" s="308">
        <f>IF(N110=N109,0,IF(N110=N108,0,IF(N110=N107,0,IF(N110=N106,0,IF(N110=N105,0,1)))))</f>
        <v>0</v>
      </c>
      <c r="AE110" s="308" t="s">
        <v>282</v>
      </c>
      <c r="AF110" s="308" t="str">
        <f t="shared" si="0"/>
        <v>??</v>
      </c>
      <c r="AG110" s="308">
        <f>IF(O110=O109,0,IF(O110=O108,0,IF(O110=O107,0,IF(O110=O106,0,IF(O110=O105,0,1)))))</f>
        <v>0</v>
      </c>
      <c r="AH110" s="329">
        <f t="shared" si="4"/>
        <v>0</v>
      </c>
      <c r="AI110" s="309"/>
    </row>
    <row r="111" spans="1:35" ht="15" customHeight="1" thickTop="1" thickBot="1" x14ac:dyDescent="0.25">
      <c r="A111" s="963"/>
      <c r="B111" s="966"/>
      <c r="C111" s="969"/>
      <c r="D111" s="966"/>
      <c r="E111" s="972"/>
      <c r="F111" s="966"/>
      <c r="G111" s="966"/>
      <c r="H111" s="993"/>
      <c r="I111" s="998"/>
      <c r="J111" s="966"/>
      <c r="K111" s="966"/>
      <c r="L111" s="996"/>
      <c r="M111" s="330"/>
      <c r="N111" s="331"/>
      <c r="O111" s="331"/>
      <c r="P111" s="332"/>
      <c r="Q111" s="333"/>
      <c r="R111" s="333"/>
      <c r="S111" s="333"/>
      <c r="T111" s="333"/>
      <c r="U111" s="333"/>
      <c r="V111" s="333"/>
      <c r="W111" s="330"/>
      <c r="X111" s="975"/>
      <c r="Y111" s="975"/>
      <c r="Z111" s="1007"/>
      <c r="AA111" s="1006"/>
      <c r="AB111" s="987"/>
      <c r="AC111" s="1000"/>
      <c r="AD111" s="308">
        <f>IF(N111=N110,0,IF(N111=N109,0,IF(N111=N108,0,IF(N111=N107,0,IF(N111=N106,0,IF(N111=N105,0,1))))))</f>
        <v>0</v>
      </c>
      <c r="AE111" s="308" t="s">
        <v>282</v>
      </c>
      <c r="AF111" s="308" t="str">
        <f t="shared" si="0"/>
        <v>??</v>
      </c>
      <c r="AG111" s="308">
        <f>IF(O111=O110,0,IF(O111=O109,0,IF(O111=O108,0,IF(O111=O107,0,IF(O111=O106,0,IF(O111=O105,0,1))))))</f>
        <v>0</v>
      </c>
      <c r="AH111" s="329">
        <f t="shared" si="4"/>
        <v>0</v>
      </c>
      <c r="AI111" s="309"/>
    </row>
    <row r="112" spans="1:35" ht="15" customHeight="1" thickTop="1" thickBot="1" x14ac:dyDescent="0.25">
      <c r="A112" s="964"/>
      <c r="B112" s="967"/>
      <c r="C112" s="970"/>
      <c r="D112" s="967"/>
      <c r="E112" s="973"/>
      <c r="F112" s="967"/>
      <c r="G112" s="967"/>
      <c r="H112" s="994"/>
      <c r="I112" s="999"/>
      <c r="J112" s="967"/>
      <c r="K112" s="967"/>
      <c r="L112" s="997"/>
      <c r="M112" s="334"/>
      <c r="N112" s="335"/>
      <c r="O112" s="335"/>
      <c r="P112" s="336"/>
      <c r="Q112" s="337"/>
      <c r="R112" s="337"/>
      <c r="S112" s="337"/>
      <c r="T112" s="337"/>
      <c r="U112" s="337"/>
      <c r="V112" s="337"/>
      <c r="W112" s="334"/>
      <c r="X112" s="976"/>
      <c r="Y112" s="976"/>
      <c r="Z112" s="1008"/>
      <c r="AA112" s="1006"/>
      <c r="AB112" s="988"/>
      <c r="AC112" s="1000"/>
      <c r="AD112" s="308">
        <f>IF(N112=N111,0,IF(N112=N110,0,IF(N112=N109,0,IF(N112=N108,0,IF(N112=N107,0,IF(N112=N106,0,IF(N112=N105,0,1)))))))</f>
        <v>0</v>
      </c>
      <c r="AE112" s="308" t="s">
        <v>282</v>
      </c>
      <c r="AF112" s="308" t="str">
        <f t="shared" si="0"/>
        <v>??</v>
      </c>
      <c r="AG112" s="308">
        <f>IF(O112=O111,0,IF(O112=O110,0,IF(O112=O109,0,IF(O112=O108,0,IF(O112=O107,0,IF(O112=O106,0,IF(O112=O105,0,1)))))))</f>
        <v>0</v>
      </c>
      <c r="AH112" s="329">
        <f t="shared" si="4"/>
        <v>0</v>
      </c>
      <c r="AI112" s="309"/>
    </row>
    <row r="113" spans="1:35" ht="15" customHeight="1" thickTop="1" thickBot="1" x14ac:dyDescent="0.25">
      <c r="A113" s="962"/>
      <c r="B113" s="965"/>
      <c r="C113" s="968"/>
      <c r="D113" s="965"/>
      <c r="E113" s="971"/>
      <c r="F113" s="966"/>
      <c r="G113" s="966"/>
      <c r="H113" s="992"/>
      <c r="I113" s="324"/>
      <c r="J113" s="966"/>
      <c r="K113" s="966"/>
      <c r="L113" s="995"/>
      <c r="M113" s="325"/>
      <c r="N113" s="326"/>
      <c r="O113" s="326"/>
      <c r="P113" s="327"/>
      <c r="Q113" s="328"/>
      <c r="R113" s="328"/>
      <c r="S113" s="328"/>
      <c r="T113" s="328"/>
      <c r="U113" s="328"/>
      <c r="V113" s="328"/>
      <c r="W113" s="325"/>
      <c r="X113" s="974">
        <f>SUM(P113:W120)</f>
        <v>0</v>
      </c>
      <c r="Y113" s="974">
        <f>IF(X113&gt;0,18,0)</f>
        <v>0</v>
      </c>
      <c r="Z113" s="1004">
        <f>IF(X113&lt;=18,0,X113-Y113)</f>
        <v>0</v>
      </c>
      <c r="AA113" s="1006">
        <f>IF(X113&lt;Y113,X113,Y113)/IF(Y113=0,1,Y113)</f>
        <v>0</v>
      </c>
      <c r="AB113" s="986" t="str">
        <f>IF(AA113=1,"pe",IF(AA113&gt;0,"ne",""))</f>
        <v/>
      </c>
      <c r="AC113" s="1000"/>
      <c r="AD113" s="308">
        <v>1</v>
      </c>
      <c r="AE113" s="308" t="s">
        <v>282</v>
      </c>
      <c r="AF113" s="308" t="str">
        <f t="shared" si="0"/>
        <v>??</v>
      </c>
      <c r="AG113" s="308">
        <v>1</v>
      </c>
      <c r="AH113" s="329">
        <f>C113</f>
        <v>0</v>
      </c>
      <c r="AI113" s="309"/>
    </row>
    <row r="114" spans="1:35" ht="15" customHeight="1" thickTop="1" thickBot="1" x14ac:dyDescent="0.25">
      <c r="A114" s="963"/>
      <c r="B114" s="966"/>
      <c r="C114" s="969"/>
      <c r="D114" s="966"/>
      <c r="E114" s="972"/>
      <c r="F114" s="966"/>
      <c r="G114" s="966"/>
      <c r="H114" s="993"/>
      <c r="I114" s="998"/>
      <c r="J114" s="966"/>
      <c r="K114" s="966"/>
      <c r="L114" s="996"/>
      <c r="M114" s="330"/>
      <c r="N114" s="331"/>
      <c r="O114" s="331"/>
      <c r="P114" s="332"/>
      <c r="Q114" s="333"/>
      <c r="R114" s="333"/>
      <c r="S114" s="333"/>
      <c r="T114" s="333"/>
      <c r="U114" s="333"/>
      <c r="V114" s="333"/>
      <c r="W114" s="330"/>
      <c r="X114" s="975"/>
      <c r="Y114" s="975"/>
      <c r="Z114" s="1005"/>
      <c r="AA114" s="1006"/>
      <c r="AB114" s="987"/>
      <c r="AC114" s="1000"/>
      <c r="AD114" s="308">
        <f>IF(N114=N113,0,1)</f>
        <v>0</v>
      </c>
      <c r="AE114" s="308" t="s">
        <v>282</v>
      </c>
      <c r="AF114" s="308" t="str">
        <f t="shared" si="0"/>
        <v>??</v>
      </c>
      <c r="AG114" s="308">
        <f>IF(O114=O113,0,1)</f>
        <v>0</v>
      </c>
      <c r="AH114" s="329">
        <f>AH113</f>
        <v>0</v>
      </c>
      <c r="AI114" s="309"/>
    </row>
    <row r="115" spans="1:35" ht="15" customHeight="1" thickTop="1" thickBot="1" x14ac:dyDescent="0.25">
      <c r="A115" s="963"/>
      <c r="B115" s="966"/>
      <c r="C115" s="969"/>
      <c r="D115" s="966"/>
      <c r="E115" s="972"/>
      <c r="F115" s="966"/>
      <c r="G115" s="966"/>
      <c r="H115" s="993"/>
      <c r="I115" s="998"/>
      <c r="J115" s="966"/>
      <c r="K115" s="966"/>
      <c r="L115" s="996"/>
      <c r="M115" s="330"/>
      <c r="N115" s="331"/>
      <c r="O115" s="331"/>
      <c r="P115" s="332"/>
      <c r="Q115" s="333"/>
      <c r="R115" s="333"/>
      <c r="S115" s="333"/>
      <c r="T115" s="333"/>
      <c r="U115" s="333"/>
      <c r="V115" s="333"/>
      <c r="W115" s="330"/>
      <c r="X115" s="975"/>
      <c r="Y115" s="975"/>
      <c r="Z115" s="1005"/>
      <c r="AA115" s="1006"/>
      <c r="AB115" s="987"/>
      <c r="AC115" s="1000"/>
      <c r="AD115" s="308">
        <f>IF(N115=N114,0,IF(N115=N113,0,1))</f>
        <v>0</v>
      </c>
      <c r="AE115" s="308" t="s">
        <v>282</v>
      </c>
      <c r="AF115" s="308" t="str">
        <f t="shared" si="0"/>
        <v>??</v>
      </c>
      <c r="AG115" s="308">
        <f>IF(O115=O114,0,IF(O115=O113,0,1))</f>
        <v>0</v>
      </c>
      <c r="AH115" s="329">
        <f t="shared" si="4"/>
        <v>0</v>
      </c>
      <c r="AI115" s="309"/>
    </row>
    <row r="116" spans="1:35" ht="15" customHeight="1" thickTop="1" thickBot="1" x14ac:dyDescent="0.25">
      <c r="A116" s="963"/>
      <c r="B116" s="966"/>
      <c r="C116" s="969"/>
      <c r="D116" s="966"/>
      <c r="E116" s="972"/>
      <c r="F116" s="966"/>
      <c r="G116" s="966"/>
      <c r="H116" s="993"/>
      <c r="I116" s="998"/>
      <c r="J116" s="966"/>
      <c r="K116" s="966"/>
      <c r="L116" s="996"/>
      <c r="M116" s="330"/>
      <c r="N116" s="331"/>
      <c r="O116" s="331"/>
      <c r="P116" s="332"/>
      <c r="Q116" s="333"/>
      <c r="R116" s="333"/>
      <c r="S116" s="333"/>
      <c r="T116" s="333"/>
      <c r="U116" s="333"/>
      <c r="V116" s="333"/>
      <c r="W116" s="330"/>
      <c r="X116" s="975"/>
      <c r="Y116" s="975"/>
      <c r="Z116" s="1005"/>
      <c r="AA116" s="1006"/>
      <c r="AB116" s="987"/>
      <c r="AC116" s="1000"/>
      <c r="AD116" s="308">
        <f>IF(N116=N115,0,IF(N116=N114,0,IF(N116=N113,0,1)))</f>
        <v>0</v>
      </c>
      <c r="AE116" s="308" t="s">
        <v>282</v>
      </c>
      <c r="AF116" s="308" t="str">
        <f t="shared" si="0"/>
        <v>??</v>
      </c>
      <c r="AG116" s="308">
        <f>IF(O116=O115,0,IF(O116=O114,0,IF(O116=O113,0,1)))</f>
        <v>0</v>
      </c>
      <c r="AH116" s="329">
        <f t="shared" si="4"/>
        <v>0</v>
      </c>
      <c r="AI116" s="309"/>
    </row>
    <row r="117" spans="1:35" ht="15" customHeight="1" thickTop="1" thickBot="1" x14ac:dyDescent="0.25">
      <c r="A117" s="963"/>
      <c r="B117" s="966"/>
      <c r="C117" s="969"/>
      <c r="D117" s="966"/>
      <c r="E117" s="972"/>
      <c r="F117" s="966"/>
      <c r="G117" s="966"/>
      <c r="H117" s="993"/>
      <c r="I117" s="998"/>
      <c r="J117" s="966"/>
      <c r="K117" s="966"/>
      <c r="L117" s="996"/>
      <c r="M117" s="330"/>
      <c r="N117" s="331"/>
      <c r="O117" s="331"/>
      <c r="P117" s="332"/>
      <c r="Q117" s="333"/>
      <c r="R117" s="333"/>
      <c r="S117" s="333"/>
      <c r="T117" s="333"/>
      <c r="U117" s="333"/>
      <c r="V117" s="333"/>
      <c r="W117" s="330"/>
      <c r="X117" s="975"/>
      <c r="Y117" s="975"/>
      <c r="Z117" s="1005"/>
      <c r="AA117" s="1006"/>
      <c r="AB117" s="987"/>
      <c r="AC117" s="1000"/>
      <c r="AD117" s="308">
        <f>IF(N117=N116,0,IF(N117=N115,0,IF(N117=N114,0,IF(N117=N113,0,1))))</f>
        <v>0</v>
      </c>
      <c r="AE117" s="308" t="s">
        <v>282</v>
      </c>
      <c r="AF117" s="308" t="str">
        <f t="shared" si="0"/>
        <v>??</v>
      </c>
      <c r="AG117" s="308">
        <f>IF(O117=O116,0,IF(O117=O115,0,IF(O117=O114,0,IF(O117=O113,0,1))))</f>
        <v>0</v>
      </c>
      <c r="AH117" s="329">
        <f t="shared" si="4"/>
        <v>0</v>
      </c>
      <c r="AI117" s="309"/>
    </row>
    <row r="118" spans="1:35" ht="15" customHeight="1" thickTop="1" thickBot="1" x14ac:dyDescent="0.25">
      <c r="A118" s="963"/>
      <c r="B118" s="966"/>
      <c r="C118" s="969"/>
      <c r="D118" s="966"/>
      <c r="E118" s="972"/>
      <c r="F118" s="966"/>
      <c r="G118" s="966"/>
      <c r="H118" s="993"/>
      <c r="I118" s="998"/>
      <c r="J118" s="966"/>
      <c r="K118" s="966"/>
      <c r="L118" s="996"/>
      <c r="M118" s="330"/>
      <c r="N118" s="331"/>
      <c r="O118" s="331"/>
      <c r="P118" s="332"/>
      <c r="Q118" s="333"/>
      <c r="R118" s="333"/>
      <c r="S118" s="333"/>
      <c r="T118" s="333"/>
      <c r="U118" s="333"/>
      <c r="V118" s="333"/>
      <c r="W118" s="330"/>
      <c r="X118" s="975"/>
      <c r="Y118" s="975"/>
      <c r="Z118" s="1007" t="str">
        <f>IF(Z113&gt;9,"Błąd","")</f>
        <v/>
      </c>
      <c r="AA118" s="1006"/>
      <c r="AB118" s="987"/>
      <c r="AC118" s="1000"/>
      <c r="AD118" s="308">
        <f>IF(N118=N117,0,IF(N118=N116,0,IF(N118=N115,0,IF(N118=N114,0,IF(N118=N113,0,1)))))</f>
        <v>0</v>
      </c>
      <c r="AE118" s="308" t="s">
        <v>282</v>
      </c>
      <c r="AF118" s="308" t="str">
        <f t="shared" si="0"/>
        <v>??</v>
      </c>
      <c r="AG118" s="308">
        <f>IF(O118=O117,0,IF(O118=O116,0,IF(O118=O115,0,IF(O118=O114,0,IF(O118=O113,0,1)))))</f>
        <v>0</v>
      </c>
      <c r="AH118" s="329">
        <f t="shared" si="4"/>
        <v>0</v>
      </c>
      <c r="AI118" s="309"/>
    </row>
    <row r="119" spans="1:35" ht="15" customHeight="1" thickTop="1" thickBot="1" x14ac:dyDescent="0.25">
      <c r="A119" s="963"/>
      <c r="B119" s="966"/>
      <c r="C119" s="969"/>
      <c r="D119" s="966"/>
      <c r="E119" s="972"/>
      <c r="F119" s="966"/>
      <c r="G119" s="966"/>
      <c r="H119" s="993"/>
      <c r="I119" s="998"/>
      <c r="J119" s="966"/>
      <c r="K119" s="966"/>
      <c r="L119" s="996"/>
      <c r="M119" s="330"/>
      <c r="N119" s="331"/>
      <c r="O119" s="331"/>
      <c r="P119" s="332"/>
      <c r="Q119" s="333"/>
      <c r="R119" s="333"/>
      <c r="S119" s="333"/>
      <c r="T119" s="333"/>
      <c r="U119" s="333"/>
      <c r="V119" s="333"/>
      <c r="W119" s="330"/>
      <c r="X119" s="975"/>
      <c r="Y119" s="975"/>
      <c r="Z119" s="1007"/>
      <c r="AA119" s="1006"/>
      <c r="AB119" s="987"/>
      <c r="AC119" s="1000"/>
      <c r="AD119" s="308">
        <f>IF(N119=N118,0,IF(N119=N117,0,IF(N119=N116,0,IF(N119=N115,0,IF(N119=N114,0,IF(N119=N113,0,1))))))</f>
        <v>0</v>
      </c>
      <c r="AE119" s="308" t="s">
        <v>282</v>
      </c>
      <c r="AF119" s="308" t="str">
        <f t="shared" si="0"/>
        <v>??</v>
      </c>
      <c r="AG119" s="308">
        <f>IF(O119=O118,0,IF(O119=O117,0,IF(O119=O116,0,IF(O119=O115,0,IF(O119=O114,0,IF(O119=O113,0,1))))))</f>
        <v>0</v>
      </c>
      <c r="AH119" s="329">
        <f t="shared" si="4"/>
        <v>0</v>
      </c>
      <c r="AI119" s="309"/>
    </row>
    <row r="120" spans="1:35" ht="15" customHeight="1" thickTop="1" thickBot="1" x14ac:dyDescent="0.25">
      <c r="A120" s="964"/>
      <c r="B120" s="967"/>
      <c r="C120" s="970"/>
      <c r="D120" s="967"/>
      <c r="E120" s="973"/>
      <c r="F120" s="967"/>
      <c r="G120" s="967"/>
      <c r="H120" s="994"/>
      <c r="I120" s="999"/>
      <c r="J120" s="967"/>
      <c r="K120" s="967"/>
      <c r="L120" s="997"/>
      <c r="M120" s="334"/>
      <c r="N120" s="335"/>
      <c r="O120" s="335"/>
      <c r="P120" s="336"/>
      <c r="Q120" s="337"/>
      <c r="R120" s="337"/>
      <c r="S120" s="337"/>
      <c r="T120" s="337"/>
      <c r="U120" s="337"/>
      <c r="V120" s="337"/>
      <c r="W120" s="334"/>
      <c r="X120" s="976"/>
      <c r="Y120" s="976"/>
      <c r="Z120" s="1008"/>
      <c r="AA120" s="1006"/>
      <c r="AB120" s="988"/>
      <c r="AC120" s="1000"/>
      <c r="AD120" s="308">
        <f>IF(N120=N119,0,IF(N120=N118,0,IF(N120=N117,0,IF(N120=N116,0,IF(N120=N115,0,IF(N120=N114,0,IF(N120=N113,0,1)))))))</f>
        <v>0</v>
      </c>
      <c r="AE120" s="308" t="s">
        <v>282</v>
      </c>
      <c r="AF120" s="308" t="str">
        <f t="shared" si="0"/>
        <v>??</v>
      </c>
      <c r="AG120" s="308">
        <f>IF(O120=O119,0,IF(O120=O118,0,IF(O120=O117,0,IF(O120=O116,0,IF(O120=O115,0,IF(O120=O114,0,IF(O120=O113,0,1)))))))</f>
        <v>0</v>
      </c>
      <c r="AH120" s="329">
        <f t="shared" si="4"/>
        <v>0</v>
      </c>
      <c r="AI120" s="309"/>
    </row>
    <row r="121" spans="1:35" ht="15" customHeight="1" thickTop="1" thickBot="1" x14ac:dyDescent="0.25">
      <c r="A121" s="962"/>
      <c r="B121" s="965"/>
      <c r="C121" s="968"/>
      <c r="D121" s="965"/>
      <c r="E121" s="971"/>
      <c r="F121" s="966"/>
      <c r="G121" s="966"/>
      <c r="H121" s="992"/>
      <c r="I121" s="324"/>
      <c r="J121" s="966"/>
      <c r="K121" s="966"/>
      <c r="L121" s="995"/>
      <c r="M121" s="325"/>
      <c r="N121" s="326"/>
      <c r="O121" s="326"/>
      <c r="P121" s="327"/>
      <c r="Q121" s="328"/>
      <c r="R121" s="328"/>
      <c r="S121" s="328"/>
      <c r="T121" s="328"/>
      <c r="U121" s="328"/>
      <c r="V121" s="328"/>
      <c r="W121" s="325"/>
      <c r="X121" s="974">
        <f>SUM(P121:W128)</f>
        <v>0</v>
      </c>
      <c r="Y121" s="974">
        <f>IF(X121&gt;0,18,0)</f>
        <v>0</v>
      </c>
      <c r="Z121" s="1004">
        <f>IF(X121&lt;=18,0,X121-Y121)</f>
        <v>0</v>
      </c>
      <c r="AA121" s="1006">
        <f>IF(X121&lt;Y121,X121,Y121)/IF(Y121=0,1,Y121)</f>
        <v>0</v>
      </c>
      <c r="AB121" s="986" t="str">
        <f>IF(AA121=1,"pe",IF(AA121&gt;0,"ne",""))</f>
        <v/>
      </c>
      <c r="AC121" s="1000"/>
      <c r="AD121" s="308">
        <v>1</v>
      </c>
      <c r="AE121" s="308" t="s">
        <v>282</v>
      </c>
      <c r="AF121" s="308" t="str">
        <f t="shared" si="0"/>
        <v>??</v>
      </c>
      <c r="AG121" s="308">
        <v>1</v>
      </c>
      <c r="AH121" s="329">
        <f>C121</f>
        <v>0</v>
      </c>
      <c r="AI121" s="309"/>
    </row>
    <row r="122" spans="1:35" ht="15" customHeight="1" thickTop="1" thickBot="1" x14ac:dyDescent="0.25">
      <c r="A122" s="963"/>
      <c r="B122" s="966"/>
      <c r="C122" s="969"/>
      <c r="D122" s="966"/>
      <c r="E122" s="972"/>
      <c r="F122" s="966"/>
      <c r="G122" s="966"/>
      <c r="H122" s="993"/>
      <c r="I122" s="998"/>
      <c r="J122" s="966"/>
      <c r="K122" s="966"/>
      <c r="L122" s="996"/>
      <c r="M122" s="330"/>
      <c r="N122" s="331"/>
      <c r="O122" s="331"/>
      <c r="P122" s="332"/>
      <c r="Q122" s="333"/>
      <c r="R122" s="333"/>
      <c r="S122" s="333"/>
      <c r="T122" s="333"/>
      <c r="U122" s="333"/>
      <c r="V122" s="333"/>
      <c r="W122" s="330"/>
      <c r="X122" s="975"/>
      <c r="Y122" s="975"/>
      <c r="Z122" s="1005"/>
      <c r="AA122" s="1006"/>
      <c r="AB122" s="987"/>
      <c r="AC122" s="1000"/>
      <c r="AD122" s="308">
        <f>IF(N122=N121,0,1)</f>
        <v>0</v>
      </c>
      <c r="AE122" s="308" t="s">
        <v>282</v>
      </c>
      <c r="AF122" s="308" t="str">
        <f t="shared" si="0"/>
        <v>??</v>
      </c>
      <c r="AG122" s="308">
        <f>IF(O122=O121,0,1)</f>
        <v>0</v>
      </c>
      <c r="AH122" s="329">
        <f>AH121</f>
        <v>0</v>
      </c>
      <c r="AI122" s="309"/>
    </row>
    <row r="123" spans="1:35" ht="15" customHeight="1" thickTop="1" thickBot="1" x14ac:dyDescent="0.25">
      <c r="A123" s="963"/>
      <c r="B123" s="966"/>
      <c r="C123" s="969"/>
      <c r="D123" s="966"/>
      <c r="E123" s="972"/>
      <c r="F123" s="966"/>
      <c r="G123" s="966"/>
      <c r="H123" s="993"/>
      <c r="I123" s="998"/>
      <c r="J123" s="966"/>
      <c r="K123" s="966"/>
      <c r="L123" s="996"/>
      <c r="M123" s="330"/>
      <c r="N123" s="331"/>
      <c r="O123" s="331"/>
      <c r="P123" s="332"/>
      <c r="Q123" s="333"/>
      <c r="R123" s="333"/>
      <c r="S123" s="333"/>
      <c r="T123" s="333"/>
      <c r="U123" s="333"/>
      <c r="V123" s="333"/>
      <c r="W123" s="330"/>
      <c r="X123" s="975"/>
      <c r="Y123" s="975"/>
      <c r="Z123" s="1005"/>
      <c r="AA123" s="1006"/>
      <c r="AB123" s="987"/>
      <c r="AC123" s="1000"/>
      <c r="AD123" s="308">
        <f>IF(N123=N122,0,IF(N123=N121,0,1))</f>
        <v>0</v>
      </c>
      <c r="AE123" s="308" t="s">
        <v>282</v>
      </c>
      <c r="AF123" s="308" t="str">
        <f t="shared" si="0"/>
        <v>??</v>
      </c>
      <c r="AG123" s="308">
        <f>IF(O123=O122,0,IF(O123=O121,0,1))</f>
        <v>0</v>
      </c>
      <c r="AH123" s="329">
        <f t="shared" si="4"/>
        <v>0</v>
      </c>
      <c r="AI123" s="309"/>
    </row>
    <row r="124" spans="1:35" ht="15" customHeight="1" thickTop="1" thickBot="1" x14ac:dyDescent="0.25">
      <c r="A124" s="963"/>
      <c r="B124" s="966"/>
      <c r="C124" s="969"/>
      <c r="D124" s="966"/>
      <c r="E124" s="972"/>
      <c r="F124" s="966"/>
      <c r="G124" s="966"/>
      <c r="H124" s="993"/>
      <c r="I124" s="998"/>
      <c r="J124" s="966"/>
      <c r="K124" s="966"/>
      <c r="L124" s="996"/>
      <c r="M124" s="330"/>
      <c r="N124" s="331"/>
      <c r="O124" s="331"/>
      <c r="P124" s="332"/>
      <c r="Q124" s="333"/>
      <c r="R124" s="333"/>
      <c r="S124" s="333"/>
      <c r="T124" s="333"/>
      <c r="U124" s="333"/>
      <c r="V124" s="333"/>
      <c r="W124" s="330"/>
      <c r="X124" s="975"/>
      <c r="Y124" s="975"/>
      <c r="Z124" s="1005"/>
      <c r="AA124" s="1006"/>
      <c r="AB124" s="987"/>
      <c r="AC124" s="1000"/>
      <c r="AD124" s="308">
        <f>IF(N124=N123,0,IF(N124=N122,0,IF(N124=N121,0,1)))</f>
        <v>0</v>
      </c>
      <c r="AE124" s="308" t="s">
        <v>282</v>
      </c>
      <c r="AF124" s="308" t="str">
        <f t="shared" si="0"/>
        <v>??</v>
      </c>
      <c r="AG124" s="308">
        <f>IF(O124=O123,0,IF(O124=O122,0,IF(O124=O121,0,1)))</f>
        <v>0</v>
      </c>
      <c r="AH124" s="329">
        <f t="shared" si="4"/>
        <v>0</v>
      </c>
      <c r="AI124" s="309"/>
    </row>
    <row r="125" spans="1:35" ht="15" customHeight="1" thickTop="1" thickBot="1" x14ac:dyDescent="0.25">
      <c r="A125" s="963"/>
      <c r="B125" s="966"/>
      <c r="C125" s="969"/>
      <c r="D125" s="966"/>
      <c r="E125" s="972"/>
      <c r="F125" s="966"/>
      <c r="G125" s="966"/>
      <c r="H125" s="993"/>
      <c r="I125" s="998"/>
      <c r="J125" s="966"/>
      <c r="K125" s="966"/>
      <c r="L125" s="996"/>
      <c r="M125" s="330"/>
      <c r="N125" s="331"/>
      <c r="O125" s="331"/>
      <c r="P125" s="332"/>
      <c r="Q125" s="333"/>
      <c r="R125" s="333"/>
      <c r="S125" s="333"/>
      <c r="T125" s="333"/>
      <c r="U125" s="333"/>
      <c r="V125" s="333"/>
      <c r="W125" s="330"/>
      <c r="X125" s="975"/>
      <c r="Y125" s="975"/>
      <c r="Z125" s="1005"/>
      <c r="AA125" s="1006"/>
      <c r="AB125" s="987"/>
      <c r="AC125" s="1000"/>
      <c r="AD125" s="308">
        <f>IF(N125=N124,0,IF(N125=N123,0,IF(N125=N122,0,IF(N125=N121,0,1))))</f>
        <v>0</v>
      </c>
      <c r="AE125" s="308" t="s">
        <v>282</v>
      </c>
      <c r="AF125" s="308" t="str">
        <f t="shared" si="0"/>
        <v>??</v>
      </c>
      <c r="AG125" s="308">
        <f>IF(O125=O124,0,IF(O125=O123,0,IF(O125=O122,0,IF(O125=O121,0,1))))</f>
        <v>0</v>
      </c>
      <c r="AH125" s="329">
        <f t="shared" si="4"/>
        <v>0</v>
      </c>
      <c r="AI125" s="309"/>
    </row>
    <row r="126" spans="1:35" ht="15" customHeight="1" thickTop="1" thickBot="1" x14ac:dyDescent="0.25">
      <c r="A126" s="963"/>
      <c r="B126" s="966"/>
      <c r="C126" s="969"/>
      <c r="D126" s="966"/>
      <c r="E126" s="972"/>
      <c r="F126" s="966"/>
      <c r="G126" s="966"/>
      <c r="H126" s="993"/>
      <c r="I126" s="998"/>
      <c r="J126" s="966"/>
      <c r="K126" s="966"/>
      <c r="L126" s="996"/>
      <c r="M126" s="330"/>
      <c r="N126" s="331"/>
      <c r="O126" s="331"/>
      <c r="P126" s="332"/>
      <c r="Q126" s="333"/>
      <c r="R126" s="333"/>
      <c r="S126" s="333"/>
      <c r="T126" s="333"/>
      <c r="U126" s="333"/>
      <c r="V126" s="333"/>
      <c r="W126" s="330"/>
      <c r="X126" s="975"/>
      <c r="Y126" s="975"/>
      <c r="Z126" s="1007" t="str">
        <f>IF(Z121&gt;9,"Błąd","")</f>
        <v/>
      </c>
      <c r="AA126" s="1006"/>
      <c r="AB126" s="987"/>
      <c r="AC126" s="1000"/>
      <c r="AD126" s="308">
        <f>IF(N126=N125,0,IF(N126=N124,0,IF(N126=N123,0,IF(N126=N122,0,IF(N126=N121,0,1)))))</f>
        <v>0</v>
      </c>
      <c r="AE126" s="308" t="s">
        <v>282</v>
      </c>
      <c r="AF126" s="308" t="str">
        <f t="shared" si="0"/>
        <v>??</v>
      </c>
      <c r="AG126" s="308">
        <f>IF(O126=O125,0,IF(O126=O124,0,IF(O126=O123,0,IF(O126=O122,0,IF(O126=O121,0,1)))))</f>
        <v>0</v>
      </c>
      <c r="AH126" s="329">
        <f t="shared" si="4"/>
        <v>0</v>
      </c>
      <c r="AI126" s="309"/>
    </row>
    <row r="127" spans="1:35" ht="15" customHeight="1" thickTop="1" thickBot="1" x14ac:dyDescent="0.25">
      <c r="A127" s="963"/>
      <c r="B127" s="966"/>
      <c r="C127" s="969"/>
      <c r="D127" s="966"/>
      <c r="E127" s="972"/>
      <c r="F127" s="966"/>
      <c r="G127" s="966"/>
      <c r="H127" s="993"/>
      <c r="I127" s="998"/>
      <c r="J127" s="966"/>
      <c r="K127" s="966"/>
      <c r="L127" s="996"/>
      <c r="M127" s="330"/>
      <c r="N127" s="331"/>
      <c r="O127" s="331"/>
      <c r="P127" s="332"/>
      <c r="Q127" s="333"/>
      <c r="R127" s="333"/>
      <c r="S127" s="333"/>
      <c r="T127" s="333"/>
      <c r="U127" s="333"/>
      <c r="V127" s="333"/>
      <c r="W127" s="330"/>
      <c r="X127" s="975"/>
      <c r="Y127" s="975"/>
      <c r="Z127" s="1007"/>
      <c r="AA127" s="1006"/>
      <c r="AB127" s="987"/>
      <c r="AC127" s="1000"/>
      <c r="AD127" s="308">
        <f>IF(N127=N126,0,IF(N127=N125,0,IF(N127=N124,0,IF(N127=N123,0,IF(N127=N122,0,IF(N127=N121,0,1))))))</f>
        <v>0</v>
      </c>
      <c r="AE127" s="308" t="s">
        <v>282</v>
      </c>
      <c r="AF127" s="308" t="str">
        <f t="shared" si="0"/>
        <v>??</v>
      </c>
      <c r="AG127" s="308">
        <f>IF(O127=O126,0,IF(O127=O125,0,IF(O127=O124,0,IF(O127=O123,0,IF(O127=O122,0,IF(O127=O121,0,1))))))</f>
        <v>0</v>
      </c>
      <c r="AH127" s="329">
        <f t="shared" si="4"/>
        <v>0</v>
      </c>
      <c r="AI127" s="309"/>
    </row>
    <row r="128" spans="1:35" ht="15" customHeight="1" thickTop="1" thickBot="1" x14ac:dyDescent="0.25">
      <c r="A128" s="964"/>
      <c r="B128" s="967"/>
      <c r="C128" s="970"/>
      <c r="D128" s="967"/>
      <c r="E128" s="973"/>
      <c r="F128" s="967"/>
      <c r="G128" s="967"/>
      <c r="H128" s="994"/>
      <c r="I128" s="999"/>
      <c r="J128" s="967"/>
      <c r="K128" s="967"/>
      <c r="L128" s="997"/>
      <c r="M128" s="334"/>
      <c r="N128" s="335"/>
      <c r="O128" s="335"/>
      <c r="P128" s="336"/>
      <c r="Q128" s="337"/>
      <c r="R128" s="337"/>
      <c r="S128" s="337"/>
      <c r="T128" s="337"/>
      <c r="U128" s="337"/>
      <c r="V128" s="337"/>
      <c r="W128" s="334"/>
      <c r="X128" s="976"/>
      <c r="Y128" s="976"/>
      <c r="Z128" s="1008"/>
      <c r="AA128" s="1006"/>
      <c r="AB128" s="988"/>
      <c r="AC128" s="1000"/>
      <c r="AD128" s="308">
        <f>IF(N128=N127,0,IF(N128=N126,0,IF(N128=N125,0,IF(N128=N124,0,IF(N128=N123,0,IF(N128=N122,0,IF(N128=N121,0,1)))))))</f>
        <v>0</v>
      </c>
      <c r="AE128" s="308" t="s">
        <v>282</v>
      </c>
      <c r="AF128" s="308" t="str">
        <f t="shared" si="0"/>
        <v>??</v>
      </c>
      <c r="AG128" s="308">
        <f>IF(O128=O127,0,IF(O128=O126,0,IF(O128=O125,0,IF(O128=O124,0,IF(O128=O123,0,IF(O128=O122,0,IF(O128=O121,0,1)))))))</f>
        <v>0</v>
      </c>
      <c r="AH128" s="329">
        <f t="shared" si="4"/>
        <v>0</v>
      </c>
      <c r="AI128" s="309"/>
    </row>
    <row r="129" spans="1:35" ht="15" customHeight="1" thickTop="1" thickBot="1" x14ac:dyDescent="0.25">
      <c r="A129" s="962"/>
      <c r="B129" s="965"/>
      <c r="C129" s="968"/>
      <c r="D129" s="965"/>
      <c r="E129" s="971"/>
      <c r="F129" s="966"/>
      <c r="G129" s="966"/>
      <c r="H129" s="992"/>
      <c r="I129" s="324"/>
      <c r="J129" s="966"/>
      <c r="K129" s="966"/>
      <c r="L129" s="995"/>
      <c r="M129" s="325"/>
      <c r="N129" s="326"/>
      <c r="O129" s="326"/>
      <c r="P129" s="327"/>
      <c r="Q129" s="328"/>
      <c r="R129" s="328"/>
      <c r="S129" s="328"/>
      <c r="T129" s="328"/>
      <c r="U129" s="328"/>
      <c r="V129" s="328"/>
      <c r="W129" s="325"/>
      <c r="X129" s="974">
        <f>SUM(P129:W136)</f>
        <v>0</v>
      </c>
      <c r="Y129" s="974">
        <f>IF(X129&gt;0,18,0)</f>
        <v>0</v>
      </c>
      <c r="Z129" s="1004">
        <f>IF(X129&lt;=18,0,X129-Y129)</f>
        <v>0</v>
      </c>
      <c r="AA129" s="1006">
        <f>IF(X129&lt;Y129,X129,Y129)/IF(Y129=0,1,Y129)</f>
        <v>0</v>
      </c>
      <c r="AB129" s="986" t="str">
        <f>IF(AA129=1,"pe",IF(AA129&gt;0,"ne",""))</f>
        <v/>
      </c>
      <c r="AC129" s="1000"/>
      <c r="AD129" s="308">
        <v>1</v>
      </c>
      <c r="AE129" s="308" t="s">
        <v>282</v>
      </c>
      <c r="AF129" s="308" t="str">
        <f t="shared" ref="AF129:AF383" si="5">$C$2</f>
        <v>??</v>
      </c>
      <c r="AG129" s="308">
        <v>1</v>
      </c>
      <c r="AH129" s="329">
        <f>C129</f>
        <v>0</v>
      </c>
      <c r="AI129" s="309"/>
    </row>
    <row r="130" spans="1:35" ht="15" customHeight="1" thickTop="1" thickBot="1" x14ac:dyDescent="0.25">
      <c r="A130" s="963"/>
      <c r="B130" s="966"/>
      <c r="C130" s="969"/>
      <c r="D130" s="966"/>
      <c r="E130" s="972"/>
      <c r="F130" s="966"/>
      <c r="G130" s="966"/>
      <c r="H130" s="993"/>
      <c r="I130" s="998"/>
      <c r="J130" s="966"/>
      <c r="K130" s="966"/>
      <c r="L130" s="996"/>
      <c r="M130" s="330"/>
      <c r="N130" s="331"/>
      <c r="O130" s="331"/>
      <c r="P130" s="332"/>
      <c r="Q130" s="333"/>
      <c r="R130" s="333"/>
      <c r="S130" s="333"/>
      <c r="T130" s="333"/>
      <c r="U130" s="333"/>
      <c r="V130" s="333"/>
      <c r="W130" s="330"/>
      <c r="X130" s="975"/>
      <c r="Y130" s="975"/>
      <c r="Z130" s="1005"/>
      <c r="AA130" s="1006"/>
      <c r="AB130" s="987"/>
      <c r="AC130" s="1000"/>
      <c r="AD130" s="308">
        <f>IF(N130=N129,0,1)</f>
        <v>0</v>
      </c>
      <c r="AE130" s="308" t="s">
        <v>282</v>
      </c>
      <c r="AF130" s="308" t="str">
        <f t="shared" si="5"/>
        <v>??</v>
      </c>
      <c r="AG130" s="308">
        <f>IF(O130=O129,0,1)</f>
        <v>0</v>
      </c>
      <c r="AH130" s="329">
        <f>AH129</f>
        <v>0</v>
      </c>
      <c r="AI130" s="309"/>
    </row>
    <row r="131" spans="1:35" ht="15" customHeight="1" thickTop="1" thickBot="1" x14ac:dyDescent="0.25">
      <c r="A131" s="963"/>
      <c r="B131" s="966"/>
      <c r="C131" s="969"/>
      <c r="D131" s="966"/>
      <c r="E131" s="972"/>
      <c r="F131" s="966"/>
      <c r="G131" s="966"/>
      <c r="H131" s="993"/>
      <c r="I131" s="998"/>
      <c r="J131" s="966"/>
      <c r="K131" s="966"/>
      <c r="L131" s="996"/>
      <c r="M131" s="330"/>
      <c r="N131" s="331"/>
      <c r="O131" s="331"/>
      <c r="P131" s="332"/>
      <c r="Q131" s="333"/>
      <c r="R131" s="333"/>
      <c r="S131" s="333"/>
      <c r="T131" s="333"/>
      <c r="U131" s="333"/>
      <c r="V131" s="333"/>
      <c r="W131" s="330"/>
      <c r="X131" s="975"/>
      <c r="Y131" s="975"/>
      <c r="Z131" s="1005"/>
      <c r="AA131" s="1006"/>
      <c r="AB131" s="987"/>
      <c r="AC131" s="1000"/>
      <c r="AD131" s="308">
        <f>IF(N131=N130,0,IF(N131=N129,0,1))</f>
        <v>0</v>
      </c>
      <c r="AE131" s="308" t="s">
        <v>282</v>
      </c>
      <c r="AF131" s="308" t="str">
        <f t="shared" si="5"/>
        <v>??</v>
      </c>
      <c r="AG131" s="308">
        <f>IF(O131=O130,0,IF(O131=O129,0,1))</f>
        <v>0</v>
      </c>
      <c r="AH131" s="329">
        <f t="shared" si="4"/>
        <v>0</v>
      </c>
      <c r="AI131" s="309"/>
    </row>
    <row r="132" spans="1:35" ht="15" customHeight="1" thickTop="1" thickBot="1" x14ac:dyDescent="0.25">
      <c r="A132" s="963"/>
      <c r="B132" s="966"/>
      <c r="C132" s="969"/>
      <c r="D132" s="966"/>
      <c r="E132" s="972"/>
      <c r="F132" s="966"/>
      <c r="G132" s="966"/>
      <c r="H132" s="993"/>
      <c r="I132" s="998"/>
      <c r="J132" s="966"/>
      <c r="K132" s="966"/>
      <c r="L132" s="996"/>
      <c r="M132" s="330"/>
      <c r="N132" s="331"/>
      <c r="O132" s="331"/>
      <c r="P132" s="332"/>
      <c r="Q132" s="333"/>
      <c r="R132" s="333"/>
      <c r="S132" s="333"/>
      <c r="T132" s="333"/>
      <c r="U132" s="333"/>
      <c r="V132" s="333"/>
      <c r="W132" s="330"/>
      <c r="X132" s="975"/>
      <c r="Y132" s="975"/>
      <c r="Z132" s="1005"/>
      <c r="AA132" s="1006"/>
      <c r="AB132" s="987"/>
      <c r="AC132" s="1000"/>
      <c r="AD132" s="308">
        <f>IF(N132=N131,0,IF(N132=N130,0,IF(N132=N129,0,1)))</f>
        <v>0</v>
      </c>
      <c r="AE132" s="308" t="s">
        <v>282</v>
      </c>
      <c r="AF132" s="308" t="str">
        <f t="shared" si="5"/>
        <v>??</v>
      </c>
      <c r="AG132" s="308">
        <f>IF(O132=O131,0,IF(O132=O130,0,IF(O132=O129,0,1)))</f>
        <v>0</v>
      </c>
      <c r="AH132" s="329">
        <f t="shared" si="4"/>
        <v>0</v>
      </c>
      <c r="AI132" s="309"/>
    </row>
    <row r="133" spans="1:35" ht="15" customHeight="1" thickTop="1" thickBot="1" x14ac:dyDescent="0.25">
      <c r="A133" s="963"/>
      <c r="B133" s="966"/>
      <c r="C133" s="969"/>
      <c r="D133" s="966"/>
      <c r="E133" s="972"/>
      <c r="F133" s="966"/>
      <c r="G133" s="966"/>
      <c r="H133" s="993"/>
      <c r="I133" s="998"/>
      <c r="J133" s="966"/>
      <c r="K133" s="966"/>
      <c r="L133" s="996"/>
      <c r="M133" s="330"/>
      <c r="N133" s="331"/>
      <c r="O133" s="331"/>
      <c r="P133" s="332"/>
      <c r="Q133" s="333"/>
      <c r="R133" s="333"/>
      <c r="S133" s="333"/>
      <c r="T133" s="333"/>
      <c r="U133" s="333"/>
      <c r="V133" s="333"/>
      <c r="W133" s="330"/>
      <c r="X133" s="975"/>
      <c r="Y133" s="975"/>
      <c r="Z133" s="1005"/>
      <c r="AA133" s="1006"/>
      <c r="AB133" s="987"/>
      <c r="AC133" s="1000"/>
      <c r="AD133" s="308">
        <f>IF(N133=N132,0,IF(N133=N131,0,IF(N133=N130,0,IF(N133=N129,0,1))))</f>
        <v>0</v>
      </c>
      <c r="AE133" s="308" t="s">
        <v>282</v>
      </c>
      <c r="AF133" s="308" t="str">
        <f t="shared" si="5"/>
        <v>??</v>
      </c>
      <c r="AG133" s="308">
        <f>IF(O133=O132,0,IF(O133=O131,0,IF(O133=O130,0,IF(O133=O129,0,1))))</f>
        <v>0</v>
      </c>
      <c r="AH133" s="329">
        <f t="shared" si="4"/>
        <v>0</v>
      </c>
      <c r="AI133" s="309"/>
    </row>
    <row r="134" spans="1:35" ht="15" customHeight="1" thickTop="1" thickBot="1" x14ac:dyDescent="0.25">
      <c r="A134" s="963"/>
      <c r="B134" s="966"/>
      <c r="C134" s="969"/>
      <c r="D134" s="966"/>
      <c r="E134" s="972"/>
      <c r="F134" s="966"/>
      <c r="G134" s="966"/>
      <c r="H134" s="993"/>
      <c r="I134" s="998"/>
      <c r="J134" s="966"/>
      <c r="K134" s="966"/>
      <c r="L134" s="996"/>
      <c r="M134" s="330"/>
      <c r="N134" s="331"/>
      <c r="O134" s="331"/>
      <c r="P134" s="332"/>
      <c r="Q134" s="333"/>
      <c r="R134" s="333"/>
      <c r="S134" s="333"/>
      <c r="T134" s="333"/>
      <c r="U134" s="333"/>
      <c r="V134" s="333"/>
      <c r="W134" s="330"/>
      <c r="X134" s="975"/>
      <c r="Y134" s="975"/>
      <c r="Z134" s="1007" t="str">
        <f>IF(Z129&gt;9,"Błąd","")</f>
        <v/>
      </c>
      <c r="AA134" s="1006"/>
      <c r="AB134" s="987"/>
      <c r="AC134" s="1000"/>
      <c r="AD134" s="308">
        <f>IF(N134=N133,0,IF(N134=N132,0,IF(N134=N131,0,IF(N134=N130,0,IF(N134=N129,0,1)))))</f>
        <v>0</v>
      </c>
      <c r="AE134" s="308" t="s">
        <v>282</v>
      </c>
      <c r="AF134" s="308" t="str">
        <f t="shared" si="5"/>
        <v>??</v>
      </c>
      <c r="AG134" s="308">
        <f>IF(O134=O133,0,IF(O134=O132,0,IF(O134=O131,0,IF(O134=O130,0,IF(O134=O129,0,1)))))</f>
        <v>0</v>
      </c>
      <c r="AH134" s="329">
        <f t="shared" si="4"/>
        <v>0</v>
      </c>
      <c r="AI134" s="309"/>
    </row>
    <row r="135" spans="1:35" ht="15" customHeight="1" thickTop="1" thickBot="1" x14ac:dyDescent="0.25">
      <c r="A135" s="963"/>
      <c r="B135" s="966"/>
      <c r="C135" s="969"/>
      <c r="D135" s="966"/>
      <c r="E135" s="972"/>
      <c r="F135" s="966"/>
      <c r="G135" s="966"/>
      <c r="H135" s="993"/>
      <c r="I135" s="998"/>
      <c r="J135" s="966"/>
      <c r="K135" s="966"/>
      <c r="L135" s="996"/>
      <c r="M135" s="330"/>
      <c r="N135" s="331"/>
      <c r="O135" s="331"/>
      <c r="P135" s="332"/>
      <c r="Q135" s="333"/>
      <c r="R135" s="333"/>
      <c r="S135" s="333"/>
      <c r="T135" s="333"/>
      <c r="U135" s="333"/>
      <c r="V135" s="333"/>
      <c r="W135" s="330"/>
      <c r="X135" s="975"/>
      <c r="Y135" s="975"/>
      <c r="Z135" s="1007"/>
      <c r="AA135" s="1006"/>
      <c r="AB135" s="987"/>
      <c r="AC135" s="1000"/>
      <c r="AD135" s="308">
        <f>IF(N135=N134,0,IF(N135=N133,0,IF(N135=N132,0,IF(N135=N131,0,IF(N135=N130,0,IF(N135=N129,0,1))))))</f>
        <v>0</v>
      </c>
      <c r="AE135" s="308" t="s">
        <v>282</v>
      </c>
      <c r="AF135" s="308" t="str">
        <f t="shared" si="5"/>
        <v>??</v>
      </c>
      <c r="AG135" s="308">
        <f>IF(O135=O134,0,IF(O135=O133,0,IF(O135=O132,0,IF(O135=O131,0,IF(O135=O130,0,IF(O135=O129,0,1))))))</f>
        <v>0</v>
      </c>
      <c r="AH135" s="329">
        <f t="shared" si="4"/>
        <v>0</v>
      </c>
      <c r="AI135" s="309"/>
    </row>
    <row r="136" spans="1:35" ht="15" customHeight="1" thickTop="1" thickBot="1" x14ac:dyDescent="0.25">
      <c r="A136" s="964"/>
      <c r="B136" s="967"/>
      <c r="C136" s="970"/>
      <c r="D136" s="967"/>
      <c r="E136" s="973"/>
      <c r="F136" s="967"/>
      <c r="G136" s="967"/>
      <c r="H136" s="994"/>
      <c r="I136" s="999"/>
      <c r="J136" s="967"/>
      <c r="K136" s="967"/>
      <c r="L136" s="997"/>
      <c r="M136" s="334"/>
      <c r="N136" s="335"/>
      <c r="O136" s="335"/>
      <c r="P136" s="336"/>
      <c r="Q136" s="337"/>
      <c r="R136" s="337"/>
      <c r="S136" s="337"/>
      <c r="T136" s="337"/>
      <c r="U136" s="337"/>
      <c r="V136" s="337"/>
      <c r="W136" s="334"/>
      <c r="X136" s="976"/>
      <c r="Y136" s="976"/>
      <c r="Z136" s="1008"/>
      <c r="AA136" s="1006"/>
      <c r="AB136" s="988"/>
      <c r="AC136" s="1000"/>
      <c r="AD136" s="308">
        <f>IF(N136=N135,0,IF(N136=N134,0,IF(N136=N133,0,IF(N136=N132,0,IF(N136=N131,0,IF(N136=N130,0,IF(N136=N129,0,1)))))))</f>
        <v>0</v>
      </c>
      <c r="AE136" s="308" t="s">
        <v>282</v>
      </c>
      <c r="AF136" s="308" t="str">
        <f t="shared" si="5"/>
        <v>??</v>
      </c>
      <c r="AG136" s="308">
        <f>IF(O136=O135,0,IF(O136=O134,0,IF(O136=O133,0,IF(O136=O132,0,IF(O136=O131,0,IF(O136=O130,0,IF(O136=O129,0,1)))))))</f>
        <v>0</v>
      </c>
      <c r="AH136" s="329">
        <f t="shared" si="4"/>
        <v>0</v>
      </c>
      <c r="AI136" s="309"/>
    </row>
    <row r="137" spans="1:35" ht="15" customHeight="1" thickTop="1" thickBot="1" x14ac:dyDescent="0.25">
      <c r="A137" s="962"/>
      <c r="B137" s="965"/>
      <c r="C137" s="968"/>
      <c r="D137" s="965"/>
      <c r="E137" s="971"/>
      <c r="F137" s="966"/>
      <c r="G137" s="966"/>
      <c r="H137" s="992"/>
      <c r="I137" s="324"/>
      <c r="J137" s="966"/>
      <c r="K137" s="966"/>
      <c r="L137" s="995"/>
      <c r="M137" s="325"/>
      <c r="N137" s="326"/>
      <c r="O137" s="326"/>
      <c r="P137" s="327"/>
      <c r="Q137" s="328"/>
      <c r="R137" s="328"/>
      <c r="S137" s="328"/>
      <c r="T137" s="328"/>
      <c r="U137" s="328"/>
      <c r="V137" s="328"/>
      <c r="W137" s="325"/>
      <c r="X137" s="974">
        <f>SUM(P137:W144)</f>
        <v>0</v>
      </c>
      <c r="Y137" s="974">
        <f>IF(X137&gt;0,18,0)</f>
        <v>0</v>
      </c>
      <c r="Z137" s="1004">
        <f>IF(X137&lt;=18,0,X137-Y137)</f>
        <v>0</v>
      </c>
      <c r="AA137" s="1006">
        <f>IF(X137&lt;Y137,X137,Y137)/IF(Y137=0,1,Y137)</f>
        <v>0</v>
      </c>
      <c r="AB137" s="986" t="str">
        <f>IF(AA137=1,"pe",IF(AA137&gt;0,"ne",""))</f>
        <v/>
      </c>
      <c r="AC137" s="1000"/>
      <c r="AD137" s="308">
        <v>1</v>
      </c>
      <c r="AE137" s="308" t="s">
        <v>282</v>
      </c>
      <c r="AF137" s="308" t="str">
        <f t="shared" si="5"/>
        <v>??</v>
      </c>
      <c r="AG137" s="308">
        <v>1</v>
      </c>
      <c r="AH137" s="329">
        <f>C137</f>
        <v>0</v>
      </c>
      <c r="AI137" s="309"/>
    </row>
    <row r="138" spans="1:35" ht="15" customHeight="1" thickTop="1" thickBot="1" x14ac:dyDescent="0.25">
      <c r="A138" s="963"/>
      <c r="B138" s="966"/>
      <c r="C138" s="969"/>
      <c r="D138" s="966"/>
      <c r="E138" s="972"/>
      <c r="F138" s="966"/>
      <c r="G138" s="966"/>
      <c r="H138" s="993"/>
      <c r="I138" s="998"/>
      <c r="J138" s="966"/>
      <c r="K138" s="966"/>
      <c r="L138" s="996"/>
      <c r="M138" s="330"/>
      <c r="N138" s="331"/>
      <c r="O138" s="331"/>
      <c r="P138" s="332"/>
      <c r="Q138" s="333"/>
      <c r="R138" s="333"/>
      <c r="S138" s="333"/>
      <c r="T138" s="333"/>
      <c r="U138" s="333"/>
      <c r="V138" s="333"/>
      <c r="W138" s="330"/>
      <c r="X138" s="975"/>
      <c r="Y138" s="975"/>
      <c r="Z138" s="1005"/>
      <c r="AA138" s="1006"/>
      <c r="AB138" s="987"/>
      <c r="AC138" s="1000"/>
      <c r="AD138" s="308">
        <f>IF(N138=N137,0,1)</f>
        <v>0</v>
      </c>
      <c r="AE138" s="308" t="s">
        <v>282</v>
      </c>
      <c r="AF138" s="308" t="str">
        <f t="shared" si="5"/>
        <v>??</v>
      </c>
      <c r="AG138" s="308">
        <f>IF(O138=O137,0,1)</f>
        <v>0</v>
      </c>
      <c r="AH138" s="329">
        <f>AH137</f>
        <v>0</v>
      </c>
      <c r="AI138" s="309"/>
    </row>
    <row r="139" spans="1:35" ht="15" customHeight="1" thickTop="1" thickBot="1" x14ac:dyDescent="0.25">
      <c r="A139" s="963"/>
      <c r="B139" s="966"/>
      <c r="C139" s="969"/>
      <c r="D139" s="966"/>
      <c r="E139" s="972"/>
      <c r="F139" s="966"/>
      <c r="G139" s="966"/>
      <c r="H139" s="993"/>
      <c r="I139" s="998"/>
      <c r="J139" s="966"/>
      <c r="K139" s="966"/>
      <c r="L139" s="996"/>
      <c r="M139" s="330"/>
      <c r="N139" s="331"/>
      <c r="O139" s="331"/>
      <c r="P139" s="332"/>
      <c r="Q139" s="333"/>
      <c r="R139" s="333"/>
      <c r="S139" s="333"/>
      <c r="T139" s="333"/>
      <c r="U139" s="333"/>
      <c r="V139" s="333"/>
      <c r="W139" s="330"/>
      <c r="X139" s="975"/>
      <c r="Y139" s="975"/>
      <c r="Z139" s="1005"/>
      <c r="AA139" s="1006"/>
      <c r="AB139" s="987"/>
      <c r="AC139" s="1000"/>
      <c r="AD139" s="308">
        <f>IF(N139=N138,0,IF(N139=N137,0,1))</f>
        <v>0</v>
      </c>
      <c r="AE139" s="308" t="s">
        <v>282</v>
      </c>
      <c r="AF139" s="308" t="str">
        <f t="shared" si="5"/>
        <v>??</v>
      </c>
      <c r="AG139" s="308">
        <f>IF(O139=O138,0,IF(O139=O137,0,1))</f>
        <v>0</v>
      </c>
      <c r="AH139" s="329">
        <f t="shared" ref="AH139:AH152" si="6">AH138</f>
        <v>0</v>
      </c>
      <c r="AI139" s="309"/>
    </row>
    <row r="140" spans="1:35" ht="15" customHeight="1" thickTop="1" thickBot="1" x14ac:dyDescent="0.25">
      <c r="A140" s="963"/>
      <c r="B140" s="966"/>
      <c r="C140" s="969"/>
      <c r="D140" s="966"/>
      <c r="E140" s="972"/>
      <c r="F140" s="966"/>
      <c r="G140" s="966"/>
      <c r="H140" s="993"/>
      <c r="I140" s="998"/>
      <c r="J140" s="966"/>
      <c r="K140" s="966"/>
      <c r="L140" s="996"/>
      <c r="M140" s="330"/>
      <c r="N140" s="331"/>
      <c r="O140" s="331"/>
      <c r="P140" s="332"/>
      <c r="Q140" s="333"/>
      <c r="R140" s="333"/>
      <c r="S140" s="333"/>
      <c r="T140" s="333"/>
      <c r="U140" s="333"/>
      <c r="V140" s="333"/>
      <c r="W140" s="330"/>
      <c r="X140" s="975"/>
      <c r="Y140" s="975"/>
      <c r="Z140" s="1005"/>
      <c r="AA140" s="1006"/>
      <c r="AB140" s="987"/>
      <c r="AC140" s="1000"/>
      <c r="AD140" s="308">
        <f>IF(N140=N139,0,IF(N140=N138,0,IF(N140=N137,0,1)))</f>
        <v>0</v>
      </c>
      <c r="AE140" s="308" t="s">
        <v>282</v>
      </c>
      <c r="AF140" s="308" t="str">
        <f t="shared" si="5"/>
        <v>??</v>
      </c>
      <c r="AG140" s="308">
        <f>IF(O140=O139,0,IF(O140=O138,0,IF(O140=O137,0,1)))</f>
        <v>0</v>
      </c>
      <c r="AH140" s="329">
        <f t="shared" si="6"/>
        <v>0</v>
      </c>
      <c r="AI140" s="309"/>
    </row>
    <row r="141" spans="1:35" ht="15" customHeight="1" thickTop="1" thickBot="1" x14ac:dyDescent="0.25">
      <c r="A141" s="963"/>
      <c r="B141" s="966"/>
      <c r="C141" s="969"/>
      <c r="D141" s="966"/>
      <c r="E141" s="972"/>
      <c r="F141" s="966"/>
      <c r="G141" s="966"/>
      <c r="H141" s="993"/>
      <c r="I141" s="998"/>
      <c r="J141" s="966"/>
      <c r="K141" s="966"/>
      <c r="L141" s="996"/>
      <c r="M141" s="330"/>
      <c r="N141" s="331"/>
      <c r="O141" s="331"/>
      <c r="P141" s="332"/>
      <c r="Q141" s="333"/>
      <c r="R141" s="333"/>
      <c r="S141" s="333"/>
      <c r="T141" s="333"/>
      <c r="U141" s="333"/>
      <c r="V141" s="333"/>
      <c r="W141" s="330"/>
      <c r="X141" s="975"/>
      <c r="Y141" s="975"/>
      <c r="Z141" s="1005"/>
      <c r="AA141" s="1006"/>
      <c r="AB141" s="987"/>
      <c r="AC141" s="1000"/>
      <c r="AD141" s="308">
        <f>IF(N141=N140,0,IF(N141=N139,0,IF(N141=N138,0,IF(N141=N137,0,1))))</f>
        <v>0</v>
      </c>
      <c r="AE141" s="308" t="s">
        <v>282</v>
      </c>
      <c r="AF141" s="308" t="str">
        <f t="shared" si="5"/>
        <v>??</v>
      </c>
      <c r="AG141" s="308">
        <f>IF(O141=O140,0,IF(O141=O139,0,IF(O141=O138,0,IF(O141=O137,0,1))))</f>
        <v>0</v>
      </c>
      <c r="AH141" s="329">
        <f t="shared" si="6"/>
        <v>0</v>
      </c>
      <c r="AI141" s="309"/>
    </row>
    <row r="142" spans="1:35" ht="15" customHeight="1" thickTop="1" thickBot="1" x14ac:dyDescent="0.25">
      <c r="A142" s="963"/>
      <c r="B142" s="966"/>
      <c r="C142" s="969"/>
      <c r="D142" s="966"/>
      <c r="E142" s="972"/>
      <c r="F142" s="966"/>
      <c r="G142" s="966"/>
      <c r="H142" s="993"/>
      <c r="I142" s="998"/>
      <c r="J142" s="966"/>
      <c r="K142" s="966"/>
      <c r="L142" s="996"/>
      <c r="M142" s="330"/>
      <c r="N142" s="331"/>
      <c r="O142" s="331"/>
      <c r="P142" s="332"/>
      <c r="Q142" s="333"/>
      <c r="R142" s="333"/>
      <c r="S142" s="333"/>
      <c r="T142" s="333"/>
      <c r="U142" s="333"/>
      <c r="V142" s="333"/>
      <c r="W142" s="330"/>
      <c r="X142" s="975"/>
      <c r="Y142" s="975"/>
      <c r="Z142" s="1007" t="str">
        <f>IF(Z137&gt;9,"Błąd","")</f>
        <v/>
      </c>
      <c r="AA142" s="1006"/>
      <c r="AB142" s="987"/>
      <c r="AC142" s="1000"/>
      <c r="AD142" s="308">
        <f>IF(N142=N141,0,IF(N142=N140,0,IF(N142=N139,0,IF(N142=N138,0,IF(N142=N137,0,1)))))</f>
        <v>0</v>
      </c>
      <c r="AE142" s="308" t="s">
        <v>282</v>
      </c>
      <c r="AF142" s="308" t="str">
        <f t="shared" si="5"/>
        <v>??</v>
      </c>
      <c r="AG142" s="308">
        <f>IF(O142=O141,0,IF(O142=O140,0,IF(O142=O139,0,IF(O142=O138,0,IF(O142=O137,0,1)))))</f>
        <v>0</v>
      </c>
      <c r="AH142" s="329">
        <f t="shared" si="6"/>
        <v>0</v>
      </c>
      <c r="AI142" s="309"/>
    </row>
    <row r="143" spans="1:35" ht="15" customHeight="1" thickTop="1" thickBot="1" x14ac:dyDescent="0.25">
      <c r="A143" s="963"/>
      <c r="B143" s="966"/>
      <c r="C143" s="969"/>
      <c r="D143" s="966"/>
      <c r="E143" s="972"/>
      <c r="F143" s="966"/>
      <c r="G143" s="966"/>
      <c r="H143" s="993"/>
      <c r="I143" s="998"/>
      <c r="J143" s="966"/>
      <c r="K143" s="966"/>
      <c r="L143" s="996"/>
      <c r="M143" s="330"/>
      <c r="N143" s="331"/>
      <c r="O143" s="331"/>
      <c r="P143" s="332"/>
      <c r="Q143" s="333"/>
      <c r="R143" s="333"/>
      <c r="S143" s="333"/>
      <c r="T143" s="333"/>
      <c r="U143" s="333"/>
      <c r="V143" s="333"/>
      <c r="W143" s="330"/>
      <c r="X143" s="975"/>
      <c r="Y143" s="975"/>
      <c r="Z143" s="1007"/>
      <c r="AA143" s="1006"/>
      <c r="AB143" s="987"/>
      <c r="AC143" s="1000"/>
      <c r="AD143" s="308">
        <f>IF(N143=N142,0,IF(N143=N141,0,IF(N143=N140,0,IF(N143=N139,0,IF(N143=N138,0,IF(N143=N137,0,1))))))</f>
        <v>0</v>
      </c>
      <c r="AE143" s="308" t="s">
        <v>282</v>
      </c>
      <c r="AF143" s="308" t="str">
        <f t="shared" si="5"/>
        <v>??</v>
      </c>
      <c r="AG143" s="308">
        <f>IF(O143=O142,0,IF(O143=O141,0,IF(O143=O140,0,IF(O143=O139,0,IF(O143=O138,0,IF(O143=O137,0,1))))))</f>
        <v>0</v>
      </c>
      <c r="AH143" s="329">
        <f t="shared" si="6"/>
        <v>0</v>
      </c>
      <c r="AI143" s="309"/>
    </row>
    <row r="144" spans="1:35" ht="15" customHeight="1" thickTop="1" thickBot="1" x14ac:dyDescent="0.25">
      <c r="A144" s="964"/>
      <c r="B144" s="967"/>
      <c r="C144" s="970"/>
      <c r="D144" s="967"/>
      <c r="E144" s="973"/>
      <c r="F144" s="967"/>
      <c r="G144" s="967"/>
      <c r="H144" s="994"/>
      <c r="I144" s="999"/>
      <c r="J144" s="967"/>
      <c r="K144" s="967"/>
      <c r="L144" s="997"/>
      <c r="M144" s="334"/>
      <c r="N144" s="335"/>
      <c r="O144" s="335"/>
      <c r="P144" s="336"/>
      <c r="Q144" s="337"/>
      <c r="R144" s="337"/>
      <c r="S144" s="337"/>
      <c r="T144" s="337"/>
      <c r="U144" s="337"/>
      <c r="V144" s="337"/>
      <c r="W144" s="334"/>
      <c r="X144" s="976"/>
      <c r="Y144" s="976"/>
      <c r="Z144" s="1008"/>
      <c r="AA144" s="1006"/>
      <c r="AB144" s="988"/>
      <c r="AC144" s="1000"/>
      <c r="AD144" s="308">
        <f>IF(N144=N143,0,IF(N144=N142,0,IF(N144=N141,0,IF(N144=N140,0,IF(N144=N139,0,IF(N144=N138,0,IF(N144=N137,0,1)))))))</f>
        <v>0</v>
      </c>
      <c r="AE144" s="308" t="s">
        <v>282</v>
      </c>
      <c r="AF144" s="308" t="str">
        <f t="shared" si="5"/>
        <v>??</v>
      </c>
      <c r="AG144" s="308">
        <f>IF(O144=O143,0,IF(O144=O142,0,IF(O144=O141,0,IF(O144=O140,0,IF(O144=O139,0,IF(O144=O138,0,IF(O144=O137,0,1)))))))</f>
        <v>0</v>
      </c>
      <c r="AH144" s="329">
        <f t="shared" si="6"/>
        <v>0</v>
      </c>
      <c r="AI144" s="309"/>
    </row>
    <row r="145" spans="1:35" ht="15" customHeight="1" thickTop="1" thickBot="1" x14ac:dyDescent="0.25">
      <c r="A145" s="962"/>
      <c r="B145" s="965"/>
      <c r="C145" s="968"/>
      <c r="D145" s="965"/>
      <c r="E145" s="971"/>
      <c r="F145" s="966"/>
      <c r="G145" s="966"/>
      <c r="H145" s="992"/>
      <c r="I145" s="324"/>
      <c r="J145" s="966"/>
      <c r="K145" s="966"/>
      <c r="L145" s="995"/>
      <c r="M145" s="325"/>
      <c r="N145" s="326"/>
      <c r="O145" s="326"/>
      <c r="P145" s="327"/>
      <c r="Q145" s="328"/>
      <c r="R145" s="328"/>
      <c r="S145" s="328"/>
      <c r="T145" s="328"/>
      <c r="U145" s="328"/>
      <c r="V145" s="328"/>
      <c r="W145" s="325"/>
      <c r="X145" s="974">
        <f>SUM(P145:W152)</f>
        <v>0</v>
      </c>
      <c r="Y145" s="974">
        <f>IF(X145&gt;0,18,0)</f>
        <v>0</v>
      </c>
      <c r="Z145" s="1004">
        <f>IF(X145&lt;=18,0,X145-Y145)</f>
        <v>0</v>
      </c>
      <c r="AA145" s="1006">
        <f>IF(X145&lt;Y145,X145,Y145)/IF(Y145=0,1,Y145)</f>
        <v>0</v>
      </c>
      <c r="AB145" s="986" t="str">
        <f>IF(AA145=1,"pe",IF(AA145&gt;0,"ne",""))</f>
        <v/>
      </c>
      <c r="AC145" s="1000"/>
      <c r="AD145" s="308">
        <v>1</v>
      </c>
      <c r="AE145" s="308" t="s">
        <v>282</v>
      </c>
      <c r="AF145" s="308" t="str">
        <f t="shared" si="5"/>
        <v>??</v>
      </c>
      <c r="AG145" s="308">
        <v>1</v>
      </c>
      <c r="AH145" s="329">
        <f>C145</f>
        <v>0</v>
      </c>
      <c r="AI145" s="309"/>
    </row>
    <row r="146" spans="1:35" ht="15" customHeight="1" thickTop="1" thickBot="1" x14ac:dyDescent="0.25">
      <c r="A146" s="963"/>
      <c r="B146" s="966"/>
      <c r="C146" s="969"/>
      <c r="D146" s="966"/>
      <c r="E146" s="972"/>
      <c r="F146" s="966"/>
      <c r="G146" s="966"/>
      <c r="H146" s="993"/>
      <c r="I146" s="998"/>
      <c r="J146" s="966"/>
      <c r="K146" s="966"/>
      <c r="L146" s="996"/>
      <c r="M146" s="330"/>
      <c r="N146" s="331"/>
      <c r="O146" s="331"/>
      <c r="P146" s="332"/>
      <c r="Q146" s="333"/>
      <c r="R146" s="333"/>
      <c r="S146" s="333"/>
      <c r="T146" s="333"/>
      <c r="U146" s="333"/>
      <c r="V146" s="333"/>
      <c r="W146" s="330"/>
      <c r="X146" s="975"/>
      <c r="Y146" s="975"/>
      <c r="Z146" s="1005"/>
      <c r="AA146" s="1006"/>
      <c r="AB146" s="987"/>
      <c r="AC146" s="1000"/>
      <c r="AD146" s="308">
        <f>IF(N146=N145,0,1)</f>
        <v>0</v>
      </c>
      <c r="AE146" s="308" t="s">
        <v>282</v>
      </c>
      <c r="AF146" s="308" t="str">
        <f t="shared" si="5"/>
        <v>??</v>
      </c>
      <c r="AG146" s="308">
        <f>IF(O146=O145,0,1)</f>
        <v>0</v>
      </c>
      <c r="AH146" s="329">
        <f>AH145</f>
        <v>0</v>
      </c>
      <c r="AI146" s="309"/>
    </row>
    <row r="147" spans="1:35" ht="15" customHeight="1" thickTop="1" thickBot="1" x14ac:dyDescent="0.25">
      <c r="A147" s="963"/>
      <c r="B147" s="966"/>
      <c r="C147" s="969"/>
      <c r="D147" s="966"/>
      <c r="E147" s="972"/>
      <c r="F147" s="966"/>
      <c r="G147" s="966"/>
      <c r="H147" s="993"/>
      <c r="I147" s="998"/>
      <c r="J147" s="966"/>
      <c r="K147" s="966"/>
      <c r="L147" s="996"/>
      <c r="M147" s="330"/>
      <c r="N147" s="331"/>
      <c r="O147" s="331"/>
      <c r="P147" s="332"/>
      <c r="Q147" s="333"/>
      <c r="R147" s="333"/>
      <c r="S147" s="333"/>
      <c r="T147" s="333"/>
      <c r="U147" s="333"/>
      <c r="V147" s="333"/>
      <c r="W147" s="330"/>
      <c r="X147" s="975"/>
      <c r="Y147" s="975"/>
      <c r="Z147" s="1005"/>
      <c r="AA147" s="1006"/>
      <c r="AB147" s="987"/>
      <c r="AC147" s="1000"/>
      <c r="AD147" s="308">
        <f>IF(N147=N146,0,IF(N147=N145,0,1))</f>
        <v>0</v>
      </c>
      <c r="AE147" s="308" t="s">
        <v>282</v>
      </c>
      <c r="AF147" s="308" t="str">
        <f t="shared" si="5"/>
        <v>??</v>
      </c>
      <c r="AG147" s="308">
        <f>IF(O147=O146,0,IF(O147=O145,0,1))</f>
        <v>0</v>
      </c>
      <c r="AH147" s="329">
        <f t="shared" si="6"/>
        <v>0</v>
      </c>
      <c r="AI147" s="309"/>
    </row>
    <row r="148" spans="1:35" ht="15" customHeight="1" thickTop="1" thickBot="1" x14ac:dyDescent="0.25">
      <c r="A148" s="963"/>
      <c r="B148" s="966"/>
      <c r="C148" s="969"/>
      <c r="D148" s="966"/>
      <c r="E148" s="972"/>
      <c r="F148" s="966"/>
      <c r="G148" s="966"/>
      <c r="H148" s="993"/>
      <c r="I148" s="998"/>
      <c r="J148" s="966"/>
      <c r="K148" s="966"/>
      <c r="L148" s="996"/>
      <c r="M148" s="330"/>
      <c r="N148" s="331"/>
      <c r="O148" s="331"/>
      <c r="P148" s="332"/>
      <c r="Q148" s="333"/>
      <c r="R148" s="333"/>
      <c r="S148" s="333"/>
      <c r="T148" s="333"/>
      <c r="U148" s="333"/>
      <c r="V148" s="333"/>
      <c r="W148" s="330"/>
      <c r="X148" s="975"/>
      <c r="Y148" s="975"/>
      <c r="Z148" s="1005"/>
      <c r="AA148" s="1006"/>
      <c r="AB148" s="987"/>
      <c r="AC148" s="1000"/>
      <c r="AD148" s="308">
        <f>IF(N148=N147,0,IF(N148=N146,0,IF(N148=N145,0,1)))</f>
        <v>0</v>
      </c>
      <c r="AE148" s="308" t="s">
        <v>282</v>
      </c>
      <c r="AF148" s="308" t="str">
        <f t="shared" si="5"/>
        <v>??</v>
      </c>
      <c r="AG148" s="308">
        <f>IF(O148=O147,0,IF(O148=O146,0,IF(O148=O145,0,1)))</f>
        <v>0</v>
      </c>
      <c r="AH148" s="329">
        <f t="shared" si="6"/>
        <v>0</v>
      </c>
      <c r="AI148" s="309"/>
    </row>
    <row r="149" spans="1:35" ht="15" customHeight="1" thickTop="1" thickBot="1" x14ac:dyDescent="0.25">
      <c r="A149" s="963"/>
      <c r="B149" s="966"/>
      <c r="C149" s="969"/>
      <c r="D149" s="966"/>
      <c r="E149" s="972"/>
      <c r="F149" s="966"/>
      <c r="G149" s="966"/>
      <c r="H149" s="993"/>
      <c r="I149" s="998"/>
      <c r="J149" s="966"/>
      <c r="K149" s="966"/>
      <c r="L149" s="996"/>
      <c r="M149" s="330"/>
      <c r="N149" s="331"/>
      <c r="O149" s="331"/>
      <c r="P149" s="332"/>
      <c r="Q149" s="333"/>
      <c r="R149" s="333"/>
      <c r="S149" s="333"/>
      <c r="T149" s="333"/>
      <c r="U149" s="333"/>
      <c r="V149" s="333"/>
      <c r="W149" s="330"/>
      <c r="X149" s="975"/>
      <c r="Y149" s="975"/>
      <c r="Z149" s="1005"/>
      <c r="AA149" s="1006"/>
      <c r="AB149" s="987"/>
      <c r="AC149" s="1000"/>
      <c r="AD149" s="308">
        <f>IF(N149=N148,0,IF(N149=N147,0,IF(N149=N146,0,IF(N149=N145,0,1))))</f>
        <v>0</v>
      </c>
      <c r="AE149" s="308" t="s">
        <v>282</v>
      </c>
      <c r="AF149" s="308" t="str">
        <f t="shared" si="5"/>
        <v>??</v>
      </c>
      <c r="AG149" s="308">
        <f>IF(O149=O148,0,IF(O149=O147,0,IF(O149=O146,0,IF(O149=O145,0,1))))</f>
        <v>0</v>
      </c>
      <c r="AH149" s="329">
        <f t="shared" si="6"/>
        <v>0</v>
      </c>
      <c r="AI149" s="309"/>
    </row>
    <row r="150" spans="1:35" ht="15" customHeight="1" thickTop="1" thickBot="1" x14ac:dyDescent="0.25">
      <c r="A150" s="963"/>
      <c r="B150" s="966"/>
      <c r="C150" s="969"/>
      <c r="D150" s="966"/>
      <c r="E150" s="972"/>
      <c r="F150" s="966"/>
      <c r="G150" s="966"/>
      <c r="H150" s="993"/>
      <c r="I150" s="998"/>
      <c r="J150" s="966"/>
      <c r="K150" s="966"/>
      <c r="L150" s="996"/>
      <c r="M150" s="330"/>
      <c r="N150" s="331"/>
      <c r="O150" s="331"/>
      <c r="P150" s="332"/>
      <c r="Q150" s="333"/>
      <c r="R150" s="333"/>
      <c r="S150" s="333"/>
      <c r="T150" s="333"/>
      <c r="U150" s="333"/>
      <c r="V150" s="333"/>
      <c r="W150" s="330"/>
      <c r="X150" s="975"/>
      <c r="Y150" s="975"/>
      <c r="Z150" s="1007" t="str">
        <f>IF(Z145&gt;9,"Błąd","")</f>
        <v/>
      </c>
      <c r="AA150" s="1006"/>
      <c r="AB150" s="987"/>
      <c r="AC150" s="1000"/>
      <c r="AD150" s="308">
        <f>IF(N150=N149,0,IF(N150=N148,0,IF(N150=N147,0,IF(N150=N146,0,IF(N150=N145,0,1)))))</f>
        <v>0</v>
      </c>
      <c r="AE150" s="308" t="s">
        <v>282</v>
      </c>
      <c r="AF150" s="308" t="str">
        <f t="shared" si="5"/>
        <v>??</v>
      </c>
      <c r="AG150" s="308">
        <f>IF(O150=O149,0,IF(O150=O148,0,IF(O150=O147,0,IF(O150=O146,0,IF(O150=O145,0,1)))))</f>
        <v>0</v>
      </c>
      <c r="AH150" s="329">
        <f t="shared" si="6"/>
        <v>0</v>
      </c>
      <c r="AI150" s="309"/>
    </row>
    <row r="151" spans="1:35" ht="15" customHeight="1" thickTop="1" thickBot="1" x14ac:dyDescent="0.25">
      <c r="A151" s="963"/>
      <c r="B151" s="966"/>
      <c r="C151" s="969"/>
      <c r="D151" s="966"/>
      <c r="E151" s="972"/>
      <c r="F151" s="966"/>
      <c r="G151" s="966"/>
      <c r="H151" s="993"/>
      <c r="I151" s="998"/>
      <c r="J151" s="966"/>
      <c r="K151" s="966"/>
      <c r="L151" s="996"/>
      <c r="M151" s="330"/>
      <c r="N151" s="331"/>
      <c r="O151" s="331"/>
      <c r="P151" s="332"/>
      <c r="Q151" s="333"/>
      <c r="R151" s="333"/>
      <c r="S151" s="333"/>
      <c r="T151" s="333"/>
      <c r="U151" s="333"/>
      <c r="V151" s="333"/>
      <c r="W151" s="330"/>
      <c r="X151" s="975"/>
      <c r="Y151" s="975"/>
      <c r="Z151" s="1007"/>
      <c r="AA151" s="1006"/>
      <c r="AB151" s="987"/>
      <c r="AC151" s="1000"/>
      <c r="AD151" s="308">
        <f>IF(N151=N150,0,IF(N151=N149,0,IF(N151=N148,0,IF(N151=N147,0,IF(N151=N146,0,IF(N151=N145,0,1))))))</f>
        <v>0</v>
      </c>
      <c r="AE151" s="308" t="s">
        <v>282</v>
      </c>
      <c r="AF151" s="308" t="str">
        <f t="shared" si="5"/>
        <v>??</v>
      </c>
      <c r="AG151" s="308">
        <f>IF(O151=O150,0,IF(O151=O149,0,IF(O151=O148,0,IF(O151=O147,0,IF(O151=O146,0,IF(O151=O145,0,1))))))</f>
        <v>0</v>
      </c>
      <c r="AH151" s="329">
        <f t="shared" si="6"/>
        <v>0</v>
      </c>
      <c r="AI151" s="309"/>
    </row>
    <row r="152" spans="1:35" ht="15" customHeight="1" thickTop="1" thickBot="1" x14ac:dyDescent="0.25">
      <c r="A152" s="964"/>
      <c r="B152" s="967"/>
      <c r="C152" s="970"/>
      <c r="D152" s="967"/>
      <c r="E152" s="973"/>
      <c r="F152" s="967"/>
      <c r="G152" s="967"/>
      <c r="H152" s="994"/>
      <c r="I152" s="999"/>
      <c r="J152" s="967"/>
      <c r="K152" s="967"/>
      <c r="L152" s="997"/>
      <c r="M152" s="334"/>
      <c r="N152" s="335"/>
      <c r="O152" s="335"/>
      <c r="P152" s="336"/>
      <c r="Q152" s="337"/>
      <c r="R152" s="337"/>
      <c r="S152" s="337"/>
      <c r="T152" s="337"/>
      <c r="U152" s="337"/>
      <c r="V152" s="337"/>
      <c r="W152" s="334"/>
      <c r="X152" s="976"/>
      <c r="Y152" s="976"/>
      <c r="Z152" s="1008"/>
      <c r="AA152" s="1006"/>
      <c r="AB152" s="988"/>
      <c r="AC152" s="1000"/>
      <c r="AD152" s="308">
        <f>IF(N152=N151,0,IF(N152=N150,0,IF(N152=N149,0,IF(N152=N148,0,IF(N152=N147,0,IF(N152=N146,0,IF(N152=N145,0,1)))))))</f>
        <v>0</v>
      </c>
      <c r="AE152" s="308" t="s">
        <v>282</v>
      </c>
      <c r="AF152" s="308" t="str">
        <f t="shared" si="5"/>
        <v>??</v>
      </c>
      <c r="AG152" s="308">
        <f>IF(O152=O151,0,IF(O152=O150,0,IF(O152=O149,0,IF(O152=O148,0,IF(O152=O147,0,IF(O152=O146,0,IF(O152=O145,0,1)))))))</f>
        <v>0</v>
      </c>
      <c r="AH152" s="329">
        <f t="shared" si="6"/>
        <v>0</v>
      </c>
      <c r="AI152" s="309"/>
    </row>
    <row r="153" spans="1:35" ht="15" customHeight="1" thickTop="1" thickBot="1" x14ac:dyDescent="0.25">
      <c r="A153" s="962"/>
      <c r="B153" s="965"/>
      <c r="C153" s="968"/>
      <c r="D153" s="965"/>
      <c r="E153" s="971"/>
      <c r="F153" s="966"/>
      <c r="G153" s="966"/>
      <c r="H153" s="992"/>
      <c r="I153" s="324"/>
      <c r="J153" s="966"/>
      <c r="K153" s="966"/>
      <c r="L153" s="995"/>
      <c r="M153" s="325"/>
      <c r="N153" s="326"/>
      <c r="O153" s="326"/>
      <c r="P153" s="327"/>
      <c r="Q153" s="328"/>
      <c r="R153" s="328"/>
      <c r="S153" s="328"/>
      <c r="T153" s="328"/>
      <c r="U153" s="328"/>
      <c r="V153" s="328"/>
      <c r="W153" s="325"/>
      <c r="X153" s="974">
        <f>SUM(P153:W160)</f>
        <v>0</v>
      </c>
      <c r="Y153" s="974">
        <f>IF(X153&gt;0,18,0)</f>
        <v>0</v>
      </c>
      <c r="Z153" s="1004">
        <f>IF(X153&lt;=18,0,X153-Y153)</f>
        <v>0</v>
      </c>
      <c r="AA153" s="983">
        <f>IF(X153&lt;Y153,X153,Y153)/IF(Y153=0,1,Y153)</f>
        <v>0</v>
      </c>
      <c r="AB153" s="986" t="str">
        <f>IF(AA153=1,"pe",IF(AA153&gt;0,"ne",""))</f>
        <v/>
      </c>
      <c r="AC153" s="1000"/>
      <c r="AD153" s="308">
        <v>1</v>
      </c>
      <c r="AE153" s="308" t="s">
        <v>282</v>
      </c>
      <c r="AF153" s="308" t="str">
        <f t="shared" si="5"/>
        <v>??</v>
      </c>
      <c r="AG153" s="308">
        <v>1</v>
      </c>
      <c r="AH153" s="329">
        <f>C153</f>
        <v>0</v>
      </c>
      <c r="AI153" s="309"/>
    </row>
    <row r="154" spans="1:35" ht="15" customHeight="1" thickTop="1" thickBot="1" x14ac:dyDescent="0.25">
      <c r="A154" s="963"/>
      <c r="B154" s="966"/>
      <c r="C154" s="969"/>
      <c r="D154" s="966"/>
      <c r="E154" s="972"/>
      <c r="F154" s="966"/>
      <c r="G154" s="966"/>
      <c r="H154" s="993"/>
      <c r="I154" s="998"/>
      <c r="J154" s="966"/>
      <c r="K154" s="966"/>
      <c r="L154" s="996"/>
      <c r="M154" s="330"/>
      <c r="N154" s="331"/>
      <c r="O154" s="331"/>
      <c r="P154" s="332"/>
      <c r="Q154" s="333"/>
      <c r="R154" s="333"/>
      <c r="S154" s="333"/>
      <c r="T154" s="333"/>
      <c r="U154" s="333"/>
      <c r="V154" s="333"/>
      <c r="W154" s="330"/>
      <c r="X154" s="975"/>
      <c r="Y154" s="975"/>
      <c r="Z154" s="1005"/>
      <c r="AA154" s="984"/>
      <c r="AB154" s="987"/>
      <c r="AC154" s="1000"/>
      <c r="AD154" s="308">
        <f>IF(N154=N153,0,1)</f>
        <v>0</v>
      </c>
      <c r="AE154" s="308" t="s">
        <v>282</v>
      </c>
      <c r="AF154" s="308" t="str">
        <f t="shared" si="5"/>
        <v>??</v>
      </c>
      <c r="AG154" s="308">
        <f>IF(O154=O153,0,1)</f>
        <v>0</v>
      </c>
      <c r="AH154" s="329">
        <f>AH153</f>
        <v>0</v>
      </c>
      <c r="AI154" s="309"/>
    </row>
    <row r="155" spans="1:35" ht="15" customHeight="1" thickTop="1" thickBot="1" x14ac:dyDescent="0.25">
      <c r="A155" s="963"/>
      <c r="B155" s="966"/>
      <c r="C155" s="969"/>
      <c r="D155" s="966"/>
      <c r="E155" s="972"/>
      <c r="F155" s="966"/>
      <c r="G155" s="966"/>
      <c r="H155" s="993"/>
      <c r="I155" s="998"/>
      <c r="J155" s="966"/>
      <c r="K155" s="966"/>
      <c r="L155" s="996"/>
      <c r="M155" s="330"/>
      <c r="N155" s="331"/>
      <c r="O155" s="331"/>
      <c r="P155" s="332"/>
      <c r="Q155" s="333"/>
      <c r="R155" s="333"/>
      <c r="S155" s="333"/>
      <c r="T155" s="333"/>
      <c r="U155" s="333"/>
      <c r="V155" s="333"/>
      <c r="W155" s="330"/>
      <c r="X155" s="975"/>
      <c r="Y155" s="975"/>
      <c r="Z155" s="1005"/>
      <c r="AA155" s="984"/>
      <c r="AB155" s="987"/>
      <c r="AC155" s="1000"/>
      <c r="AD155" s="308">
        <f>IF(N155=N154,0,IF(N155=N153,0,1))</f>
        <v>0</v>
      </c>
      <c r="AE155" s="308" t="s">
        <v>282</v>
      </c>
      <c r="AF155" s="308" t="str">
        <f t="shared" si="5"/>
        <v>??</v>
      </c>
      <c r="AG155" s="308">
        <f>IF(O155=O154,0,IF(O155=O153,0,1))</f>
        <v>0</v>
      </c>
      <c r="AH155" s="329">
        <f t="shared" ref="AH155:AH160" si="7">AH154</f>
        <v>0</v>
      </c>
      <c r="AI155" s="309"/>
    </row>
    <row r="156" spans="1:35" ht="15" customHeight="1" thickTop="1" thickBot="1" x14ac:dyDescent="0.25">
      <c r="A156" s="963"/>
      <c r="B156" s="966"/>
      <c r="C156" s="969"/>
      <c r="D156" s="966"/>
      <c r="E156" s="972"/>
      <c r="F156" s="966"/>
      <c r="G156" s="966"/>
      <c r="H156" s="993"/>
      <c r="I156" s="998"/>
      <c r="J156" s="966"/>
      <c r="K156" s="966"/>
      <c r="L156" s="996"/>
      <c r="M156" s="330"/>
      <c r="N156" s="331"/>
      <c r="O156" s="331"/>
      <c r="P156" s="332"/>
      <c r="Q156" s="333"/>
      <c r="R156" s="333"/>
      <c r="S156" s="333"/>
      <c r="T156" s="333"/>
      <c r="U156" s="333"/>
      <c r="V156" s="333"/>
      <c r="W156" s="330"/>
      <c r="X156" s="975"/>
      <c r="Y156" s="975"/>
      <c r="Z156" s="1005"/>
      <c r="AA156" s="984"/>
      <c r="AB156" s="987"/>
      <c r="AC156" s="1000"/>
      <c r="AD156" s="308">
        <f>IF(N156=N155,0,IF(N156=N154,0,IF(N156=N153,0,1)))</f>
        <v>0</v>
      </c>
      <c r="AE156" s="308" t="s">
        <v>282</v>
      </c>
      <c r="AF156" s="308" t="str">
        <f t="shared" si="5"/>
        <v>??</v>
      </c>
      <c r="AG156" s="308">
        <f>IF(O156=O155,0,IF(O156=O154,0,IF(O156=O153,0,1)))</f>
        <v>0</v>
      </c>
      <c r="AH156" s="329">
        <f t="shared" si="7"/>
        <v>0</v>
      </c>
      <c r="AI156" s="309"/>
    </row>
    <row r="157" spans="1:35" ht="15" customHeight="1" thickTop="1" thickBot="1" x14ac:dyDescent="0.25">
      <c r="A157" s="963"/>
      <c r="B157" s="966"/>
      <c r="C157" s="969"/>
      <c r="D157" s="966"/>
      <c r="E157" s="972"/>
      <c r="F157" s="966"/>
      <c r="G157" s="966"/>
      <c r="H157" s="993"/>
      <c r="I157" s="998"/>
      <c r="J157" s="966"/>
      <c r="K157" s="966"/>
      <c r="L157" s="996"/>
      <c r="M157" s="330"/>
      <c r="N157" s="331"/>
      <c r="O157" s="331"/>
      <c r="P157" s="332"/>
      <c r="Q157" s="333"/>
      <c r="R157" s="333"/>
      <c r="S157" s="333"/>
      <c r="T157" s="333"/>
      <c r="U157" s="333"/>
      <c r="V157" s="333"/>
      <c r="W157" s="330"/>
      <c r="X157" s="975"/>
      <c r="Y157" s="975"/>
      <c r="Z157" s="1005"/>
      <c r="AA157" s="984"/>
      <c r="AB157" s="987"/>
      <c r="AC157" s="1000"/>
      <c r="AD157" s="308">
        <f>IF(N157=N156,0,IF(N157=N155,0,IF(N157=N154,0,IF(N157=N153,0,1))))</f>
        <v>0</v>
      </c>
      <c r="AE157" s="308" t="s">
        <v>282</v>
      </c>
      <c r="AF157" s="308" t="str">
        <f t="shared" si="5"/>
        <v>??</v>
      </c>
      <c r="AG157" s="308">
        <f>IF(O157=O156,0,IF(O157=O155,0,IF(O157=O154,0,IF(O157=O153,0,1))))</f>
        <v>0</v>
      </c>
      <c r="AH157" s="329">
        <f t="shared" si="7"/>
        <v>0</v>
      </c>
      <c r="AI157" s="309"/>
    </row>
    <row r="158" spans="1:35" ht="15" customHeight="1" thickTop="1" thickBot="1" x14ac:dyDescent="0.25">
      <c r="A158" s="963"/>
      <c r="B158" s="966"/>
      <c r="C158" s="969"/>
      <c r="D158" s="966"/>
      <c r="E158" s="972"/>
      <c r="F158" s="966"/>
      <c r="G158" s="966"/>
      <c r="H158" s="993"/>
      <c r="I158" s="998"/>
      <c r="J158" s="966"/>
      <c r="K158" s="966"/>
      <c r="L158" s="996"/>
      <c r="M158" s="330"/>
      <c r="N158" s="331"/>
      <c r="O158" s="331"/>
      <c r="P158" s="332"/>
      <c r="Q158" s="333"/>
      <c r="R158" s="333"/>
      <c r="S158" s="333"/>
      <c r="T158" s="333"/>
      <c r="U158" s="333"/>
      <c r="V158" s="333"/>
      <c r="W158" s="330"/>
      <c r="X158" s="975"/>
      <c r="Y158" s="975"/>
      <c r="Z158" s="1007" t="str">
        <f>IF(Z153&gt;9,"Błąd","")</f>
        <v/>
      </c>
      <c r="AA158" s="984"/>
      <c r="AB158" s="987"/>
      <c r="AC158" s="1000"/>
      <c r="AD158" s="308">
        <f>IF(N158=N157,0,IF(N158=N156,0,IF(N158=N155,0,IF(N158=N154,0,IF(N158=N153,0,1)))))</f>
        <v>0</v>
      </c>
      <c r="AE158" s="308" t="s">
        <v>282</v>
      </c>
      <c r="AF158" s="308" t="str">
        <f t="shared" si="5"/>
        <v>??</v>
      </c>
      <c r="AG158" s="308">
        <f>IF(O158=O157,0,IF(O158=O156,0,IF(O158=O155,0,IF(O158=O154,0,IF(O158=O153,0,1)))))</f>
        <v>0</v>
      </c>
      <c r="AH158" s="329">
        <f t="shared" si="7"/>
        <v>0</v>
      </c>
      <c r="AI158" s="309"/>
    </row>
    <row r="159" spans="1:35" ht="15" customHeight="1" thickTop="1" thickBot="1" x14ac:dyDescent="0.25">
      <c r="A159" s="963"/>
      <c r="B159" s="966"/>
      <c r="C159" s="969"/>
      <c r="D159" s="966"/>
      <c r="E159" s="972"/>
      <c r="F159" s="966"/>
      <c r="G159" s="966"/>
      <c r="H159" s="993"/>
      <c r="I159" s="998"/>
      <c r="J159" s="966"/>
      <c r="K159" s="966"/>
      <c r="L159" s="996"/>
      <c r="M159" s="330"/>
      <c r="N159" s="331"/>
      <c r="O159" s="331"/>
      <c r="P159" s="332"/>
      <c r="Q159" s="333"/>
      <c r="R159" s="333"/>
      <c r="S159" s="333"/>
      <c r="T159" s="333"/>
      <c r="U159" s="333"/>
      <c r="V159" s="333"/>
      <c r="W159" s="330"/>
      <c r="X159" s="975"/>
      <c r="Y159" s="975"/>
      <c r="Z159" s="1007"/>
      <c r="AA159" s="984"/>
      <c r="AB159" s="987"/>
      <c r="AC159" s="1000"/>
      <c r="AD159" s="308">
        <f>IF(N159=N158,0,IF(N159=N157,0,IF(N159=N156,0,IF(N159=N155,0,IF(N159=N154,0,IF(N159=N153,0,1))))))</f>
        <v>0</v>
      </c>
      <c r="AE159" s="308" t="s">
        <v>282</v>
      </c>
      <c r="AF159" s="308" t="str">
        <f t="shared" si="5"/>
        <v>??</v>
      </c>
      <c r="AG159" s="308">
        <f>IF(O159=O158,0,IF(O159=O157,0,IF(O159=O156,0,IF(O159=O155,0,IF(O159=O154,0,IF(O159=O153,0,1))))))</f>
        <v>0</v>
      </c>
      <c r="AH159" s="329">
        <f t="shared" si="7"/>
        <v>0</v>
      </c>
      <c r="AI159" s="309"/>
    </row>
    <row r="160" spans="1:35" ht="15" customHeight="1" thickTop="1" thickBot="1" x14ac:dyDescent="0.25">
      <c r="A160" s="964"/>
      <c r="B160" s="967"/>
      <c r="C160" s="970"/>
      <c r="D160" s="967"/>
      <c r="E160" s="973"/>
      <c r="F160" s="967"/>
      <c r="G160" s="967"/>
      <c r="H160" s="994"/>
      <c r="I160" s="999"/>
      <c r="J160" s="967"/>
      <c r="K160" s="967"/>
      <c r="L160" s="997"/>
      <c r="M160" s="334"/>
      <c r="N160" s="335"/>
      <c r="O160" s="335"/>
      <c r="P160" s="336"/>
      <c r="Q160" s="337"/>
      <c r="R160" s="337"/>
      <c r="S160" s="337"/>
      <c r="T160" s="337"/>
      <c r="U160" s="337"/>
      <c r="V160" s="337"/>
      <c r="W160" s="334"/>
      <c r="X160" s="976"/>
      <c r="Y160" s="976"/>
      <c r="Z160" s="1008"/>
      <c r="AA160" s="985"/>
      <c r="AB160" s="988"/>
      <c r="AC160" s="1000"/>
      <c r="AD160" s="308">
        <f>IF(N160=N159,0,IF(N160=N158,0,IF(N160=N157,0,IF(N160=N156,0,IF(N160=N155,0,IF(N160=N154,0,IF(N160=N153,0,1)))))))</f>
        <v>0</v>
      </c>
      <c r="AE160" s="308" t="s">
        <v>282</v>
      </c>
      <c r="AF160" s="308" t="str">
        <f t="shared" si="5"/>
        <v>??</v>
      </c>
      <c r="AG160" s="308">
        <f>IF(O160=O159,0,IF(O160=O158,0,IF(O160=O157,0,IF(O160=O156,0,IF(O160=O155,0,IF(O160=O154,0,IF(O160=O153,0,1)))))))</f>
        <v>0</v>
      </c>
      <c r="AH160" s="329">
        <f t="shared" si="7"/>
        <v>0</v>
      </c>
      <c r="AI160" s="309"/>
    </row>
    <row r="161" spans="1:35" ht="15" customHeight="1" thickTop="1" thickBot="1" x14ac:dyDescent="0.25">
      <c r="A161" s="962"/>
      <c r="B161" s="965"/>
      <c r="C161" s="968"/>
      <c r="D161" s="965"/>
      <c r="E161" s="971"/>
      <c r="F161" s="966"/>
      <c r="G161" s="966"/>
      <c r="H161" s="992"/>
      <c r="I161" s="324"/>
      <c r="J161" s="966"/>
      <c r="K161" s="966"/>
      <c r="L161" s="995"/>
      <c r="M161" s="325"/>
      <c r="N161" s="326"/>
      <c r="O161" s="326"/>
      <c r="P161" s="327"/>
      <c r="Q161" s="328"/>
      <c r="R161" s="328"/>
      <c r="S161" s="328"/>
      <c r="T161" s="328"/>
      <c r="U161" s="328"/>
      <c r="V161" s="328"/>
      <c r="W161" s="325"/>
      <c r="X161" s="974">
        <f>SUM(P161:W168)</f>
        <v>0</v>
      </c>
      <c r="Y161" s="974">
        <f>IF(X161&gt;0,18,0)</f>
        <v>0</v>
      </c>
      <c r="Z161" s="1004">
        <f>IF(X161&lt;=18,0,X161-Y161)</f>
        <v>0</v>
      </c>
      <c r="AA161" s="1006">
        <f>IF(X161&lt;Y161,X161,Y161)/IF(Y161=0,1,Y161)</f>
        <v>0</v>
      </c>
      <c r="AB161" s="986" t="str">
        <f>IF(AA161=1,"pe",IF(AA161&gt;0,"ne",""))</f>
        <v/>
      </c>
      <c r="AC161" s="1000"/>
      <c r="AD161" s="308">
        <v>1</v>
      </c>
      <c r="AE161" s="308" t="s">
        <v>282</v>
      </c>
      <c r="AF161" s="308" t="str">
        <f t="shared" si="5"/>
        <v>??</v>
      </c>
      <c r="AG161" s="308">
        <v>1</v>
      </c>
      <c r="AH161" s="329">
        <f>C161</f>
        <v>0</v>
      </c>
      <c r="AI161" s="309"/>
    </row>
    <row r="162" spans="1:35" ht="15" customHeight="1" thickTop="1" thickBot="1" x14ac:dyDescent="0.25">
      <c r="A162" s="963"/>
      <c r="B162" s="966"/>
      <c r="C162" s="969"/>
      <c r="D162" s="966"/>
      <c r="E162" s="972"/>
      <c r="F162" s="966"/>
      <c r="G162" s="966"/>
      <c r="H162" s="993"/>
      <c r="I162" s="998"/>
      <c r="J162" s="966"/>
      <c r="K162" s="966"/>
      <c r="L162" s="996"/>
      <c r="M162" s="330"/>
      <c r="N162" s="331"/>
      <c r="O162" s="331"/>
      <c r="P162" s="332"/>
      <c r="Q162" s="333"/>
      <c r="R162" s="333"/>
      <c r="S162" s="333"/>
      <c r="T162" s="333"/>
      <c r="U162" s="333"/>
      <c r="V162" s="333"/>
      <c r="W162" s="330"/>
      <c r="X162" s="975"/>
      <c r="Y162" s="975"/>
      <c r="Z162" s="1005"/>
      <c r="AA162" s="1006"/>
      <c r="AB162" s="987"/>
      <c r="AC162" s="1000"/>
      <c r="AD162" s="308">
        <f>IF(N162=N161,0,1)</f>
        <v>0</v>
      </c>
      <c r="AE162" s="308" t="s">
        <v>282</v>
      </c>
      <c r="AF162" s="308" t="str">
        <f t="shared" si="5"/>
        <v>??</v>
      </c>
      <c r="AG162" s="308">
        <f>IF(O162=O161,0,1)</f>
        <v>0</v>
      </c>
      <c r="AH162" s="329">
        <f t="shared" ref="AH162:AH168" si="8">AH161</f>
        <v>0</v>
      </c>
      <c r="AI162" s="309"/>
    </row>
    <row r="163" spans="1:35" ht="15" customHeight="1" thickTop="1" thickBot="1" x14ac:dyDescent="0.25">
      <c r="A163" s="963"/>
      <c r="B163" s="966"/>
      <c r="C163" s="969"/>
      <c r="D163" s="966"/>
      <c r="E163" s="972"/>
      <c r="F163" s="966"/>
      <c r="G163" s="966"/>
      <c r="H163" s="993"/>
      <c r="I163" s="998"/>
      <c r="J163" s="966"/>
      <c r="K163" s="966"/>
      <c r="L163" s="996"/>
      <c r="M163" s="330"/>
      <c r="N163" s="331"/>
      <c r="O163" s="331"/>
      <c r="P163" s="332"/>
      <c r="Q163" s="333"/>
      <c r="R163" s="333"/>
      <c r="S163" s="333"/>
      <c r="T163" s="333"/>
      <c r="U163" s="333"/>
      <c r="V163" s="333"/>
      <c r="W163" s="330"/>
      <c r="X163" s="975"/>
      <c r="Y163" s="975"/>
      <c r="Z163" s="1005"/>
      <c r="AA163" s="1006"/>
      <c r="AB163" s="987"/>
      <c r="AC163" s="1000"/>
      <c r="AD163" s="308">
        <f>IF(N163=N162,0,IF(N163=N161,0,1))</f>
        <v>0</v>
      </c>
      <c r="AE163" s="308" t="s">
        <v>282</v>
      </c>
      <c r="AF163" s="308" t="str">
        <f t="shared" si="5"/>
        <v>??</v>
      </c>
      <c r="AG163" s="308">
        <f>IF(O163=O162,0,IF(O163=O161,0,1))</f>
        <v>0</v>
      </c>
      <c r="AH163" s="329">
        <f t="shared" si="8"/>
        <v>0</v>
      </c>
      <c r="AI163" s="309"/>
    </row>
    <row r="164" spans="1:35" ht="15" customHeight="1" thickTop="1" thickBot="1" x14ac:dyDescent="0.25">
      <c r="A164" s="963"/>
      <c r="B164" s="966"/>
      <c r="C164" s="969"/>
      <c r="D164" s="966"/>
      <c r="E164" s="972"/>
      <c r="F164" s="966"/>
      <c r="G164" s="966"/>
      <c r="H164" s="993"/>
      <c r="I164" s="998"/>
      <c r="J164" s="966"/>
      <c r="K164" s="966"/>
      <c r="L164" s="996"/>
      <c r="M164" s="330"/>
      <c r="N164" s="331"/>
      <c r="O164" s="331"/>
      <c r="P164" s="332"/>
      <c r="Q164" s="333"/>
      <c r="R164" s="333"/>
      <c r="S164" s="333"/>
      <c r="T164" s="333"/>
      <c r="U164" s="333"/>
      <c r="V164" s="333"/>
      <c r="W164" s="330"/>
      <c r="X164" s="975"/>
      <c r="Y164" s="975"/>
      <c r="Z164" s="1005"/>
      <c r="AA164" s="1006"/>
      <c r="AB164" s="987"/>
      <c r="AC164" s="1000"/>
      <c r="AD164" s="308">
        <f>IF(N164=N163,0,IF(N164=N162,0,IF(N164=N161,0,1)))</f>
        <v>0</v>
      </c>
      <c r="AE164" s="308" t="s">
        <v>282</v>
      </c>
      <c r="AF164" s="308" t="str">
        <f t="shared" si="5"/>
        <v>??</v>
      </c>
      <c r="AG164" s="308">
        <f>IF(O164=O163,0,IF(O164=O162,0,IF(O164=O161,0,1)))</f>
        <v>0</v>
      </c>
      <c r="AH164" s="329">
        <f t="shared" si="8"/>
        <v>0</v>
      </c>
      <c r="AI164" s="309"/>
    </row>
    <row r="165" spans="1:35" ht="15" customHeight="1" thickTop="1" thickBot="1" x14ac:dyDescent="0.25">
      <c r="A165" s="963"/>
      <c r="B165" s="966"/>
      <c r="C165" s="969"/>
      <c r="D165" s="966"/>
      <c r="E165" s="972"/>
      <c r="F165" s="966"/>
      <c r="G165" s="966"/>
      <c r="H165" s="993"/>
      <c r="I165" s="998"/>
      <c r="J165" s="966"/>
      <c r="K165" s="966"/>
      <c r="L165" s="996"/>
      <c r="M165" s="330"/>
      <c r="N165" s="331"/>
      <c r="O165" s="331"/>
      <c r="P165" s="332"/>
      <c r="Q165" s="333"/>
      <c r="R165" s="333"/>
      <c r="S165" s="333"/>
      <c r="T165" s="333"/>
      <c r="U165" s="333"/>
      <c r="V165" s="333"/>
      <c r="W165" s="330"/>
      <c r="X165" s="975"/>
      <c r="Y165" s="975"/>
      <c r="Z165" s="1005"/>
      <c r="AA165" s="1006"/>
      <c r="AB165" s="987"/>
      <c r="AC165" s="1000"/>
      <c r="AD165" s="308">
        <f>IF(N165=N164,0,IF(N165=N163,0,IF(N165=N162,0,IF(N165=N161,0,1))))</f>
        <v>0</v>
      </c>
      <c r="AE165" s="308" t="s">
        <v>282</v>
      </c>
      <c r="AF165" s="308" t="str">
        <f t="shared" si="5"/>
        <v>??</v>
      </c>
      <c r="AG165" s="308">
        <f>IF(O165=O164,0,IF(O165=O163,0,IF(O165=O162,0,IF(O165=O161,0,1))))</f>
        <v>0</v>
      </c>
      <c r="AH165" s="329">
        <f t="shared" si="8"/>
        <v>0</v>
      </c>
      <c r="AI165" s="309"/>
    </row>
    <row r="166" spans="1:35" ht="15" customHeight="1" thickTop="1" thickBot="1" x14ac:dyDescent="0.25">
      <c r="A166" s="963"/>
      <c r="B166" s="966"/>
      <c r="C166" s="969"/>
      <c r="D166" s="966"/>
      <c r="E166" s="972"/>
      <c r="F166" s="966"/>
      <c r="G166" s="966"/>
      <c r="H166" s="993"/>
      <c r="I166" s="998"/>
      <c r="J166" s="966"/>
      <c r="K166" s="966"/>
      <c r="L166" s="996"/>
      <c r="M166" s="330"/>
      <c r="N166" s="331"/>
      <c r="O166" s="331"/>
      <c r="P166" s="332"/>
      <c r="Q166" s="333"/>
      <c r="R166" s="333"/>
      <c r="S166" s="333"/>
      <c r="T166" s="333"/>
      <c r="U166" s="333"/>
      <c r="V166" s="333"/>
      <c r="W166" s="330"/>
      <c r="X166" s="975"/>
      <c r="Y166" s="975"/>
      <c r="Z166" s="1007" t="str">
        <f>IF(Z161&gt;9,"Błąd","")</f>
        <v/>
      </c>
      <c r="AA166" s="1006"/>
      <c r="AB166" s="987"/>
      <c r="AC166" s="1000"/>
      <c r="AD166" s="308">
        <f>IF(N166=N165,0,IF(N166=N164,0,IF(N166=N163,0,IF(N166=N162,0,IF(N166=N161,0,1)))))</f>
        <v>0</v>
      </c>
      <c r="AE166" s="308" t="s">
        <v>282</v>
      </c>
      <c r="AF166" s="308" t="str">
        <f t="shared" si="5"/>
        <v>??</v>
      </c>
      <c r="AG166" s="308">
        <f>IF(O166=O165,0,IF(O166=O164,0,IF(O166=O163,0,IF(O166=O162,0,IF(O166=O161,0,1)))))</f>
        <v>0</v>
      </c>
      <c r="AH166" s="329">
        <f t="shared" si="8"/>
        <v>0</v>
      </c>
      <c r="AI166" s="309"/>
    </row>
    <row r="167" spans="1:35" ht="15" customHeight="1" thickTop="1" thickBot="1" x14ac:dyDescent="0.25">
      <c r="A167" s="963"/>
      <c r="B167" s="966"/>
      <c r="C167" s="969"/>
      <c r="D167" s="966"/>
      <c r="E167" s="972"/>
      <c r="F167" s="966"/>
      <c r="G167" s="966"/>
      <c r="H167" s="993"/>
      <c r="I167" s="998"/>
      <c r="J167" s="966"/>
      <c r="K167" s="966"/>
      <c r="L167" s="996"/>
      <c r="M167" s="330"/>
      <c r="N167" s="331"/>
      <c r="O167" s="331"/>
      <c r="P167" s="332"/>
      <c r="Q167" s="333"/>
      <c r="R167" s="333"/>
      <c r="S167" s="333"/>
      <c r="T167" s="333"/>
      <c r="U167" s="333"/>
      <c r="V167" s="333"/>
      <c r="W167" s="330"/>
      <c r="X167" s="975"/>
      <c r="Y167" s="975"/>
      <c r="Z167" s="1007"/>
      <c r="AA167" s="1006"/>
      <c r="AB167" s="987"/>
      <c r="AC167" s="1000"/>
      <c r="AD167" s="308">
        <f>IF(N167=N166,0,IF(N167=N165,0,IF(N167=N164,0,IF(N167=N163,0,IF(N167=N162,0,IF(N167=N161,0,1))))))</f>
        <v>0</v>
      </c>
      <c r="AE167" s="308" t="s">
        <v>282</v>
      </c>
      <c r="AF167" s="308" t="str">
        <f t="shared" si="5"/>
        <v>??</v>
      </c>
      <c r="AG167" s="308">
        <f>IF(O167=O166,0,IF(O167=O165,0,IF(O167=O164,0,IF(O167=O163,0,IF(O167=O162,0,IF(O167=O161,0,1))))))</f>
        <v>0</v>
      </c>
      <c r="AH167" s="329">
        <f t="shared" si="8"/>
        <v>0</v>
      </c>
      <c r="AI167" s="309"/>
    </row>
    <row r="168" spans="1:35" ht="15" customHeight="1" thickTop="1" thickBot="1" x14ac:dyDescent="0.25">
      <c r="A168" s="964"/>
      <c r="B168" s="967"/>
      <c r="C168" s="970"/>
      <c r="D168" s="967"/>
      <c r="E168" s="973"/>
      <c r="F168" s="967"/>
      <c r="G168" s="967"/>
      <c r="H168" s="994"/>
      <c r="I168" s="999"/>
      <c r="J168" s="967"/>
      <c r="K168" s="967"/>
      <c r="L168" s="997"/>
      <c r="M168" s="334"/>
      <c r="N168" s="335"/>
      <c r="O168" s="335"/>
      <c r="P168" s="336"/>
      <c r="Q168" s="337"/>
      <c r="R168" s="337"/>
      <c r="S168" s="337"/>
      <c r="T168" s="337"/>
      <c r="U168" s="337"/>
      <c r="V168" s="337"/>
      <c r="W168" s="334"/>
      <c r="X168" s="976"/>
      <c r="Y168" s="976"/>
      <c r="Z168" s="1008"/>
      <c r="AA168" s="1006"/>
      <c r="AB168" s="988"/>
      <c r="AC168" s="1000"/>
      <c r="AD168" s="308">
        <f>IF(N168=N167,0,IF(N168=N166,0,IF(N168=N165,0,IF(N168=N164,0,IF(N168=N163,0,IF(N168=N162,0,IF(N168=N161,0,1)))))))</f>
        <v>0</v>
      </c>
      <c r="AE168" s="308" t="s">
        <v>282</v>
      </c>
      <c r="AF168" s="308" t="str">
        <f t="shared" si="5"/>
        <v>??</v>
      </c>
      <c r="AG168" s="308">
        <f>IF(O168=O167,0,IF(O168=O166,0,IF(O168=O165,0,IF(O168=O164,0,IF(O168=O163,0,IF(O168=O162,0,IF(O168=O161,0,1)))))))</f>
        <v>0</v>
      </c>
      <c r="AH168" s="329">
        <f t="shared" si="8"/>
        <v>0</v>
      </c>
      <c r="AI168" s="309"/>
    </row>
    <row r="169" spans="1:35" ht="15" customHeight="1" thickTop="1" thickBot="1" x14ac:dyDescent="0.25">
      <c r="A169" s="962"/>
      <c r="B169" s="965"/>
      <c r="C169" s="968"/>
      <c r="D169" s="965"/>
      <c r="E169" s="971"/>
      <c r="F169" s="966"/>
      <c r="G169" s="966"/>
      <c r="H169" s="992"/>
      <c r="I169" s="324"/>
      <c r="J169" s="966"/>
      <c r="K169" s="966"/>
      <c r="L169" s="995"/>
      <c r="M169" s="325"/>
      <c r="N169" s="326"/>
      <c r="O169" s="326"/>
      <c r="P169" s="327"/>
      <c r="Q169" s="328"/>
      <c r="R169" s="328"/>
      <c r="S169" s="328"/>
      <c r="T169" s="328"/>
      <c r="U169" s="328"/>
      <c r="V169" s="328"/>
      <c r="W169" s="325"/>
      <c r="X169" s="974">
        <f>SUM(P169:W176)</f>
        <v>0</v>
      </c>
      <c r="Y169" s="974">
        <f>IF(X169&gt;0,18,0)</f>
        <v>0</v>
      </c>
      <c r="Z169" s="1004">
        <f>IF(X169&lt;=18,0,X169-Y169)</f>
        <v>0</v>
      </c>
      <c r="AA169" s="1006">
        <f>IF(X169&lt;Y169,X169,Y169)/IF(Y169=0,1,Y169)</f>
        <v>0</v>
      </c>
      <c r="AB169" s="986" t="str">
        <f>IF(AA169=1,"pe",IF(AA169&gt;0,"ne",""))</f>
        <v/>
      </c>
      <c r="AC169" s="1000"/>
      <c r="AD169" s="308">
        <v>1</v>
      </c>
      <c r="AE169" s="308" t="s">
        <v>282</v>
      </c>
      <c r="AF169" s="308" t="str">
        <f t="shared" si="5"/>
        <v>??</v>
      </c>
      <c r="AG169" s="308">
        <v>1</v>
      </c>
      <c r="AH169" s="329">
        <f>C169</f>
        <v>0</v>
      </c>
      <c r="AI169" s="309"/>
    </row>
    <row r="170" spans="1:35" ht="15" customHeight="1" thickTop="1" thickBot="1" x14ac:dyDescent="0.25">
      <c r="A170" s="963"/>
      <c r="B170" s="966"/>
      <c r="C170" s="969"/>
      <c r="D170" s="966"/>
      <c r="E170" s="972"/>
      <c r="F170" s="966"/>
      <c r="G170" s="966"/>
      <c r="H170" s="993"/>
      <c r="I170" s="998"/>
      <c r="J170" s="966"/>
      <c r="K170" s="966"/>
      <c r="L170" s="996"/>
      <c r="M170" s="330"/>
      <c r="N170" s="331"/>
      <c r="O170" s="331"/>
      <c r="P170" s="332"/>
      <c r="Q170" s="333"/>
      <c r="R170" s="333"/>
      <c r="S170" s="333"/>
      <c r="T170" s="333"/>
      <c r="U170" s="333"/>
      <c r="V170" s="333"/>
      <c r="W170" s="330"/>
      <c r="X170" s="975"/>
      <c r="Y170" s="975"/>
      <c r="Z170" s="1005"/>
      <c r="AA170" s="1006"/>
      <c r="AB170" s="987"/>
      <c r="AC170" s="1000"/>
      <c r="AD170" s="308">
        <f>IF(N170=N169,0,1)</f>
        <v>0</v>
      </c>
      <c r="AE170" s="308" t="s">
        <v>282</v>
      </c>
      <c r="AF170" s="308" t="str">
        <f t="shared" si="5"/>
        <v>??</v>
      </c>
      <c r="AG170" s="308">
        <f>IF(O170=O169,0,1)</f>
        <v>0</v>
      </c>
      <c r="AH170" s="329">
        <f t="shared" ref="AH170:AH176" si="9">AH169</f>
        <v>0</v>
      </c>
      <c r="AI170" s="309"/>
    </row>
    <row r="171" spans="1:35" ht="15" customHeight="1" thickTop="1" thickBot="1" x14ac:dyDescent="0.25">
      <c r="A171" s="963"/>
      <c r="B171" s="966"/>
      <c r="C171" s="969"/>
      <c r="D171" s="966"/>
      <c r="E171" s="972"/>
      <c r="F171" s="966"/>
      <c r="G171" s="966"/>
      <c r="H171" s="993"/>
      <c r="I171" s="998"/>
      <c r="J171" s="966"/>
      <c r="K171" s="966"/>
      <c r="L171" s="996"/>
      <c r="M171" s="330"/>
      <c r="N171" s="331"/>
      <c r="O171" s="331"/>
      <c r="P171" s="332"/>
      <c r="Q171" s="333"/>
      <c r="R171" s="333"/>
      <c r="S171" s="333"/>
      <c r="T171" s="333"/>
      <c r="U171" s="333"/>
      <c r="V171" s="333"/>
      <c r="W171" s="330"/>
      <c r="X171" s="975"/>
      <c r="Y171" s="975"/>
      <c r="Z171" s="1005"/>
      <c r="AA171" s="1006"/>
      <c r="AB171" s="987"/>
      <c r="AC171" s="1000"/>
      <c r="AD171" s="308">
        <f>IF(N171=N170,0,IF(N171=N169,0,1))</f>
        <v>0</v>
      </c>
      <c r="AE171" s="308" t="s">
        <v>282</v>
      </c>
      <c r="AF171" s="308" t="str">
        <f t="shared" si="5"/>
        <v>??</v>
      </c>
      <c r="AG171" s="308">
        <f>IF(O171=O170,0,IF(O171=O169,0,1))</f>
        <v>0</v>
      </c>
      <c r="AH171" s="329">
        <f t="shared" si="9"/>
        <v>0</v>
      </c>
      <c r="AI171" s="309"/>
    </row>
    <row r="172" spans="1:35" ht="15" customHeight="1" thickTop="1" thickBot="1" x14ac:dyDescent="0.25">
      <c r="A172" s="963"/>
      <c r="B172" s="966"/>
      <c r="C172" s="969"/>
      <c r="D172" s="966"/>
      <c r="E172" s="972"/>
      <c r="F172" s="966"/>
      <c r="G172" s="966"/>
      <c r="H172" s="993"/>
      <c r="I172" s="998"/>
      <c r="J172" s="966"/>
      <c r="K172" s="966"/>
      <c r="L172" s="996"/>
      <c r="M172" s="330"/>
      <c r="N172" s="331"/>
      <c r="O172" s="331"/>
      <c r="P172" s="332"/>
      <c r="Q172" s="333"/>
      <c r="R172" s="333"/>
      <c r="S172" s="333"/>
      <c r="T172" s="333"/>
      <c r="U172" s="333"/>
      <c r="V172" s="333"/>
      <c r="W172" s="330"/>
      <c r="X172" s="975"/>
      <c r="Y172" s="975"/>
      <c r="Z172" s="1005"/>
      <c r="AA172" s="1006"/>
      <c r="AB172" s="987"/>
      <c r="AC172" s="1000"/>
      <c r="AD172" s="308">
        <f>IF(N172=N171,0,IF(N172=N170,0,IF(N172=N169,0,1)))</f>
        <v>0</v>
      </c>
      <c r="AE172" s="308" t="s">
        <v>282</v>
      </c>
      <c r="AF172" s="308" t="str">
        <f t="shared" si="5"/>
        <v>??</v>
      </c>
      <c r="AG172" s="308">
        <f>IF(O172=O171,0,IF(O172=O170,0,IF(O172=O169,0,1)))</f>
        <v>0</v>
      </c>
      <c r="AH172" s="329">
        <f t="shared" si="9"/>
        <v>0</v>
      </c>
      <c r="AI172" s="309"/>
    </row>
    <row r="173" spans="1:35" ht="15" customHeight="1" thickTop="1" thickBot="1" x14ac:dyDescent="0.25">
      <c r="A173" s="963"/>
      <c r="B173" s="966"/>
      <c r="C173" s="969"/>
      <c r="D173" s="966"/>
      <c r="E173" s="972"/>
      <c r="F173" s="966"/>
      <c r="G173" s="966"/>
      <c r="H173" s="993"/>
      <c r="I173" s="998"/>
      <c r="J173" s="966"/>
      <c r="K173" s="966"/>
      <c r="L173" s="996"/>
      <c r="M173" s="330"/>
      <c r="N173" s="331"/>
      <c r="O173" s="331"/>
      <c r="P173" s="332"/>
      <c r="Q173" s="333"/>
      <c r="R173" s="333"/>
      <c r="S173" s="333"/>
      <c r="T173" s="333"/>
      <c r="U173" s="333"/>
      <c r="V173" s="333"/>
      <c r="W173" s="330"/>
      <c r="X173" s="975"/>
      <c r="Y173" s="975"/>
      <c r="Z173" s="1005"/>
      <c r="AA173" s="1006"/>
      <c r="AB173" s="987"/>
      <c r="AC173" s="1000"/>
      <c r="AD173" s="308">
        <f>IF(N173=N172,0,IF(N173=N171,0,IF(N173=N170,0,IF(N173=N169,0,1))))</f>
        <v>0</v>
      </c>
      <c r="AE173" s="308" t="s">
        <v>282</v>
      </c>
      <c r="AF173" s="308" t="str">
        <f t="shared" si="5"/>
        <v>??</v>
      </c>
      <c r="AG173" s="308">
        <f>IF(O173=O172,0,IF(O173=O171,0,IF(O173=O170,0,IF(O173=O169,0,1))))</f>
        <v>0</v>
      </c>
      <c r="AH173" s="329">
        <f t="shared" si="9"/>
        <v>0</v>
      </c>
      <c r="AI173" s="309"/>
    </row>
    <row r="174" spans="1:35" ht="15" customHeight="1" thickTop="1" thickBot="1" x14ac:dyDescent="0.25">
      <c r="A174" s="963"/>
      <c r="B174" s="966"/>
      <c r="C174" s="969"/>
      <c r="D174" s="966"/>
      <c r="E174" s="972"/>
      <c r="F174" s="966"/>
      <c r="G174" s="966"/>
      <c r="H174" s="993"/>
      <c r="I174" s="998"/>
      <c r="J174" s="966"/>
      <c r="K174" s="966"/>
      <c r="L174" s="996"/>
      <c r="M174" s="330"/>
      <c r="N174" s="331"/>
      <c r="O174" s="331"/>
      <c r="P174" s="332"/>
      <c r="Q174" s="333"/>
      <c r="R174" s="333"/>
      <c r="S174" s="333"/>
      <c r="T174" s="333"/>
      <c r="U174" s="333"/>
      <c r="V174" s="333"/>
      <c r="W174" s="330"/>
      <c r="X174" s="975"/>
      <c r="Y174" s="975"/>
      <c r="Z174" s="1007" t="str">
        <f>IF(Z169&gt;9,"Błąd","")</f>
        <v/>
      </c>
      <c r="AA174" s="1006"/>
      <c r="AB174" s="987"/>
      <c r="AC174" s="1000"/>
      <c r="AD174" s="308">
        <f>IF(N174=N173,0,IF(N174=N172,0,IF(N174=N171,0,IF(N174=N170,0,IF(N174=N169,0,1)))))</f>
        <v>0</v>
      </c>
      <c r="AE174" s="308" t="s">
        <v>282</v>
      </c>
      <c r="AF174" s="308" t="str">
        <f t="shared" si="5"/>
        <v>??</v>
      </c>
      <c r="AG174" s="308">
        <f>IF(O174=O173,0,IF(O174=O172,0,IF(O174=O171,0,IF(O174=O170,0,IF(O174=O169,0,1)))))</f>
        <v>0</v>
      </c>
      <c r="AH174" s="329">
        <f t="shared" si="9"/>
        <v>0</v>
      </c>
      <c r="AI174" s="309"/>
    </row>
    <row r="175" spans="1:35" ht="15" customHeight="1" thickTop="1" thickBot="1" x14ac:dyDescent="0.25">
      <c r="A175" s="963"/>
      <c r="B175" s="966"/>
      <c r="C175" s="969"/>
      <c r="D175" s="966"/>
      <c r="E175" s="972"/>
      <c r="F175" s="966"/>
      <c r="G175" s="966"/>
      <c r="H175" s="993"/>
      <c r="I175" s="998"/>
      <c r="J175" s="966"/>
      <c r="K175" s="966"/>
      <c r="L175" s="996"/>
      <c r="M175" s="330"/>
      <c r="N175" s="331"/>
      <c r="O175" s="331"/>
      <c r="P175" s="332"/>
      <c r="Q175" s="333"/>
      <c r="R175" s="333"/>
      <c r="S175" s="333"/>
      <c r="T175" s="333"/>
      <c r="U175" s="333"/>
      <c r="V175" s="333"/>
      <c r="W175" s="330"/>
      <c r="X175" s="975"/>
      <c r="Y175" s="975"/>
      <c r="Z175" s="1007"/>
      <c r="AA175" s="1006"/>
      <c r="AB175" s="987"/>
      <c r="AC175" s="1000"/>
      <c r="AD175" s="308">
        <f>IF(N175=N174,0,IF(N175=N173,0,IF(N175=N172,0,IF(N175=N171,0,IF(N175=N170,0,IF(N175=N169,0,1))))))</f>
        <v>0</v>
      </c>
      <c r="AE175" s="308" t="s">
        <v>282</v>
      </c>
      <c r="AF175" s="308" t="str">
        <f t="shared" si="5"/>
        <v>??</v>
      </c>
      <c r="AG175" s="308">
        <f>IF(O175=O174,0,IF(O175=O173,0,IF(O175=O172,0,IF(O175=O171,0,IF(O175=O170,0,IF(O175=O169,0,1))))))</f>
        <v>0</v>
      </c>
      <c r="AH175" s="329">
        <f t="shared" si="9"/>
        <v>0</v>
      </c>
      <c r="AI175" s="309"/>
    </row>
    <row r="176" spans="1:35" ht="15" customHeight="1" thickTop="1" thickBot="1" x14ac:dyDescent="0.25">
      <c r="A176" s="964"/>
      <c r="B176" s="967"/>
      <c r="C176" s="970"/>
      <c r="D176" s="967"/>
      <c r="E176" s="973"/>
      <c r="F176" s="967"/>
      <c r="G176" s="967"/>
      <c r="H176" s="994"/>
      <c r="I176" s="999"/>
      <c r="J176" s="967"/>
      <c r="K176" s="967"/>
      <c r="L176" s="997"/>
      <c r="M176" s="334"/>
      <c r="N176" s="335"/>
      <c r="O176" s="335"/>
      <c r="P176" s="336"/>
      <c r="Q176" s="337"/>
      <c r="R176" s="337"/>
      <c r="S176" s="337"/>
      <c r="T176" s="337"/>
      <c r="U176" s="337"/>
      <c r="V176" s="337"/>
      <c r="W176" s="334"/>
      <c r="X176" s="976"/>
      <c r="Y176" s="976"/>
      <c r="Z176" s="1008"/>
      <c r="AA176" s="1006"/>
      <c r="AB176" s="988"/>
      <c r="AC176" s="1000"/>
      <c r="AD176" s="308">
        <f>IF(N176=N175,0,IF(N176=N174,0,IF(N176=N173,0,IF(N176=N172,0,IF(N176=N171,0,IF(N176=N170,0,IF(N176=N169,0,1)))))))</f>
        <v>0</v>
      </c>
      <c r="AE176" s="308" t="s">
        <v>282</v>
      </c>
      <c r="AF176" s="308" t="str">
        <f t="shared" si="5"/>
        <v>??</v>
      </c>
      <c r="AG176" s="308">
        <f>IF(O176=O175,0,IF(O176=O174,0,IF(O176=O173,0,IF(O176=O172,0,IF(O176=O171,0,IF(O176=O170,0,IF(O176=O169,0,1)))))))</f>
        <v>0</v>
      </c>
      <c r="AH176" s="329">
        <f t="shared" si="9"/>
        <v>0</v>
      </c>
      <c r="AI176" s="309"/>
    </row>
    <row r="177" spans="1:35" ht="15" customHeight="1" thickTop="1" thickBot="1" x14ac:dyDescent="0.25">
      <c r="A177" s="962"/>
      <c r="B177" s="965"/>
      <c r="C177" s="968"/>
      <c r="D177" s="965"/>
      <c r="E177" s="971"/>
      <c r="F177" s="966"/>
      <c r="G177" s="966"/>
      <c r="H177" s="992"/>
      <c r="I177" s="324"/>
      <c r="J177" s="966"/>
      <c r="K177" s="966"/>
      <c r="L177" s="995"/>
      <c r="M177" s="325"/>
      <c r="N177" s="326"/>
      <c r="O177" s="326"/>
      <c r="P177" s="327"/>
      <c r="Q177" s="328"/>
      <c r="R177" s="328"/>
      <c r="S177" s="328"/>
      <c r="T177" s="328"/>
      <c r="U177" s="328"/>
      <c r="V177" s="328"/>
      <c r="W177" s="325"/>
      <c r="X177" s="974">
        <f>SUM(P177:W184)</f>
        <v>0</v>
      </c>
      <c r="Y177" s="974">
        <f>IF(X177&gt;0,18,0)</f>
        <v>0</v>
      </c>
      <c r="Z177" s="1004">
        <f>IF(X177&lt;=18,0,X177-Y177)</f>
        <v>0</v>
      </c>
      <c r="AA177" s="1006">
        <f>IF(X177&lt;Y177,X177,Y177)/IF(Y177=0,1,Y177)</f>
        <v>0</v>
      </c>
      <c r="AB177" s="986" t="str">
        <f>IF(AA177=1,"pe",IF(AA177&gt;0,"ne",""))</f>
        <v/>
      </c>
      <c r="AC177" s="1000"/>
      <c r="AD177" s="308">
        <v>1</v>
      </c>
      <c r="AE177" s="308" t="s">
        <v>282</v>
      </c>
      <c r="AF177" s="308" t="str">
        <f t="shared" si="5"/>
        <v>??</v>
      </c>
      <c r="AG177" s="308">
        <v>1</v>
      </c>
      <c r="AH177" s="329">
        <f>C177</f>
        <v>0</v>
      </c>
      <c r="AI177" s="309"/>
    </row>
    <row r="178" spans="1:35" ht="15" customHeight="1" thickTop="1" thickBot="1" x14ac:dyDescent="0.25">
      <c r="A178" s="963"/>
      <c r="B178" s="966"/>
      <c r="C178" s="969"/>
      <c r="D178" s="966"/>
      <c r="E178" s="972"/>
      <c r="F178" s="966"/>
      <c r="G178" s="966"/>
      <c r="H178" s="993"/>
      <c r="I178" s="998"/>
      <c r="J178" s="966"/>
      <c r="K178" s="966"/>
      <c r="L178" s="996"/>
      <c r="M178" s="330"/>
      <c r="N178" s="331"/>
      <c r="O178" s="331"/>
      <c r="P178" s="332"/>
      <c r="Q178" s="333"/>
      <c r="R178" s="333"/>
      <c r="S178" s="333"/>
      <c r="T178" s="333"/>
      <c r="U178" s="333"/>
      <c r="V178" s="333"/>
      <c r="W178" s="330"/>
      <c r="X178" s="975"/>
      <c r="Y178" s="975"/>
      <c r="Z178" s="1005"/>
      <c r="AA178" s="1006"/>
      <c r="AB178" s="987"/>
      <c r="AC178" s="1000"/>
      <c r="AD178" s="308">
        <f>IF(N178=N177,0,1)</f>
        <v>0</v>
      </c>
      <c r="AE178" s="308" t="s">
        <v>282</v>
      </c>
      <c r="AF178" s="308" t="str">
        <f t="shared" si="5"/>
        <v>??</v>
      </c>
      <c r="AG178" s="308">
        <f>IF(O178=O177,0,1)</f>
        <v>0</v>
      </c>
      <c r="AH178" s="329">
        <f>AH177</f>
        <v>0</v>
      </c>
      <c r="AI178" s="309"/>
    </row>
    <row r="179" spans="1:35" ht="15" customHeight="1" thickTop="1" thickBot="1" x14ac:dyDescent="0.25">
      <c r="A179" s="963"/>
      <c r="B179" s="966"/>
      <c r="C179" s="969"/>
      <c r="D179" s="966"/>
      <c r="E179" s="972"/>
      <c r="F179" s="966"/>
      <c r="G179" s="966"/>
      <c r="H179" s="993"/>
      <c r="I179" s="998"/>
      <c r="J179" s="966"/>
      <c r="K179" s="966"/>
      <c r="L179" s="996"/>
      <c r="M179" s="330"/>
      <c r="N179" s="331"/>
      <c r="O179" s="331"/>
      <c r="P179" s="332"/>
      <c r="Q179" s="333"/>
      <c r="R179" s="333"/>
      <c r="S179" s="333"/>
      <c r="T179" s="333"/>
      <c r="U179" s="333"/>
      <c r="V179" s="333"/>
      <c r="W179" s="330"/>
      <c r="X179" s="975"/>
      <c r="Y179" s="975"/>
      <c r="Z179" s="1005"/>
      <c r="AA179" s="1006"/>
      <c r="AB179" s="987"/>
      <c r="AC179" s="1000"/>
      <c r="AD179" s="308">
        <f>IF(N179=N178,0,IF(N179=N177,0,1))</f>
        <v>0</v>
      </c>
      <c r="AE179" s="308" t="s">
        <v>282</v>
      </c>
      <c r="AF179" s="308" t="str">
        <f t="shared" si="5"/>
        <v>??</v>
      </c>
      <c r="AG179" s="308">
        <f>IF(O179=O178,0,IF(O179=O177,0,1))</f>
        <v>0</v>
      </c>
      <c r="AH179" s="329">
        <f t="shared" ref="AH179:AH192" si="10">AH178</f>
        <v>0</v>
      </c>
      <c r="AI179" s="309"/>
    </row>
    <row r="180" spans="1:35" ht="15" customHeight="1" thickTop="1" thickBot="1" x14ac:dyDescent="0.25">
      <c r="A180" s="963"/>
      <c r="B180" s="966"/>
      <c r="C180" s="969"/>
      <c r="D180" s="966"/>
      <c r="E180" s="972"/>
      <c r="F180" s="966"/>
      <c r="G180" s="966"/>
      <c r="H180" s="993"/>
      <c r="I180" s="998"/>
      <c r="J180" s="966"/>
      <c r="K180" s="966"/>
      <c r="L180" s="996"/>
      <c r="M180" s="330"/>
      <c r="N180" s="331"/>
      <c r="O180" s="331"/>
      <c r="P180" s="332"/>
      <c r="Q180" s="333"/>
      <c r="R180" s="333"/>
      <c r="S180" s="333"/>
      <c r="T180" s="333"/>
      <c r="U180" s="333"/>
      <c r="V180" s="333"/>
      <c r="W180" s="330"/>
      <c r="X180" s="975"/>
      <c r="Y180" s="975"/>
      <c r="Z180" s="1005"/>
      <c r="AA180" s="1006"/>
      <c r="AB180" s="987"/>
      <c r="AC180" s="1000"/>
      <c r="AD180" s="308">
        <f>IF(N180=N179,0,IF(N180=N178,0,IF(N180=N177,0,1)))</f>
        <v>0</v>
      </c>
      <c r="AE180" s="308" t="s">
        <v>282</v>
      </c>
      <c r="AF180" s="308" t="str">
        <f t="shared" si="5"/>
        <v>??</v>
      </c>
      <c r="AG180" s="308">
        <f>IF(O180=O179,0,IF(O180=O178,0,IF(O180=O177,0,1)))</f>
        <v>0</v>
      </c>
      <c r="AH180" s="329">
        <f t="shared" si="10"/>
        <v>0</v>
      </c>
      <c r="AI180" s="309"/>
    </row>
    <row r="181" spans="1:35" ht="15" customHeight="1" thickTop="1" thickBot="1" x14ac:dyDescent="0.25">
      <c r="A181" s="963"/>
      <c r="B181" s="966"/>
      <c r="C181" s="969"/>
      <c r="D181" s="966"/>
      <c r="E181" s="972"/>
      <c r="F181" s="966"/>
      <c r="G181" s="966"/>
      <c r="H181" s="993"/>
      <c r="I181" s="998"/>
      <c r="J181" s="966"/>
      <c r="K181" s="966"/>
      <c r="L181" s="996"/>
      <c r="M181" s="330"/>
      <c r="N181" s="331"/>
      <c r="O181" s="331"/>
      <c r="P181" s="332"/>
      <c r="Q181" s="333"/>
      <c r="R181" s="333"/>
      <c r="S181" s="333"/>
      <c r="T181" s="333"/>
      <c r="U181" s="333"/>
      <c r="V181" s="333"/>
      <c r="W181" s="330"/>
      <c r="X181" s="975"/>
      <c r="Y181" s="975"/>
      <c r="Z181" s="1005"/>
      <c r="AA181" s="1006"/>
      <c r="AB181" s="987"/>
      <c r="AC181" s="1000"/>
      <c r="AD181" s="308">
        <f>IF(N181=N180,0,IF(N181=N179,0,IF(N181=N178,0,IF(N181=N177,0,1))))</f>
        <v>0</v>
      </c>
      <c r="AE181" s="308" t="s">
        <v>282</v>
      </c>
      <c r="AF181" s="308" t="str">
        <f t="shared" si="5"/>
        <v>??</v>
      </c>
      <c r="AG181" s="308">
        <f>IF(O181=O180,0,IF(O181=O179,0,IF(O181=O178,0,IF(O181=O177,0,1))))</f>
        <v>0</v>
      </c>
      <c r="AH181" s="329">
        <f t="shared" si="10"/>
        <v>0</v>
      </c>
      <c r="AI181" s="309"/>
    </row>
    <row r="182" spans="1:35" ht="15" customHeight="1" thickTop="1" thickBot="1" x14ac:dyDescent="0.25">
      <c r="A182" s="963"/>
      <c r="B182" s="966"/>
      <c r="C182" s="969"/>
      <c r="D182" s="966"/>
      <c r="E182" s="972"/>
      <c r="F182" s="966"/>
      <c r="G182" s="966"/>
      <c r="H182" s="993"/>
      <c r="I182" s="998"/>
      <c r="J182" s="966"/>
      <c r="K182" s="966"/>
      <c r="L182" s="996"/>
      <c r="M182" s="330"/>
      <c r="N182" s="331"/>
      <c r="O182" s="331"/>
      <c r="P182" s="332"/>
      <c r="Q182" s="333"/>
      <c r="R182" s="333"/>
      <c r="S182" s="333"/>
      <c r="T182" s="333"/>
      <c r="U182" s="333"/>
      <c r="V182" s="333"/>
      <c r="W182" s="330"/>
      <c r="X182" s="975"/>
      <c r="Y182" s="975"/>
      <c r="Z182" s="1007" t="str">
        <f>IF(Z177&gt;9,"Błąd","")</f>
        <v/>
      </c>
      <c r="AA182" s="1006"/>
      <c r="AB182" s="987"/>
      <c r="AC182" s="1000"/>
      <c r="AD182" s="308">
        <f>IF(N182=N181,0,IF(N182=N180,0,IF(N182=N179,0,IF(N182=N178,0,IF(N182=N177,0,1)))))</f>
        <v>0</v>
      </c>
      <c r="AE182" s="308" t="s">
        <v>282</v>
      </c>
      <c r="AF182" s="308" t="str">
        <f t="shared" si="5"/>
        <v>??</v>
      </c>
      <c r="AG182" s="308">
        <f>IF(O182=O181,0,IF(O182=O180,0,IF(O182=O179,0,IF(O182=O178,0,IF(O182=O177,0,1)))))</f>
        <v>0</v>
      </c>
      <c r="AH182" s="329">
        <f t="shared" si="10"/>
        <v>0</v>
      </c>
      <c r="AI182" s="309"/>
    </row>
    <row r="183" spans="1:35" ht="15" customHeight="1" thickTop="1" thickBot="1" x14ac:dyDescent="0.25">
      <c r="A183" s="963"/>
      <c r="B183" s="966"/>
      <c r="C183" s="969"/>
      <c r="D183" s="966"/>
      <c r="E183" s="972"/>
      <c r="F183" s="966"/>
      <c r="G183" s="966"/>
      <c r="H183" s="993"/>
      <c r="I183" s="998"/>
      <c r="J183" s="966"/>
      <c r="K183" s="966"/>
      <c r="L183" s="996"/>
      <c r="M183" s="330"/>
      <c r="N183" s="331"/>
      <c r="O183" s="331"/>
      <c r="P183" s="332"/>
      <c r="Q183" s="333"/>
      <c r="R183" s="333"/>
      <c r="S183" s="333"/>
      <c r="T183" s="333"/>
      <c r="U183" s="333"/>
      <c r="V183" s="333"/>
      <c r="W183" s="330"/>
      <c r="X183" s="975"/>
      <c r="Y183" s="975"/>
      <c r="Z183" s="1007"/>
      <c r="AA183" s="1006"/>
      <c r="AB183" s="987"/>
      <c r="AC183" s="1000"/>
      <c r="AD183" s="308">
        <f>IF(N183=N182,0,IF(N183=N181,0,IF(N183=N180,0,IF(N183=N179,0,IF(N183=N178,0,IF(N183=N177,0,1))))))</f>
        <v>0</v>
      </c>
      <c r="AE183" s="308" t="s">
        <v>282</v>
      </c>
      <c r="AF183" s="308" t="str">
        <f t="shared" si="5"/>
        <v>??</v>
      </c>
      <c r="AG183" s="308">
        <f>IF(O183=O182,0,IF(O183=O181,0,IF(O183=O180,0,IF(O183=O179,0,IF(O183=O178,0,IF(O183=O177,0,1))))))</f>
        <v>0</v>
      </c>
      <c r="AH183" s="329">
        <f t="shared" si="10"/>
        <v>0</v>
      </c>
      <c r="AI183" s="309"/>
    </row>
    <row r="184" spans="1:35" ht="15" customHeight="1" thickTop="1" thickBot="1" x14ac:dyDescent="0.25">
      <c r="A184" s="964"/>
      <c r="B184" s="967"/>
      <c r="C184" s="970"/>
      <c r="D184" s="967"/>
      <c r="E184" s="973"/>
      <c r="F184" s="967"/>
      <c r="G184" s="967"/>
      <c r="H184" s="994"/>
      <c r="I184" s="999"/>
      <c r="J184" s="967"/>
      <c r="K184" s="967"/>
      <c r="L184" s="997"/>
      <c r="M184" s="334"/>
      <c r="N184" s="335"/>
      <c r="O184" s="335"/>
      <c r="P184" s="336"/>
      <c r="Q184" s="337"/>
      <c r="R184" s="337"/>
      <c r="S184" s="337"/>
      <c r="T184" s="337"/>
      <c r="U184" s="337"/>
      <c r="V184" s="337"/>
      <c r="W184" s="334"/>
      <c r="X184" s="976"/>
      <c r="Y184" s="976"/>
      <c r="Z184" s="1008"/>
      <c r="AA184" s="1006"/>
      <c r="AB184" s="988"/>
      <c r="AC184" s="1000"/>
      <c r="AD184" s="308">
        <f>IF(N184=N183,0,IF(N184=N182,0,IF(N184=N181,0,IF(N184=N180,0,IF(N184=N179,0,IF(N184=N178,0,IF(N184=N177,0,1)))))))</f>
        <v>0</v>
      </c>
      <c r="AE184" s="308" t="s">
        <v>282</v>
      </c>
      <c r="AF184" s="308" t="str">
        <f t="shared" si="5"/>
        <v>??</v>
      </c>
      <c r="AG184" s="308">
        <f>IF(O184=O183,0,IF(O184=O182,0,IF(O184=O181,0,IF(O184=O180,0,IF(O184=O179,0,IF(O184=O178,0,IF(O184=O177,0,1)))))))</f>
        <v>0</v>
      </c>
      <c r="AH184" s="329">
        <f t="shared" si="10"/>
        <v>0</v>
      </c>
      <c r="AI184" s="309"/>
    </row>
    <row r="185" spans="1:35" ht="15" customHeight="1" thickTop="1" thickBot="1" x14ac:dyDescent="0.25">
      <c r="A185" s="962"/>
      <c r="B185" s="965"/>
      <c r="C185" s="968"/>
      <c r="D185" s="965"/>
      <c r="E185" s="971"/>
      <c r="F185" s="966"/>
      <c r="G185" s="966"/>
      <c r="H185" s="992"/>
      <c r="I185" s="324"/>
      <c r="J185" s="966"/>
      <c r="K185" s="966"/>
      <c r="L185" s="995"/>
      <c r="M185" s="325"/>
      <c r="N185" s="326"/>
      <c r="O185" s="326"/>
      <c r="P185" s="327"/>
      <c r="Q185" s="328"/>
      <c r="R185" s="328"/>
      <c r="S185" s="328"/>
      <c r="T185" s="328"/>
      <c r="U185" s="328"/>
      <c r="V185" s="328"/>
      <c r="W185" s="325"/>
      <c r="X185" s="974">
        <f>SUM(P185:W192)</f>
        <v>0</v>
      </c>
      <c r="Y185" s="974">
        <f>IF(X185&gt;0,18,0)</f>
        <v>0</v>
      </c>
      <c r="Z185" s="1004">
        <f>IF(X185&lt;=18,0,X185-Y185)</f>
        <v>0</v>
      </c>
      <c r="AA185" s="1006">
        <f>IF(X185&lt;Y185,X185,Y185)/IF(Y185=0,1,Y185)</f>
        <v>0</v>
      </c>
      <c r="AB185" s="986" t="str">
        <f>IF(AA185=1,"pe",IF(AA185&gt;0,"ne",""))</f>
        <v/>
      </c>
      <c r="AC185" s="1000"/>
      <c r="AD185" s="308">
        <v>1</v>
      </c>
      <c r="AE185" s="308" t="s">
        <v>282</v>
      </c>
      <c r="AF185" s="308" t="str">
        <f t="shared" si="5"/>
        <v>??</v>
      </c>
      <c r="AG185" s="308">
        <v>1</v>
      </c>
      <c r="AH185" s="329">
        <f>C185</f>
        <v>0</v>
      </c>
      <c r="AI185" s="309"/>
    </row>
    <row r="186" spans="1:35" ht="15" customHeight="1" thickTop="1" thickBot="1" x14ac:dyDescent="0.25">
      <c r="A186" s="963"/>
      <c r="B186" s="966"/>
      <c r="C186" s="969"/>
      <c r="D186" s="966"/>
      <c r="E186" s="972"/>
      <c r="F186" s="966"/>
      <c r="G186" s="966"/>
      <c r="H186" s="993"/>
      <c r="I186" s="998"/>
      <c r="J186" s="966"/>
      <c r="K186" s="966"/>
      <c r="L186" s="996"/>
      <c r="M186" s="330"/>
      <c r="N186" s="331"/>
      <c r="O186" s="331"/>
      <c r="P186" s="332"/>
      <c r="Q186" s="333"/>
      <c r="R186" s="333"/>
      <c r="S186" s="333"/>
      <c r="T186" s="333"/>
      <c r="U186" s="333"/>
      <c r="V186" s="333"/>
      <c r="W186" s="330"/>
      <c r="X186" s="975"/>
      <c r="Y186" s="975"/>
      <c r="Z186" s="1005"/>
      <c r="AA186" s="1006"/>
      <c r="AB186" s="987"/>
      <c r="AC186" s="1000"/>
      <c r="AD186" s="308">
        <f>IF(N186=N185,0,1)</f>
        <v>0</v>
      </c>
      <c r="AE186" s="308" t="s">
        <v>282</v>
      </c>
      <c r="AF186" s="308" t="str">
        <f t="shared" si="5"/>
        <v>??</v>
      </c>
      <c r="AG186" s="308">
        <f>IF(O186=O185,0,1)</f>
        <v>0</v>
      </c>
      <c r="AH186" s="329">
        <f>AH185</f>
        <v>0</v>
      </c>
      <c r="AI186" s="309"/>
    </row>
    <row r="187" spans="1:35" ht="15" customHeight="1" thickTop="1" thickBot="1" x14ac:dyDescent="0.25">
      <c r="A187" s="963"/>
      <c r="B187" s="966"/>
      <c r="C187" s="969"/>
      <c r="D187" s="966"/>
      <c r="E187" s="972"/>
      <c r="F187" s="966"/>
      <c r="G187" s="966"/>
      <c r="H187" s="993"/>
      <c r="I187" s="998"/>
      <c r="J187" s="966"/>
      <c r="K187" s="966"/>
      <c r="L187" s="996"/>
      <c r="M187" s="330"/>
      <c r="N187" s="331"/>
      <c r="O187" s="331"/>
      <c r="P187" s="332"/>
      <c r="Q187" s="333"/>
      <c r="R187" s="333"/>
      <c r="S187" s="333"/>
      <c r="T187" s="333"/>
      <c r="U187" s="333"/>
      <c r="V187" s="333"/>
      <c r="W187" s="330"/>
      <c r="X187" s="975"/>
      <c r="Y187" s="975"/>
      <c r="Z187" s="1005"/>
      <c r="AA187" s="1006"/>
      <c r="AB187" s="987"/>
      <c r="AC187" s="1000"/>
      <c r="AD187" s="308">
        <f>IF(N187=N186,0,IF(N187=N185,0,1))</f>
        <v>0</v>
      </c>
      <c r="AE187" s="308" t="s">
        <v>282</v>
      </c>
      <c r="AF187" s="308" t="str">
        <f t="shared" si="5"/>
        <v>??</v>
      </c>
      <c r="AG187" s="308">
        <f>IF(O187=O186,0,IF(O187=O185,0,1))</f>
        <v>0</v>
      </c>
      <c r="AH187" s="329">
        <f t="shared" si="10"/>
        <v>0</v>
      </c>
      <c r="AI187" s="309"/>
    </row>
    <row r="188" spans="1:35" ht="15" customHeight="1" thickTop="1" thickBot="1" x14ac:dyDescent="0.25">
      <c r="A188" s="963"/>
      <c r="B188" s="966"/>
      <c r="C188" s="969"/>
      <c r="D188" s="966"/>
      <c r="E188" s="972"/>
      <c r="F188" s="966"/>
      <c r="G188" s="966"/>
      <c r="H188" s="993"/>
      <c r="I188" s="998"/>
      <c r="J188" s="966"/>
      <c r="K188" s="966"/>
      <c r="L188" s="996"/>
      <c r="M188" s="330"/>
      <c r="N188" s="331"/>
      <c r="O188" s="331"/>
      <c r="P188" s="332"/>
      <c r="Q188" s="333"/>
      <c r="R188" s="333"/>
      <c r="S188" s="333"/>
      <c r="T188" s="333"/>
      <c r="U188" s="333"/>
      <c r="V188" s="333"/>
      <c r="W188" s="330"/>
      <c r="X188" s="975"/>
      <c r="Y188" s="975"/>
      <c r="Z188" s="1005"/>
      <c r="AA188" s="1006"/>
      <c r="AB188" s="987"/>
      <c r="AC188" s="1000"/>
      <c r="AD188" s="308">
        <f>IF(N188=N187,0,IF(N188=N186,0,IF(N188=N185,0,1)))</f>
        <v>0</v>
      </c>
      <c r="AE188" s="308" t="s">
        <v>282</v>
      </c>
      <c r="AF188" s="308" t="str">
        <f t="shared" si="5"/>
        <v>??</v>
      </c>
      <c r="AG188" s="308">
        <f>IF(O188=O187,0,IF(O188=O186,0,IF(O188=O185,0,1)))</f>
        <v>0</v>
      </c>
      <c r="AH188" s="329">
        <f t="shared" si="10"/>
        <v>0</v>
      </c>
      <c r="AI188" s="309"/>
    </row>
    <row r="189" spans="1:35" ht="15" customHeight="1" thickTop="1" thickBot="1" x14ac:dyDescent="0.25">
      <c r="A189" s="963"/>
      <c r="B189" s="966"/>
      <c r="C189" s="969"/>
      <c r="D189" s="966"/>
      <c r="E189" s="972"/>
      <c r="F189" s="966"/>
      <c r="G189" s="966"/>
      <c r="H189" s="993"/>
      <c r="I189" s="998"/>
      <c r="J189" s="966"/>
      <c r="K189" s="966"/>
      <c r="L189" s="996"/>
      <c r="M189" s="330"/>
      <c r="N189" s="331"/>
      <c r="O189" s="331"/>
      <c r="P189" s="332"/>
      <c r="Q189" s="333"/>
      <c r="R189" s="333"/>
      <c r="S189" s="333"/>
      <c r="T189" s="333"/>
      <c r="U189" s="333"/>
      <c r="V189" s="333"/>
      <c r="W189" s="330"/>
      <c r="X189" s="975"/>
      <c r="Y189" s="975"/>
      <c r="Z189" s="1005"/>
      <c r="AA189" s="1006"/>
      <c r="AB189" s="987"/>
      <c r="AC189" s="1000"/>
      <c r="AD189" s="308">
        <f>IF(N189=N188,0,IF(N189=N187,0,IF(N189=N186,0,IF(N189=N185,0,1))))</f>
        <v>0</v>
      </c>
      <c r="AE189" s="308" t="s">
        <v>282</v>
      </c>
      <c r="AF189" s="308" t="str">
        <f t="shared" si="5"/>
        <v>??</v>
      </c>
      <c r="AG189" s="308">
        <f>IF(O189=O188,0,IF(O189=O187,0,IF(O189=O186,0,IF(O189=O185,0,1))))</f>
        <v>0</v>
      </c>
      <c r="AH189" s="329">
        <f t="shared" si="10"/>
        <v>0</v>
      </c>
      <c r="AI189" s="309"/>
    </row>
    <row r="190" spans="1:35" ht="15" customHeight="1" thickTop="1" thickBot="1" x14ac:dyDescent="0.25">
      <c r="A190" s="963"/>
      <c r="B190" s="966"/>
      <c r="C190" s="969"/>
      <c r="D190" s="966"/>
      <c r="E190" s="972"/>
      <c r="F190" s="966"/>
      <c r="G190" s="966"/>
      <c r="H190" s="993"/>
      <c r="I190" s="998"/>
      <c r="J190" s="966"/>
      <c r="K190" s="966"/>
      <c r="L190" s="996"/>
      <c r="M190" s="330"/>
      <c r="N190" s="331"/>
      <c r="O190" s="331"/>
      <c r="P190" s="332"/>
      <c r="Q190" s="333"/>
      <c r="R190" s="333"/>
      <c r="S190" s="333"/>
      <c r="T190" s="333"/>
      <c r="U190" s="333"/>
      <c r="V190" s="333"/>
      <c r="W190" s="330"/>
      <c r="X190" s="975"/>
      <c r="Y190" s="975"/>
      <c r="Z190" s="1007" t="str">
        <f>IF(Z185&gt;9,"Błąd","")</f>
        <v/>
      </c>
      <c r="AA190" s="1006"/>
      <c r="AB190" s="987"/>
      <c r="AC190" s="1000"/>
      <c r="AD190" s="308">
        <f>IF(N190=N189,0,IF(N190=N188,0,IF(N190=N187,0,IF(N190=N186,0,IF(N190=N185,0,1)))))</f>
        <v>0</v>
      </c>
      <c r="AE190" s="308" t="s">
        <v>282</v>
      </c>
      <c r="AF190" s="308" t="str">
        <f t="shared" si="5"/>
        <v>??</v>
      </c>
      <c r="AG190" s="308">
        <f>IF(O190=O189,0,IF(O190=O188,0,IF(O190=O187,0,IF(O190=O186,0,IF(O190=O185,0,1)))))</f>
        <v>0</v>
      </c>
      <c r="AH190" s="329">
        <f t="shared" si="10"/>
        <v>0</v>
      </c>
      <c r="AI190" s="309"/>
    </row>
    <row r="191" spans="1:35" ht="15" customHeight="1" thickTop="1" thickBot="1" x14ac:dyDescent="0.25">
      <c r="A191" s="963"/>
      <c r="B191" s="966"/>
      <c r="C191" s="969"/>
      <c r="D191" s="966"/>
      <c r="E191" s="972"/>
      <c r="F191" s="966"/>
      <c r="G191" s="966"/>
      <c r="H191" s="993"/>
      <c r="I191" s="998"/>
      <c r="J191" s="966"/>
      <c r="K191" s="966"/>
      <c r="L191" s="996"/>
      <c r="M191" s="330"/>
      <c r="N191" s="331"/>
      <c r="O191" s="331"/>
      <c r="P191" s="332"/>
      <c r="Q191" s="333"/>
      <c r="R191" s="333"/>
      <c r="S191" s="333"/>
      <c r="T191" s="333"/>
      <c r="U191" s="333"/>
      <c r="V191" s="333"/>
      <c r="W191" s="330"/>
      <c r="X191" s="975"/>
      <c r="Y191" s="975"/>
      <c r="Z191" s="1007"/>
      <c r="AA191" s="1006"/>
      <c r="AB191" s="987"/>
      <c r="AC191" s="1000"/>
      <c r="AD191" s="308">
        <f>IF(N191=N190,0,IF(N191=N189,0,IF(N191=N188,0,IF(N191=N187,0,IF(N191=N186,0,IF(N191=N185,0,1))))))</f>
        <v>0</v>
      </c>
      <c r="AE191" s="308" t="s">
        <v>282</v>
      </c>
      <c r="AF191" s="308" t="str">
        <f t="shared" si="5"/>
        <v>??</v>
      </c>
      <c r="AG191" s="308">
        <f>IF(O191=O190,0,IF(O191=O189,0,IF(O191=O188,0,IF(O191=O187,0,IF(O191=O186,0,IF(O191=O185,0,1))))))</f>
        <v>0</v>
      </c>
      <c r="AH191" s="329">
        <f t="shared" si="10"/>
        <v>0</v>
      </c>
      <c r="AI191" s="309"/>
    </row>
    <row r="192" spans="1:35" ht="15" customHeight="1" thickTop="1" thickBot="1" x14ac:dyDescent="0.25">
      <c r="A192" s="964"/>
      <c r="B192" s="967"/>
      <c r="C192" s="970"/>
      <c r="D192" s="967"/>
      <c r="E192" s="973"/>
      <c r="F192" s="967"/>
      <c r="G192" s="967"/>
      <c r="H192" s="994"/>
      <c r="I192" s="999"/>
      <c r="J192" s="967"/>
      <c r="K192" s="967"/>
      <c r="L192" s="997"/>
      <c r="M192" s="334"/>
      <c r="N192" s="335"/>
      <c r="O192" s="335"/>
      <c r="P192" s="336"/>
      <c r="Q192" s="337"/>
      <c r="R192" s="337"/>
      <c r="S192" s="337"/>
      <c r="T192" s="337"/>
      <c r="U192" s="337"/>
      <c r="V192" s="337"/>
      <c r="W192" s="334"/>
      <c r="X192" s="976"/>
      <c r="Y192" s="976"/>
      <c r="Z192" s="1008"/>
      <c r="AA192" s="1006"/>
      <c r="AB192" s="988"/>
      <c r="AC192" s="1000"/>
      <c r="AD192" s="308">
        <f>IF(N192=N191,0,IF(N192=N190,0,IF(N192=N189,0,IF(N192=N188,0,IF(N192=N187,0,IF(N192=N186,0,IF(N192=N185,0,1)))))))</f>
        <v>0</v>
      </c>
      <c r="AE192" s="308" t="s">
        <v>282</v>
      </c>
      <c r="AF192" s="308" t="str">
        <f t="shared" si="5"/>
        <v>??</v>
      </c>
      <c r="AG192" s="308">
        <f>IF(O192=O191,0,IF(O192=O190,0,IF(O192=O189,0,IF(O192=O188,0,IF(O192=O187,0,IF(O192=O186,0,IF(O192=O185,0,1)))))))</f>
        <v>0</v>
      </c>
      <c r="AH192" s="329">
        <f t="shared" si="10"/>
        <v>0</v>
      </c>
      <c r="AI192" s="309"/>
    </row>
    <row r="193" spans="1:35" ht="15" customHeight="1" thickTop="1" thickBot="1" x14ac:dyDescent="0.25">
      <c r="A193" s="962"/>
      <c r="B193" s="965"/>
      <c r="C193" s="968"/>
      <c r="D193" s="965"/>
      <c r="E193" s="971"/>
      <c r="F193" s="966"/>
      <c r="G193" s="966"/>
      <c r="H193" s="992"/>
      <c r="I193" s="324"/>
      <c r="J193" s="966"/>
      <c r="K193" s="966"/>
      <c r="L193" s="995"/>
      <c r="M193" s="325"/>
      <c r="N193" s="326"/>
      <c r="O193" s="326"/>
      <c r="P193" s="327"/>
      <c r="Q193" s="328"/>
      <c r="R193" s="328"/>
      <c r="S193" s="328"/>
      <c r="T193" s="328"/>
      <c r="U193" s="328"/>
      <c r="V193" s="328"/>
      <c r="W193" s="325"/>
      <c r="X193" s="974">
        <f>SUM(P193:W200)</f>
        <v>0</v>
      </c>
      <c r="Y193" s="974">
        <f>IF(X193&gt;0,18,0)</f>
        <v>0</v>
      </c>
      <c r="Z193" s="1004">
        <f>IF(X193&lt;=18,0,X193-Y193)</f>
        <v>0</v>
      </c>
      <c r="AA193" s="983">
        <f>IF(X193&lt;Y193,X193,Y193)/IF(Y193=0,1,Y193)</f>
        <v>0</v>
      </c>
      <c r="AB193" s="986" t="str">
        <f>IF(AA193=1,"pe",IF(AA193&gt;0,"ne",""))</f>
        <v/>
      </c>
      <c r="AC193" s="1000"/>
      <c r="AD193" s="308">
        <v>1</v>
      </c>
      <c r="AE193" s="308" t="s">
        <v>282</v>
      </c>
      <c r="AF193" s="308" t="str">
        <f t="shared" si="5"/>
        <v>??</v>
      </c>
      <c r="AG193" s="308">
        <v>1</v>
      </c>
      <c r="AH193" s="329">
        <f>C193</f>
        <v>0</v>
      </c>
      <c r="AI193" s="309"/>
    </row>
    <row r="194" spans="1:35" ht="15" customHeight="1" thickTop="1" thickBot="1" x14ac:dyDescent="0.25">
      <c r="A194" s="963"/>
      <c r="B194" s="966"/>
      <c r="C194" s="969"/>
      <c r="D194" s="966"/>
      <c r="E194" s="972"/>
      <c r="F194" s="966"/>
      <c r="G194" s="966"/>
      <c r="H194" s="993"/>
      <c r="I194" s="998"/>
      <c r="J194" s="966"/>
      <c r="K194" s="966"/>
      <c r="L194" s="996"/>
      <c r="M194" s="330"/>
      <c r="N194" s="331"/>
      <c r="O194" s="331"/>
      <c r="P194" s="332"/>
      <c r="Q194" s="333"/>
      <c r="R194" s="333"/>
      <c r="S194" s="333"/>
      <c r="T194" s="333"/>
      <c r="U194" s="333"/>
      <c r="V194" s="333"/>
      <c r="W194" s="330"/>
      <c r="X194" s="975"/>
      <c r="Y194" s="975"/>
      <c r="Z194" s="1005"/>
      <c r="AA194" s="984"/>
      <c r="AB194" s="987"/>
      <c r="AC194" s="1000"/>
      <c r="AD194" s="308">
        <f>IF(N194=N193,0,1)</f>
        <v>0</v>
      </c>
      <c r="AE194" s="308" t="s">
        <v>282</v>
      </c>
      <c r="AF194" s="308" t="str">
        <f t="shared" si="5"/>
        <v>??</v>
      </c>
      <c r="AG194" s="308">
        <f>IF(O194=O193,0,1)</f>
        <v>0</v>
      </c>
      <c r="AH194" s="329">
        <f>AH193</f>
        <v>0</v>
      </c>
      <c r="AI194" s="309"/>
    </row>
    <row r="195" spans="1:35" ht="15" customHeight="1" thickTop="1" thickBot="1" x14ac:dyDescent="0.25">
      <c r="A195" s="963"/>
      <c r="B195" s="966"/>
      <c r="C195" s="969"/>
      <c r="D195" s="966"/>
      <c r="E195" s="972"/>
      <c r="F195" s="966"/>
      <c r="G195" s="966"/>
      <c r="H195" s="993"/>
      <c r="I195" s="998"/>
      <c r="J195" s="966"/>
      <c r="K195" s="966"/>
      <c r="L195" s="996"/>
      <c r="M195" s="330"/>
      <c r="N195" s="331"/>
      <c r="O195" s="331"/>
      <c r="P195" s="332"/>
      <c r="Q195" s="333"/>
      <c r="R195" s="333"/>
      <c r="S195" s="333"/>
      <c r="T195" s="333"/>
      <c r="U195" s="333"/>
      <c r="V195" s="333"/>
      <c r="W195" s="330"/>
      <c r="X195" s="975"/>
      <c r="Y195" s="975"/>
      <c r="Z195" s="1005"/>
      <c r="AA195" s="984"/>
      <c r="AB195" s="987"/>
      <c r="AC195" s="1000"/>
      <c r="AD195" s="308">
        <f>IF(N195=N194,0,IF(N195=N193,0,1))</f>
        <v>0</v>
      </c>
      <c r="AE195" s="308" t="s">
        <v>282</v>
      </c>
      <c r="AF195" s="308" t="str">
        <f t="shared" si="5"/>
        <v>??</v>
      </c>
      <c r="AG195" s="308">
        <f>IF(O195=O194,0,IF(O195=O193,0,1))</f>
        <v>0</v>
      </c>
      <c r="AH195" s="329">
        <f t="shared" ref="AH195:AH200" si="11">AH194</f>
        <v>0</v>
      </c>
      <c r="AI195" s="309"/>
    </row>
    <row r="196" spans="1:35" ht="15" customHeight="1" thickTop="1" thickBot="1" x14ac:dyDescent="0.25">
      <c r="A196" s="963"/>
      <c r="B196" s="966"/>
      <c r="C196" s="969"/>
      <c r="D196" s="966"/>
      <c r="E196" s="972"/>
      <c r="F196" s="966"/>
      <c r="G196" s="966"/>
      <c r="H196" s="993"/>
      <c r="I196" s="998"/>
      <c r="J196" s="966"/>
      <c r="K196" s="966"/>
      <c r="L196" s="996"/>
      <c r="M196" s="330"/>
      <c r="N196" s="331"/>
      <c r="O196" s="331"/>
      <c r="P196" s="332"/>
      <c r="Q196" s="333"/>
      <c r="R196" s="333"/>
      <c r="S196" s="333"/>
      <c r="T196" s="333"/>
      <c r="U196" s="333"/>
      <c r="V196" s="333"/>
      <c r="W196" s="330"/>
      <c r="X196" s="975"/>
      <c r="Y196" s="975"/>
      <c r="Z196" s="1005"/>
      <c r="AA196" s="984"/>
      <c r="AB196" s="987"/>
      <c r="AC196" s="1000"/>
      <c r="AD196" s="308">
        <f>IF(N196=N195,0,IF(N196=N194,0,IF(N196=N193,0,1)))</f>
        <v>0</v>
      </c>
      <c r="AE196" s="308" t="s">
        <v>282</v>
      </c>
      <c r="AF196" s="308" t="str">
        <f t="shared" si="5"/>
        <v>??</v>
      </c>
      <c r="AG196" s="308">
        <f>IF(O196=O195,0,IF(O196=O194,0,IF(O196=O193,0,1)))</f>
        <v>0</v>
      </c>
      <c r="AH196" s="329">
        <f t="shared" si="11"/>
        <v>0</v>
      </c>
      <c r="AI196" s="309"/>
    </row>
    <row r="197" spans="1:35" ht="15" customHeight="1" thickTop="1" thickBot="1" x14ac:dyDescent="0.25">
      <c r="A197" s="963"/>
      <c r="B197" s="966"/>
      <c r="C197" s="969"/>
      <c r="D197" s="966"/>
      <c r="E197" s="972"/>
      <c r="F197" s="966"/>
      <c r="G197" s="966"/>
      <c r="H197" s="993"/>
      <c r="I197" s="998"/>
      <c r="J197" s="966"/>
      <c r="K197" s="966"/>
      <c r="L197" s="996"/>
      <c r="M197" s="330"/>
      <c r="N197" s="331"/>
      <c r="O197" s="331"/>
      <c r="P197" s="332"/>
      <c r="Q197" s="333"/>
      <c r="R197" s="333"/>
      <c r="S197" s="333"/>
      <c r="T197" s="333"/>
      <c r="U197" s="333"/>
      <c r="V197" s="333"/>
      <c r="W197" s="330"/>
      <c r="X197" s="975"/>
      <c r="Y197" s="975"/>
      <c r="Z197" s="1005"/>
      <c r="AA197" s="984"/>
      <c r="AB197" s="987"/>
      <c r="AC197" s="1000"/>
      <c r="AD197" s="308">
        <f>IF(N197=N196,0,IF(N197=N195,0,IF(N197=N194,0,IF(N197=N193,0,1))))</f>
        <v>0</v>
      </c>
      <c r="AE197" s="308" t="s">
        <v>282</v>
      </c>
      <c r="AF197" s="308" t="str">
        <f t="shared" si="5"/>
        <v>??</v>
      </c>
      <c r="AG197" s="308">
        <f>IF(O197=O196,0,IF(O197=O195,0,IF(O197=O194,0,IF(O197=O193,0,1))))</f>
        <v>0</v>
      </c>
      <c r="AH197" s="329">
        <f t="shared" si="11"/>
        <v>0</v>
      </c>
      <c r="AI197" s="309"/>
    </row>
    <row r="198" spans="1:35" ht="15" customHeight="1" thickTop="1" thickBot="1" x14ac:dyDescent="0.25">
      <c r="A198" s="963"/>
      <c r="B198" s="966"/>
      <c r="C198" s="969"/>
      <c r="D198" s="966"/>
      <c r="E198" s="972"/>
      <c r="F198" s="966"/>
      <c r="G198" s="966"/>
      <c r="H198" s="993"/>
      <c r="I198" s="998"/>
      <c r="J198" s="966"/>
      <c r="K198" s="966"/>
      <c r="L198" s="996"/>
      <c r="M198" s="330"/>
      <c r="N198" s="331"/>
      <c r="O198" s="331"/>
      <c r="P198" s="332"/>
      <c r="Q198" s="333"/>
      <c r="R198" s="333"/>
      <c r="S198" s="333"/>
      <c r="T198" s="333"/>
      <c r="U198" s="333"/>
      <c r="V198" s="333"/>
      <c r="W198" s="330"/>
      <c r="X198" s="975"/>
      <c r="Y198" s="975"/>
      <c r="Z198" s="1007" t="str">
        <f>IF(Z193&gt;9,"Błąd","")</f>
        <v/>
      </c>
      <c r="AA198" s="984"/>
      <c r="AB198" s="987"/>
      <c r="AC198" s="1000"/>
      <c r="AD198" s="308">
        <f>IF(N198=N197,0,IF(N198=N196,0,IF(N198=N195,0,IF(N198=N194,0,IF(N198=N193,0,1)))))</f>
        <v>0</v>
      </c>
      <c r="AE198" s="308" t="s">
        <v>282</v>
      </c>
      <c r="AF198" s="308" t="str">
        <f t="shared" si="5"/>
        <v>??</v>
      </c>
      <c r="AG198" s="308">
        <f>IF(O198=O197,0,IF(O198=O196,0,IF(O198=O195,0,IF(O198=O194,0,IF(O198=O193,0,1)))))</f>
        <v>0</v>
      </c>
      <c r="AH198" s="329">
        <f t="shared" si="11"/>
        <v>0</v>
      </c>
      <c r="AI198" s="309"/>
    </row>
    <row r="199" spans="1:35" ht="15" customHeight="1" thickTop="1" thickBot="1" x14ac:dyDescent="0.25">
      <c r="A199" s="963"/>
      <c r="B199" s="966"/>
      <c r="C199" s="969"/>
      <c r="D199" s="966"/>
      <c r="E199" s="972"/>
      <c r="F199" s="966"/>
      <c r="G199" s="966"/>
      <c r="H199" s="993"/>
      <c r="I199" s="998"/>
      <c r="J199" s="966"/>
      <c r="K199" s="966"/>
      <c r="L199" s="996"/>
      <c r="M199" s="330"/>
      <c r="N199" s="331"/>
      <c r="O199" s="331"/>
      <c r="P199" s="332"/>
      <c r="Q199" s="333"/>
      <c r="R199" s="333"/>
      <c r="S199" s="333"/>
      <c r="T199" s="333"/>
      <c r="U199" s="333"/>
      <c r="V199" s="333"/>
      <c r="W199" s="330"/>
      <c r="X199" s="975"/>
      <c r="Y199" s="975"/>
      <c r="Z199" s="1007"/>
      <c r="AA199" s="984"/>
      <c r="AB199" s="987"/>
      <c r="AC199" s="1000"/>
      <c r="AD199" s="308">
        <f>IF(N199=N198,0,IF(N199=N197,0,IF(N199=N196,0,IF(N199=N195,0,IF(N199=N194,0,IF(N199=N193,0,1))))))</f>
        <v>0</v>
      </c>
      <c r="AE199" s="308" t="s">
        <v>282</v>
      </c>
      <c r="AF199" s="308" t="str">
        <f t="shared" si="5"/>
        <v>??</v>
      </c>
      <c r="AG199" s="308">
        <f>IF(O199=O198,0,IF(O199=O197,0,IF(O199=O196,0,IF(O199=O195,0,IF(O199=O194,0,IF(O199=O193,0,1))))))</f>
        <v>0</v>
      </c>
      <c r="AH199" s="329">
        <f t="shared" si="11"/>
        <v>0</v>
      </c>
      <c r="AI199" s="309"/>
    </row>
    <row r="200" spans="1:35" ht="15" customHeight="1" thickTop="1" thickBot="1" x14ac:dyDescent="0.25">
      <c r="A200" s="964"/>
      <c r="B200" s="967"/>
      <c r="C200" s="970"/>
      <c r="D200" s="967"/>
      <c r="E200" s="973"/>
      <c r="F200" s="967"/>
      <c r="G200" s="967"/>
      <c r="H200" s="994"/>
      <c r="I200" s="999"/>
      <c r="J200" s="967"/>
      <c r="K200" s="967"/>
      <c r="L200" s="997"/>
      <c r="M200" s="334"/>
      <c r="N200" s="335"/>
      <c r="O200" s="335"/>
      <c r="P200" s="336"/>
      <c r="Q200" s="337"/>
      <c r="R200" s="337"/>
      <c r="S200" s="337"/>
      <c r="T200" s="337"/>
      <c r="U200" s="337"/>
      <c r="V200" s="337"/>
      <c r="W200" s="334"/>
      <c r="X200" s="976"/>
      <c r="Y200" s="976"/>
      <c r="Z200" s="1008"/>
      <c r="AA200" s="985"/>
      <c r="AB200" s="988"/>
      <c r="AC200" s="1000"/>
      <c r="AD200" s="308">
        <f>IF(N200=N199,0,IF(N200=N198,0,IF(N200=N197,0,IF(N200=N196,0,IF(N200=N195,0,IF(N200=N194,0,IF(N200=N193,0,1)))))))</f>
        <v>0</v>
      </c>
      <c r="AE200" s="308" t="s">
        <v>282</v>
      </c>
      <c r="AF200" s="308" t="str">
        <f t="shared" si="5"/>
        <v>??</v>
      </c>
      <c r="AG200" s="308">
        <f>IF(O200=O199,0,IF(O200=O198,0,IF(O200=O197,0,IF(O200=O196,0,IF(O200=O195,0,IF(O200=O194,0,IF(O200=O193,0,1)))))))</f>
        <v>0</v>
      </c>
      <c r="AH200" s="329">
        <f t="shared" si="11"/>
        <v>0</v>
      </c>
      <c r="AI200" s="309"/>
    </row>
    <row r="201" spans="1:35" ht="15" customHeight="1" thickTop="1" thickBot="1" x14ac:dyDescent="0.25">
      <c r="A201" s="962"/>
      <c r="B201" s="965"/>
      <c r="C201" s="968"/>
      <c r="D201" s="965"/>
      <c r="E201" s="971"/>
      <c r="F201" s="966"/>
      <c r="G201" s="966"/>
      <c r="H201" s="992"/>
      <c r="I201" s="324"/>
      <c r="J201" s="966"/>
      <c r="K201" s="966"/>
      <c r="L201" s="995"/>
      <c r="M201" s="325"/>
      <c r="N201" s="326"/>
      <c r="O201" s="326"/>
      <c r="P201" s="327"/>
      <c r="Q201" s="328"/>
      <c r="R201" s="328"/>
      <c r="S201" s="328"/>
      <c r="T201" s="328"/>
      <c r="U201" s="328"/>
      <c r="V201" s="328"/>
      <c r="W201" s="325"/>
      <c r="X201" s="974">
        <f>SUM(P201:W208)</f>
        <v>0</v>
      </c>
      <c r="Y201" s="974">
        <f>IF(X201&gt;0,18,0)</f>
        <v>0</v>
      </c>
      <c r="Z201" s="1004">
        <f>IF(X201&lt;=18,0,X201-Y201)</f>
        <v>0</v>
      </c>
      <c r="AA201" s="1006">
        <f>IF(X201&lt;Y201,X201,Y201)/IF(Y201=0,1,Y201)</f>
        <v>0</v>
      </c>
      <c r="AB201" s="986" t="str">
        <f>IF(AA201=1,"pe",IF(AA201&gt;0,"ne",""))</f>
        <v/>
      </c>
      <c r="AC201" s="1000"/>
      <c r="AD201" s="308">
        <v>1</v>
      </c>
      <c r="AE201" s="308" t="s">
        <v>282</v>
      </c>
      <c r="AF201" s="308" t="str">
        <f t="shared" si="5"/>
        <v>??</v>
      </c>
      <c r="AG201" s="308">
        <v>1</v>
      </c>
      <c r="AH201" s="329">
        <f>C201</f>
        <v>0</v>
      </c>
      <c r="AI201" s="309"/>
    </row>
    <row r="202" spans="1:35" ht="15" customHeight="1" thickTop="1" thickBot="1" x14ac:dyDescent="0.25">
      <c r="A202" s="963"/>
      <c r="B202" s="966"/>
      <c r="C202" s="969"/>
      <c r="D202" s="966"/>
      <c r="E202" s="972"/>
      <c r="F202" s="966"/>
      <c r="G202" s="966"/>
      <c r="H202" s="993"/>
      <c r="I202" s="998"/>
      <c r="J202" s="966"/>
      <c r="K202" s="966"/>
      <c r="L202" s="996"/>
      <c r="M202" s="330"/>
      <c r="N202" s="331"/>
      <c r="O202" s="331"/>
      <c r="P202" s="332"/>
      <c r="Q202" s="333"/>
      <c r="R202" s="333"/>
      <c r="S202" s="333"/>
      <c r="T202" s="333"/>
      <c r="U202" s="333"/>
      <c r="V202" s="333"/>
      <c r="W202" s="330"/>
      <c r="X202" s="975"/>
      <c r="Y202" s="975"/>
      <c r="Z202" s="1005"/>
      <c r="AA202" s="1006"/>
      <c r="AB202" s="987"/>
      <c r="AC202" s="1000"/>
      <c r="AD202" s="308">
        <f>IF(N202=N201,0,1)</f>
        <v>0</v>
      </c>
      <c r="AE202" s="308" t="s">
        <v>282</v>
      </c>
      <c r="AF202" s="308" t="str">
        <f t="shared" si="5"/>
        <v>??</v>
      </c>
      <c r="AG202" s="308">
        <f>IF(O202=O201,0,1)</f>
        <v>0</v>
      </c>
      <c r="AH202" s="329">
        <f t="shared" ref="AH202:AH208" si="12">AH201</f>
        <v>0</v>
      </c>
      <c r="AI202" s="309"/>
    </row>
    <row r="203" spans="1:35" ht="15" customHeight="1" thickTop="1" thickBot="1" x14ac:dyDescent="0.25">
      <c r="A203" s="963"/>
      <c r="B203" s="966"/>
      <c r="C203" s="969"/>
      <c r="D203" s="966"/>
      <c r="E203" s="972"/>
      <c r="F203" s="966"/>
      <c r="G203" s="966"/>
      <c r="H203" s="993"/>
      <c r="I203" s="998"/>
      <c r="J203" s="966"/>
      <c r="K203" s="966"/>
      <c r="L203" s="996"/>
      <c r="M203" s="330"/>
      <c r="N203" s="331"/>
      <c r="O203" s="331"/>
      <c r="P203" s="332"/>
      <c r="Q203" s="333"/>
      <c r="R203" s="333"/>
      <c r="S203" s="333"/>
      <c r="T203" s="333"/>
      <c r="U203" s="333"/>
      <c r="V203" s="333"/>
      <c r="W203" s="330"/>
      <c r="X203" s="975"/>
      <c r="Y203" s="975"/>
      <c r="Z203" s="1005"/>
      <c r="AA203" s="1006"/>
      <c r="AB203" s="987"/>
      <c r="AC203" s="1000"/>
      <c r="AD203" s="308">
        <f>IF(N203=N202,0,IF(N203=N201,0,1))</f>
        <v>0</v>
      </c>
      <c r="AE203" s="308" t="s">
        <v>282</v>
      </c>
      <c r="AF203" s="308" t="str">
        <f t="shared" si="5"/>
        <v>??</v>
      </c>
      <c r="AG203" s="308">
        <f>IF(O203=O202,0,IF(O203=O201,0,1))</f>
        <v>0</v>
      </c>
      <c r="AH203" s="329">
        <f t="shared" si="12"/>
        <v>0</v>
      </c>
      <c r="AI203" s="309"/>
    </row>
    <row r="204" spans="1:35" ht="15" customHeight="1" thickTop="1" thickBot="1" x14ac:dyDescent="0.25">
      <c r="A204" s="963"/>
      <c r="B204" s="966"/>
      <c r="C204" s="969"/>
      <c r="D204" s="966"/>
      <c r="E204" s="972"/>
      <c r="F204" s="966"/>
      <c r="G204" s="966"/>
      <c r="H204" s="993"/>
      <c r="I204" s="998"/>
      <c r="J204" s="966"/>
      <c r="K204" s="966"/>
      <c r="L204" s="996"/>
      <c r="M204" s="330"/>
      <c r="N204" s="331"/>
      <c r="O204" s="331"/>
      <c r="P204" s="332"/>
      <c r="Q204" s="333"/>
      <c r="R204" s="333"/>
      <c r="S204" s="333"/>
      <c r="T204" s="333"/>
      <c r="U204" s="333"/>
      <c r="V204" s="333"/>
      <c r="W204" s="330"/>
      <c r="X204" s="975"/>
      <c r="Y204" s="975"/>
      <c r="Z204" s="1005"/>
      <c r="AA204" s="1006"/>
      <c r="AB204" s="987"/>
      <c r="AC204" s="1000"/>
      <c r="AD204" s="308">
        <f>IF(N204=N203,0,IF(N204=N202,0,IF(N204=N201,0,1)))</f>
        <v>0</v>
      </c>
      <c r="AE204" s="308" t="s">
        <v>282</v>
      </c>
      <c r="AF204" s="308" t="str">
        <f t="shared" si="5"/>
        <v>??</v>
      </c>
      <c r="AG204" s="308">
        <f>IF(O204=O203,0,IF(O204=O202,0,IF(O204=O201,0,1)))</f>
        <v>0</v>
      </c>
      <c r="AH204" s="329">
        <f t="shared" si="12"/>
        <v>0</v>
      </c>
      <c r="AI204" s="309"/>
    </row>
    <row r="205" spans="1:35" ht="15" customHeight="1" thickTop="1" thickBot="1" x14ac:dyDescent="0.25">
      <c r="A205" s="963"/>
      <c r="B205" s="966"/>
      <c r="C205" s="969"/>
      <c r="D205" s="966"/>
      <c r="E205" s="972"/>
      <c r="F205" s="966"/>
      <c r="G205" s="966"/>
      <c r="H205" s="993"/>
      <c r="I205" s="998"/>
      <c r="J205" s="966"/>
      <c r="K205" s="966"/>
      <c r="L205" s="996"/>
      <c r="M205" s="330"/>
      <c r="N205" s="331"/>
      <c r="O205" s="331"/>
      <c r="P205" s="332"/>
      <c r="Q205" s="333"/>
      <c r="R205" s="333"/>
      <c r="S205" s="333"/>
      <c r="T205" s="333"/>
      <c r="U205" s="333"/>
      <c r="V205" s="333"/>
      <c r="W205" s="330"/>
      <c r="X205" s="975"/>
      <c r="Y205" s="975"/>
      <c r="Z205" s="1005"/>
      <c r="AA205" s="1006"/>
      <c r="AB205" s="987"/>
      <c r="AC205" s="1000"/>
      <c r="AD205" s="308">
        <f>IF(N205=N204,0,IF(N205=N203,0,IF(N205=N202,0,IF(N205=N201,0,1))))</f>
        <v>0</v>
      </c>
      <c r="AE205" s="308" t="s">
        <v>282</v>
      </c>
      <c r="AF205" s="308" t="str">
        <f t="shared" si="5"/>
        <v>??</v>
      </c>
      <c r="AG205" s="308">
        <f>IF(O205=O204,0,IF(O205=O203,0,IF(O205=O202,0,IF(O205=O201,0,1))))</f>
        <v>0</v>
      </c>
      <c r="AH205" s="329">
        <f t="shared" si="12"/>
        <v>0</v>
      </c>
      <c r="AI205" s="309"/>
    </row>
    <row r="206" spans="1:35" ht="15" customHeight="1" thickTop="1" thickBot="1" x14ac:dyDescent="0.25">
      <c r="A206" s="963"/>
      <c r="B206" s="966"/>
      <c r="C206" s="969"/>
      <c r="D206" s="966"/>
      <c r="E206" s="972"/>
      <c r="F206" s="966"/>
      <c r="G206" s="966"/>
      <c r="H206" s="993"/>
      <c r="I206" s="998"/>
      <c r="J206" s="966"/>
      <c r="K206" s="966"/>
      <c r="L206" s="996"/>
      <c r="M206" s="330"/>
      <c r="N206" s="331"/>
      <c r="O206" s="331"/>
      <c r="P206" s="332"/>
      <c r="Q206" s="333"/>
      <c r="R206" s="333"/>
      <c r="S206" s="333"/>
      <c r="T206" s="333"/>
      <c r="U206" s="333"/>
      <c r="V206" s="333"/>
      <c r="W206" s="330"/>
      <c r="X206" s="975"/>
      <c r="Y206" s="975"/>
      <c r="Z206" s="1007" t="str">
        <f>IF(Z201&gt;9,"Błąd","")</f>
        <v/>
      </c>
      <c r="AA206" s="1006"/>
      <c r="AB206" s="987"/>
      <c r="AC206" s="1000"/>
      <c r="AD206" s="308">
        <f>IF(N206=N205,0,IF(N206=N204,0,IF(N206=N203,0,IF(N206=N202,0,IF(N206=N201,0,1)))))</f>
        <v>0</v>
      </c>
      <c r="AE206" s="308" t="s">
        <v>282</v>
      </c>
      <c r="AF206" s="308" t="str">
        <f t="shared" si="5"/>
        <v>??</v>
      </c>
      <c r="AG206" s="308">
        <f>IF(O206=O205,0,IF(O206=O204,0,IF(O206=O203,0,IF(O206=O202,0,IF(O206=O201,0,1)))))</f>
        <v>0</v>
      </c>
      <c r="AH206" s="329">
        <f t="shared" si="12"/>
        <v>0</v>
      </c>
      <c r="AI206" s="309"/>
    </row>
    <row r="207" spans="1:35" ht="15" customHeight="1" thickTop="1" thickBot="1" x14ac:dyDescent="0.25">
      <c r="A207" s="963"/>
      <c r="B207" s="966"/>
      <c r="C207" s="969"/>
      <c r="D207" s="966"/>
      <c r="E207" s="972"/>
      <c r="F207" s="966"/>
      <c r="G207" s="966"/>
      <c r="H207" s="993"/>
      <c r="I207" s="998"/>
      <c r="J207" s="966"/>
      <c r="K207" s="966"/>
      <c r="L207" s="996"/>
      <c r="M207" s="330"/>
      <c r="N207" s="331"/>
      <c r="O207" s="331"/>
      <c r="P207" s="332"/>
      <c r="Q207" s="333"/>
      <c r="R207" s="333"/>
      <c r="S207" s="333"/>
      <c r="T207" s="333"/>
      <c r="U207" s="333"/>
      <c r="V207" s="333"/>
      <c r="W207" s="330"/>
      <c r="X207" s="975"/>
      <c r="Y207" s="975"/>
      <c r="Z207" s="1007"/>
      <c r="AA207" s="1006"/>
      <c r="AB207" s="987"/>
      <c r="AC207" s="1000"/>
      <c r="AD207" s="308">
        <f>IF(N207=N206,0,IF(N207=N205,0,IF(N207=N204,0,IF(N207=N203,0,IF(N207=N202,0,IF(N207=N201,0,1))))))</f>
        <v>0</v>
      </c>
      <c r="AE207" s="308" t="s">
        <v>282</v>
      </c>
      <c r="AF207" s="308" t="str">
        <f t="shared" si="5"/>
        <v>??</v>
      </c>
      <c r="AG207" s="308">
        <f>IF(O207=O206,0,IF(O207=O205,0,IF(O207=O204,0,IF(O207=O203,0,IF(O207=O202,0,IF(O207=O201,0,1))))))</f>
        <v>0</v>
      </c>
      <c r="AH207" s="329">
        <f t="shared" si="12"/>
        <v>0</v>
      </c>
      <c r="AI207" s="309"/>
    </row>
    <row r="208" spans="1:35" ht="15" customHeight="1" thickTop="1" thickBot="1" x14ac:dyDescent="0.25">
      <c r="A208" s="964"/>
      <c r="B208" s="967"/>
      <c r="C208" s="970"/>
      <c r="D208" s="967"/>
      <c r="E208" s="973"/>
      <c r="F208" s="967"/>
      <c r="G208" s="967"/>
      <c r="H208" s="994"/>
      <c r="I208" s="999"/>
      <c r="J208" s="967"/>
      <c r="K208" s="967"/>
      <c r="L208" s="997"/>
      <c r="M208" s="334"/>
      <c r="N208" s="335"/>
      <c r="O208" s="335"/>
      <c r="P208" s="336"/>
      <c r="Q208" s="337"/>
      <c r="R208" s="337"/>
      <c r="S208" s="337"/>
      <c r="T208" s="337"/>
      <c r="U208" s="337"/>
      <c r="V208" s="337"/>
      <c r="W208" s="334"/>
      <c r="X208" s="976"/>
      <c r="Y208" s="976"/>
      <c r="Z208" s="1008"/>
      <c r="AA208" s="1006"/>
      <c r="AB208" s="988"/>
      <c r="AC208" s="1000"/>
      <c r="AD208" s="308">
        <f>IF(N208=N207,0,IF(N208=N206,0,IF(N208=N205,0,IF(N208=N204,0,IF(N208=N203,0,IF(N208=N202,0,IF(N208=N201,0,1)))))))</f>
        <v>0</v>
      </c>
      <c r="AE208" s="308" t="s">
        <v>282</v>
      </c>
      <c r="AF208" s="308" t="str">
        <f t="shared" si="5"/>
        <v>??</v>
      </c>
      <c r="AG208" s="308">
        <f>IF(O208=O207,0,IF(O208=O206,0,IF(O208=O205,0,IF(O208=O204,0,IF(O208=O203,0,IF(O208=O202,0,IF(O208=O201,0,1)))))))</f>
        <v>0</v>
      </c>
      <c r="AH208" s="329">
        <f t="shared" si="12"/>
        <v>0</v>
      </c>
      <c r="AI208" s="309"/>
    </row>
    <row r="209" spans="1:35" ht="15" customHeight="1" thickTop="1" thickBot="1" x14ac:dyDescent="0.25">
      <c r="A209" s="962"/>
      <c r="B209" s="965"/>
      <c r="C209" s="968"/>
      <c r="D209" s="965"/>
      <c r="E209" s="971"/>
      <c r="F209" s="966"/>
      <c r="G209" s="966"/>
      <c r="H209" s="992"/>
      <c r="I209" s="324"/>
      <c r="J209" s="966"/>
      <c r="K209" s="966"/>
      <c r="L209" s="995"/>
      <c r="M209" s="325"/>
      <c r="N209" s="326"/>
      <c r="O209" s="326"/>
      <c r="P209" s="327"/>
      <c r="Q209" s="328"/>
      <c r="R209" s="328"/>
      <c r="S209" s="328"/>
      <c r="T209" s="328"/>
      <c r="U209" s="328"/>
      <c r="V209" s="328"/>
      <c r="W209" s="325"/>
      <c r="X209" s="974">
        <f>SUM(P209:W216)</f>
        <v>0</v>
      </c>
      <c r="Y209" s="974">
        <f>IF(X209&gt;0,18,0)</f>
        <v>0</v>
      </c>
      <c r="Z209" s="1004">
        <f>IF(X209&lt;=18,0,X209-Y209)</f>
        <v>0</v>
      </c>
      <c r="AA209" s="1006">
        <f>IF(X209&lt;Y209,X209,Y209)/IF(Y209=0,1,Y209)</f>
        <v>0</v>
      </c>
      <c r="AB209" s="986" t="str">
        <f>IF(AA209=1,"pe",IF(AA209&gt;0,"ne",""))</f>
        <v/>
      </c>
      <c r="AC209" s="1000"/>
      <c r="AD209" s="308">
        <v>1</v>
      </c>
      <c r="AE209" s="308" t="s">
        <v>282</v>
      </c>
      <c r="AF209" s="308" t="str">
        <f t="shared" si="5"/>
        <v>??</v>
      </c>
      <c r="AG209" s="308">
        <v>1</v>
      </c>
      <c r="AH209" s="329">
        <f>C209</f>
        <v>0</v>
      </c>
      <c r="AI209" s="309"/>
    </row>
    <row r="210" spans="1:35" ht="15" customHeight="1" thickTop="1" thickBot="1" x14ac:dyDescent="0.25">
      <c r="A210" s="963"/>
      <c r="B210" s="966"/>
      <c r="C210" s="969"/>
      <c r="D210" s="966"/>
      <c r="E210" s="972"/>
      <c r="F210" s="966"/>
      <c r="G210" s="966"/>
      <c r="H210" s="993"/>
      <c r="I210" s="998"/>
      <c r="J210" s="966"/>
      <c r="K210" s="966"/>
      <c r="L210" s="996"/>
      <c r="M210" s="330"/>
      <c r="N210" s="331"/>
      <c r="O210" s="331"/>
      <c r="P210" s="332"/>
      <c r="Q210" s="333"/>
      <c r="R210" s="333"/>
      <c r="S210" s="333"/>
      <c r="T210" s="333"/>
      <c r="U210" s="333"/>
      <c r="V210" s="333"/>
      <c r="W210" s="330"/>
      <c r="X210" s="975"/>
      <c r="Y210" s="975"/>
      <c r="Z210" s="1005"/>
      <c r="AA210" s="1006"/>
      <c r="AB210" s="987"/>
      <c r="AC210" s="1000"/>
      <c r="AD210" s="308">
        <f>IF(N210=N209,0,1)</f>
        <v>0</v>
      </c>
      <c r="AE210" s="308" t="s">
        <v>282</v>
      </c>
      <c r="AF210" s="308" t="str">
        <f t="shared" si="5"/>
        <v>??</v>
      </c>
      <c r="AG210" s="308">
        <f>IF(O210=O209,0,1)</f>
        <v>0</v>
      </c>
      <c r="AH210" s="329">
        <f t="shared" ref="AH210:AH216" si="13">AH209</f>
        <v>0</v>
      </c>
      <c r="AI210" s="309"/>
    </row>
    <row r="211" spans="1:35" ht="15" customHeight="1" thickTop="1" thickBot="1" x14ac:dyDescent="0.25">
      <c r="A211" s="963"/>
      <c r="B211" s="966"/>
      <c r="C211" s="969"/>
      <c r="D211" s="966"/>
      <c r="E211" s="972"/>
      <c r="F211" s="966"/>
      <c r="G211" s="966"/>
      <c r="H211" s="993"/>
      <c r="I211" s="998"/>
      <c r="J211" s="966"/>
      <c r="K211" s="966"/>
      <c r="L211" s="996"/>
      <c r="M211" s="330"/>
      <c r="N211" s="331"/>
      <c r="O211" s="331"/>
      <c r="P211" s="332"/>
      <c r="Q211" s="333"/>
      <c r="R211" s="333"/>
      <c r="S211" s="333"/>
      <c r="T211" s="333"/>
      <c r="U211" s="333"/>
      <c r="V211" s="333"/>
      <c r="W211" s="330"/>
      <c r="X211" s="975"/>
      <c r="Y211" s="975"/>
      <c r="Z211" s="1005"/>
      <c r="AA211" s="1006"/>
      <c r="AB211" s="987"/>
      <c r="AC211" s="1000"/>
      <c r="AD211" s="308">
        <f>IF(N211=N210,0,IF(N211=N209,0,1))</f>
        <v>0</v>
      </c>
      <c r="AE211" s="308" t="s">
        <v>282</v>
      </c>
      <c r="AF211" s="308" t="str">
        <f t="shared" si="5"/>
        <v>??</v>
      </c>
      <c r="AG211" s="308">
        <f>IF(O211=O210,0,IF(O211=O209,0,1))</f>
        <v>0</v>
      </c>
      <c r="AH211" s="329">
        <f t="shared" si="13"/>
        <v>0</v>
      </c>
      <c r="AI211" s="309"/>
    </row>
    <row r="212" spans="1:35" ht="15" customHeight="1" thickTop="1" thickBot="1" x14ac:dyDescent="0.25">
      <c r="A212" s="963"/>
      <c r="B212" s="966"/>
      <c r="C212" s="969"/>
      <c r="D212" s="966"/>
      <c r="E212" s="972"/>
      <c r="F212" s="966"/>
      <c r="G212" s="966"/>
      <c r="H212" s="993"/>
      <c r="I212" s="998"/>
      <c r="J212" s="966"/>
      <c r="K212" s="966"/>
      <c r="L212" s="996"/>
      <c r="M212" s="330"/>
      <c r="N212" s="331"/>
      <c r="O212" s="331"/>
      <c r="P212" s="332"/>
      <c r="Q212" s="333"/>
      <c r="R212" s="333"/>
      <c r="S212" s="333"/>
      <c r="T212" s="333"/>
      <c r="U212" s="333"/>
      <c r="V212" s="333"/>
      <c r="W212" s="330"/>
      <c r="X212" s="975"/>
      <c r="Y212" s="975"/>
      <c r="Z212" s="1005"/>
      <c r="AA212" s="1006"/>
      <c r="AB212" s="987"/>
      <c r="AC212" s="1000"/>
      <c r="AD212" s="308">
        <f>IF(N212=N211,0,IF(N212=N210,0,IF(N212=N209,0,1)))</f>
        <v>0</v>
      </c>
      <c r="AE212" s="308" t="s">
        <v>282</v>
      </c>
      <c r="AF212" s="308" t="str">
        <f t="shared" si="5"/>
        <v>??</v>
      </c>
      <c r="AG212" s="308">
        <f>IF(O212=O211,0,IF(O212=O210,0,IF(O212=O209,0,1)))</f>
        <v>0</v>
      </c>
      <c r="AH212" s="329">
        <f t="shared" si="13"/>
        <v>0</v>
      </c>
      <c r="AI212" s="309"/>
    </row>
    <row r="213" spans="1:35" ht="15" customHeight="1" thickTop="1" thickBot="1" x14ac:dyDescent="0.25">
      <c r="A213" s="963"/>
      <c r="B213" s="966"/>
      <c r="C213" s="969"/>
      <c r="D213" s="966"/>
      <c r="E213" s="972"/>
      <c r="F213" s="966"/>
      <c r="G213" s="966"/>
      <c r="H213" s="993"/>
      <c r="I213" s="998"/>
      <c r="J213" s="966"/>
      <c r="K213" s="966"/>
      <c r="L213" s="996"/>
      <c r="M213" s="330"/>
      <c r="N213" s="331"/>
      <c r="O213" s="331"/>
      <c r="P213" s="332"/>
      <c r="Q213" s="333"/>
      <c r="R213" s="333"/>
      <c r="S213" s="333"/>
      <c r="T213" s="333"/>
      <c r="U213" s="333"/>
      <c r="V213" s="333"/>
      <c r="W213" s="330"/>
      <c r="X213" s="975"/>
      <c r="Y213" s="975"/>
      <c r="Z213" s="1005"/>
      <c r="AA213" s="1006"/>
      <c r="AB213" s="987"/>
      <c r="AC213" s="1000"/>
      <c r="AD213" s="308">
        <f>IF(N213=N212,0,IF(N213=N211,0,IF(N213=N210,0,IF(N213=N209,0,1))))</f>
        <v>0</v>
      </c>
      <c r="AE213" s="308" t="s">
        <v>282</v>
      </c>
      <c r="AF213" s="308" t="str">
        <f t="shared" si="5"/>
        <v>??</v>
      </c>
      <c r="AG213" s="308">
        <f>IF(O213=O212,0,IF(O213=O211,0,IF(O213=O210,0,IF(O213=O209,0,1))))</f>
        <v>0</v>
      </c>
      <c r="AH213" s="329">
        <f t="shared" si="13"/>
        <v>0</v>
      </c>
      <c r="AI213" s="309"/>
    </row>
    <row r="214" spans="1:35" ht="15" customHeight="1" thickTop="1" thickBot="1" x14ac:dyDescent="0.25">
      <c r="A214" s="963"/>
      <c r="B214" s="966"/>
      <c r="C214" s="969"/>
      <c r="D214" s="966"/>
      <c r="E214" s="972"/>
      <c r="F214" s="966"/>
      <c r="G214" s="966"/>
      <c r="H214" s="993"/>
      <c r="I214" s="998"/>
      <c r="J214" s="966"/>
      <c r="K214" s="966"/>
      <c r="L214" s="996"/>
      <c r="M214" s="330"/>
      <c r="N214" s="331"/>
      <c r="O214" s="331"/>
      <c r="P214" s="332"/>
      <c r="Q214" s="333"/>
      <c r="R214" s="333"/>
      <c r="S214" s="333"/>
      <c r="T214" s="333"/>
      <c r="U214" s="333"/>
      <c r="V214" s="333"/>
      <c r="W214" s="330"/>
      <c r="X214" s="975"/>
      <c r="Y214" s="975"/>
      <c r="Z214" s="1007" t="str">
        <f>IF(Z209&gt;9,"Błąd","")</f>
        <v/>
      </c>
      <c r="AA214" s="1006"/>
      <c r="AB214" s="987"/>
      <c r="AC214" s="1000"/>
      <c r="AD214" s="308">
        <f>IF(N214=N213,0,IF(N214=N212,0,IF(N214=N211,0,IF(N214=N210,0,IF(N214=N209,0,1)))))</f>
        <v>0</v>
      </c>
      <c r="AE214" s="308" t="s">
        <v>282</v>
      </c>
      <c r="AF214" s="308" t="str">
        <f t="shared" si="5"/>
        <v>??</v>
      </c>
      <c r="AG214" s="308">
        <f>IF(O214=O213,0,IF(O214=O212,0,IF(O214=O211,0,IF(O214=O210,0,IF(O214=O209,0,1)))))</f>
        <v>0</v>
      </c>
      <c r="AH214" s="329">
        <f t="shared" si="13"/>
        <v>0</v>
      </c>
      <c r="AI214" s="309"/>
    </row>
    <row r="215" spans="1:35" ht="15" customHeight="1" thickTop="1" thickBot="1" x14ac:dyDescent="0.25">
      <c r="A215" s="963"/>
      <c r="B215" s="966"/>
      <c r="C215" s="969"/>
      <c r="D215" s="966"/>
      <c r="E215" s="972"/>
      <c r="F215" s="966"/>
      <c r="G215" s="966"/>
      <c r="H215" s="993"/>
      <c r="I215" s="998"/>
      <c r="J215" s="966"/>
      <c r="K215" s="966"/>
      <c r="L215" s="996"/>
      <c r="M215" s="330"/>
      <c r="N215" s="331"/>
      <c r="O215" s="331"/>
      <c r="P215" s="332"/>
      <c r="Q215" s="333"/>
      <c r="R215" s="333"/>
      <c r="S215" s="333"/>
      <c r="T215" s="333"/>
      <c r="U215" s="333"/>
      <c r="V215" s="333"/>
      <c r="W215" s="330"/>
      <c r="X215" s="975"/>
      <c r="Y215" s="975"/>
      <c r="Z215" s="1007"/>
      <c r="AA215" s="1006"/>
      <c r="AB215" s="987"/>
      <c r="AC215" s="1000"/>
      <c r="AD215" s="308">
        <f>IF(N215=N214,0,IF(N215=N213,0,IF(N215=N212,0,IF(N215=N211,0,IF(N215=N210,0,IF(N215=N209,0,1))))))</f>
        <v>0</v>
      </c>
      <c r="AE215" s="308" t="s">
        <v>282</v>
      </c>
      <c r="AF215" s="308" t="str">
        <f t="shared" si="5"/>
        <v>??</v>
      </c>
      <c r="AG215" s="308">
        <f>IF(O215=O214,0,IF(O215=O213,0,IF(O215=O212,0,IF(O215=O211,0,IF(O215=O210,0,IF(O215=O209,0,1))))))</f>
        <v>0</v>
      </c>
      <c r="AH215" s="329">
        <f t="shared" si="13"/>
        <v>0</v>
      </c>
      <c r="AI215" s="309"/>
    </row>
    <row r="216" spans="1:35" ht="15" customHeight="1" thickTop="1" thickBot="1" x14ac:dyDescent="0.25">
      <c r="A216" s="964"/>
      <c r="B216" s="967"/>
      <c r="C216" s="970"/>
      <c r="D216" s="967"/>
      <c r="E216" s="973"/>
      <c r="F216" s="967"/>
      <c r="G216" s="967"/>
      <c r="H216" s="994"/>
      <c r="I216" s="999"/>
      <c r="J216" s="967"/>
      <c r="K216" s="967"/>
      <c r="L216" s="997"/>
      <c r="M216" s="334"/>
      <c r="N216" s="335"/>
      <c r="O216" s="335"/>
      <c r="P216" s="336"/>
      <c r="Q216" s="337"/>
      <c r="R216" s="337"/>
      <c r="S216" s="337"/>
      <c r="T216" s="337"/>
      <c r="U216" s="337"/>
      <c r="V216" s="337"/>
      <c r="W216" s="334"/>
      <c r="X216" s="976"/>
      <c r="Y216" s="976"/>
      <c r="Z216" s="1008"/>
      <c r="AA216" s="1006"/>
      <c r="AB216" s="988"/>
      <c r="AC216" s="1000"/>
      <c r="AD216" s="308">
        <f>IF(N216=N215,0,IF(N216=N214,0,IF(N216=N213,0,IF(N216=N212,0,IF(N216=N211,0,IF(N216=N210,0,IF(N216=N209,0,1)))))))</f>
        <v>0</v>
      </c>
      <c r="AE216" s="308" t="s">
        <v>282</v>
      </c>
      <c r="AF216" s="308" t="str">
        <f t="shared" si="5"/>
        <v>??</v>
      </c>
      <c r="AG216" s="308">
        <f>IF(O216=O215,0,IF(O216=O214,0,IF(O216=O213,0,IF(O216=O212,0,IF(O216=O211,0,IF(O216=O210,0,IF(O216=O209,0,1)))))))</f>
        <v>0</v>
      </c>
      <c r="AH216" s="329">
        <f t="shared" si="13"/>
        <v>0</v>
      </c>
      <c r="AI216" s="309"/>
    </row>
    <row r="217" spans="1:35" ht="15" customHeight="1" thickTop="1" thickBot="1" x14ac:dyDescent="0.25">
      <c r="A217" s="962"/>
      <c r="B217" s="965"/>
      <c r="C217" s="968"/>
      <c r="D217" s="965"/>
      <c r="E217" s="971"/>
      <c r="F217" s="966"/>
      <c r="G217" s="966"/>
      <c r="H217" s="992"/>
      <c r="I217" s="324"/>
      <c r="J217" s="966"/>
      <c r="K217" s="966"/>
      <c r="L217" s="995"/>
      <c r="M217" s="325"/>
      <c r="N217" s="326"/>
      <c r="O217" s="326"/>
      <c r="P217" s="327"/>
      <c r="Q217" s="328"/>
      <c r="R217" s="328"/>
      <c r="S217" s="328"/>
      <c r="T217" s="328"/>
      <c r="U217" s="328"/>
      <c r="V217" s="328"/>
      <c r="W217" s="325"/>
      <c r="X217" s="974">
        <f>SUM(P217:W224)</f>
        <v>0</v>
      </c>
      <c r="Y217" s="974">
        <f>IF(X217&gt;0,18,0)</f>
        <v>0</v>
      </c>
      <c r="Z217" s="1004">
        <f>IF(X217&lt;=18,0,X217-Y217)</f>
        <v>0</v>
      </c>
      <c r="AA217" s="1006">
        <f>IF(X217&lt;Y217,X217,Y217)/IF(Y217=0,1,Y217)</f>
        <v>0</v>
      </c>
      <c r="AB217" s="986" t="str">
        <f>IF(AA217=1,"pe",IF(AA217&gt;0,"ne",""))</f>
        <v/>
      </c>
      <c r="AC217" s="1000"/>
      <c r="AD217" s="308">
        <v>1</v>
      </c>
      <c r="AE217" s="308" t="s">
        <v>282</v>
      </c>
      <c r="AF217" s="308" t="str">
        <f t="shared" si="5"/>
        <v>??</v>
      </c>
      <c r="AG217" s="308">
        <v>1</v>
      </c>
      <c r="AH217" s="329">
        <f>C217</f>
        <v>0</v>
      </c>
      <c r="AI217" s="309"/>
    </row>
    <row r="218" spans="1:35" ht="15" customHeight="1" thickTop="1" thickBot="1" x14ac:dyDescent="0.25">
      <c r="A218" s="963"/>
      <c r="B218" s="966"/>
      <c r="C218" s="969"/>
      <c r="D218" s="966"/>
      <c r="E218" s="972"/>
      <c r="F218" s="966"/>
      <c r="G218" s="966"/>
      <c r="H218" s="993"/>
      <c r="I218" s="998"/>
      <c r="J218" s="966"/>
      <c r="K218" s="966"/>
      <c r="L218" s="996"/>
      <c r="M218" s="330"/>
      <c r="N218" s="331"/>
      <c r="O218" s="331"/>
      <c r="P218" s="332"/>
      <c r="Q218" s="333"/>
      <c r="R218" s="333"/>
      <c r="S218" s="333"/>
      <c r="T218" s="333"/>
      <c r="U218" s="333"/>
      <c r="V218" s="333"/>
      <c r="W218" s="330"/>
      <c r="X218" s="975"/>
      <c r="Y218" s="975"/>
      <c r="Z218" s="1005"/>
      <c r="AA218" s="1006"/>
      <c r="AB218" s="987"/>
      <c r="AC218" s="1000"/>
      <c r="AD218" s="308">
        <f>IF(N218=N217,0,1)</f>
        <v>0</v>
      </c>
      <c r="AE218" s="308" t="s">
        <v>282</v>
      </c>
      <c r="AF218" s="308" t="str">
        <f t="shared" si="5"/>
        <v>??</v>
      </c>
      <c r="AG218" s="308">
        <f>IF(O218=O217,0,1)</f>
        <v>0</v>
      </c>
      <c r="AH218" s="329">
        <f>AH217</f>
        <v>0</v>
      </c>
      <c r="AI218" s="309"/>
    </row>
    <row r="219" spans="1:35" ht="15" customHeight="1" thickTop="1" thickBot="1" x14ac:dyDescent="0.25">
      <c r="A219" s="963"/>
      <c r="B219" s="966"/>
      <c r="C219" s="969"/>
      <c r="D219" s="966"/>
      <c r="E219" s="972"/>
      <c r="F219" s="966"/>
      <c r="G219" s="966"/>
      <c r="H219" s="993"/>
      <c r="I219" s="998"/>
      <c r="J219" s="966"/>
      <c r="K219" s="966"/>
      <c r="L219" s="996"/>
      <c r="M219" s="330"/>
      <c r="N219" s="331"/>
      <c r="O219" s="331"/>
      <c r="P219" s="332"/>
      <c r="Q219" s="333"/>
      <c r="R219" s="333"/>
      <c r="S219" s="333"/>
      <c r="T219" s="333"/>
      <c r="U219" s="333"/>
      <c r="V219" s="333"/>
      <c r="W219" s="330"/>
      <c r="X219" s="975"/>
      <c r="Y219" s="975"/>
      <c r="Z219" s="1005"/>
      <c r="AA219" s="1006"/>
      <c r="AB219" s="987"/>
      <c r="AC219" s="1000"/>
      <c r="AD219" s="308">
        <f>IF(N219=N218,0,IF(N219=N217,0,1))</f>
        <v>0</v>
      </c>
      <c r="AE219" s="308" t="s">
        <v>282</v>
      </c>
      <c r="AF219" s="308" t="str">
        <f t="shared" si="5"/>
        <v>??</v>
      </c>
      <c r="AG219" s="308">
        <f>IF(O219=O218,0,IF(O219=O217,0,1))</f>
        <v>0</v>
      </c>
      <c r="AH219" s="329">
        <f t="shared" ref="AH219:AH232" si="14">AH218</f>
        <v>0</v>
      </c>
      <c r="AI219" s="309"/>
    </row>
    <row r="220" spans="1:35" ht="15" customHeight="1" thickTop="1" thickBot="1" x14ac:dyDescent="0.25">
      <c r="A220" s="963"/>
      <c r="B220" s="966"/>
      <c r="C220" s="969"/>
      <c r="D220" s="966"/>
      <c r="E220" s="972"/>
      <c r="F220" s="966"/>
      <c r="G220" s="966"/>
      <c r="H220" s="993"/>
      <c r="I220" s="998"/>
      <c r="J220" s="966"/>
      <c r="K220" s="966"/>
      <c r="L220" s="996"/>
      <c r="M220" s="330"/>
      <c r="N220" s="331"/>
      <c r="O220" s="331"/>
      <c r="P220" s="332"/>
      <c r="Q220" s="333"/>
      <c r="R220" s="333"/>
      <c r="S220" s="333"/>
      <c r="T220" s="333"/>
      <c r="U220" s="333"/>
      <c r="V220" s="333"/>
      <c r="W220" s="330"/>
      <c r="X220" s="975"/>
      <c r="Y220" s="975"/>
      <c r="Z220" s="1005"/>
      <c r="AA220" s="1006"/>
      <c r="AB220" s="987"/>
      <c r="AC220" s="1000"/>
      <c r="AD220" s="308">
        <f>IF(N220=N219,0,IF(N220=N218,0,IF(N220=N217,0,1)))</f>
        <v>0</v>
      </c>
      <c r="AE220" s="308" t="s">
        <v>282</v>
      </c>
      <c r="AF220" s="308" t="str">
        <f t="shared" si="5"/>
        <v>??</v>
      </c>
      <c r="AG220" s="308">
        <f>IF(O220=O219,0,IF(O220=O218,0,IF(O220=O217,0,1)))</f>
        <v>0</v>
      </c>
      <c r="AH220" s="329">
        <f t="shared" si="14"/>
        <v>0</v>
      </c>
      <c r="AI220" s="309"/>
    </row>
    <row r="221" spans="1:35" ht="15" customHeight="1" thickTop="1" thickBot="1" x14ac:dyDescent="0.25">
      <c r="A221" s="963"/>
      <c r="B221" s="966"/>
      <c r="C221" s="969"/>
      <c r="D221" s="966"/>
      <c r="E221" s="972"/>
      <c r="F221" s="966"/>
      <c r="G221" s="966"/>
      <c r="H221" s="993"/>
      <c r="I221" s="998"/>
      <c r="J221" s="966"/>
      <c r="K221" s="966"/>
      <c r="L221" s="996"/>
      <c r="M221" s="330"/>
      <c r="N221" s="331"/>
      <c r="O221" s="331"/>
      <c r="P221" s="332"/>
      <c r="Q221" s="333"/>
      <c r="R221" s="333"/>
      <c r="S221" s="333"/>
      <c r="T221" s="333"/>
      <c r="U221" s="333"/>
      <c r="V221" s="333"/>
      <c r="W221" s="330"/>
      <c r="X221" s="975"/>
      <c r="Y221" s="975"/>
      <c r="Z221" s="1005"/>
      <c r="AA221" s="1006"/>
      <c r="AB221" s="987"/>
      <c r="AC221" s="1000"/>
      <c r="AD221" s="308">
        <f>IF(N221=N220,0,IF(N221=N219,0,IF(N221=N218,0,IF(N221=N217,0,1))))</f>
        <v>0</v>
      </c>
      <c r="AE221" s="308" t="s">
        <v>282</v>
      </c>
      <c r="AF221" s="308" t="str">
        <f t="shared" si="5"/>
        <v>??</v>
      </c>
      <c r="AG221" s="308">
        <f>IF(O221=O220,0,IF(O221=O219,0,IF(O221=O218,0,IF(O221=O217,0,1))))</f>
        <v>0</v>
      </c>
      <c r="AH221" s="329">
        <f t="shared" si="14"/>
        <v>0</v>
      </c>
      <c r="AI221" s="309"/>
    </row>
    <row r="222" spans="1:35" ht="15" customHeight="1" thickTop="1" thickBot="1" x14ac:dyDescent="0.25">
      <c r="A222" s="963"/>
      <c r="B222" s="966"/>
      <c r="C222" s="969"/>
      <c r="D222" s="966"/>
      <c r="E222" s="972"/>
      <c r="F222" s="966"/>
      <c r="G222" s="966"/>
      <c r="H222" s="993"/>
      <c r="I222" s="998"/>
      <c r="J222" s="966"/>
      <c r="K222" s="966"/>
      <c r="L222" s="996"/>
      <c r="M222" s="330"/>
      <c r="N222" s="331"/>
      <c r="O222" s="331"/>
      <c r="P222" s="332"/>
      <c r="Q222" s="333"/>
      <c r="R222" s="333"/>
      <c r="S222" s="333"/>
      <c r="T222" s="333"/>
      <c r="U222" s="333"/>
      <c r="V222" s="333"/>
      <c r="W222" s="330"/>
      <c r="X222" s="975"/>
      <c r="Y222" s="975"/>
      <c r="Z222" s="1007" t="str">
        <f>IF(Z217&gt;9,"Błąd","")</f>
        <v/>
      </c>
      <c r="AA222" s="1006"/>
      <c r="AB222" s="987"/>
      <c r="AC222" s="1000"/>
      <c r="AD222" s="308">
        <f>IF(N222=N221,0,IF(N222=N220,0,IF(N222=N219,0,IF(N222=N218,0,IF(N222=N217,0,1)))))</f>
        <v>0</v>
      </c>
      <c r="AE222" s="308" t="s">
        <v>282</v>
      </c>
      <c r="AF222" s="308" t="str">
        <f t="shared" si="5"/>
        <v>??</v>
      </c>
      <c r="AG222" s="308">
        <f>IF(O222=O221,0,IF(O222=O220,0,IF(O222=O219,0,IF(O222=O218,0,IF(O222=O217,0,1)))))</f>
        <v>0</v>
      </c>
      <c r="AH222" s="329">
        <f t="shared" si="14"/>
        <v>0</v>
      </c>
      <c r="AI222" s="309"/>
    </row>
    <row r="223" spans="1:35" ht="15" customHeight="1" thickTop="1" thickBot="1" x14ac:dyDescent="0.25">
      <c r="A223" s="963"/>
      <c r="B223" s="966"/>
      <c r="C223" s="969"/>
      <c r="D223" s="966"/>
      <c r="E223" s="972"/>
      <c r="F223" s="966"/>
      <c r="G223" s="966"/>
      <c r="H223" s="993"/>
      <c r="I223" s="998"/>
      <c r="J223" s="966"/>
      <c r="K223" s="966"/>
      <c r="L223" s="996"/>
      <c r="M223" s="330"/>
      <c r="N223" s="331"/>
      <c r="O223" s="331"/>
      <c r="P223" s="332"/>
      <c r="Q223" s="333"/>
      <c r="R223" s="333"/>
      <c r="S223" s="333"/>
      <c r="T223" s="333"/>
      <c r="U223" s="333"/>
      <c r="V223" s="333"/>
      <c r="W223" s="330"/>
      <c r="X223" s="975"/>
      <c r="Y223" s="975"/>
      <c r="Z223" s="1007"/>
      <c r="AA223" s="1006"/>
      <c r="AB223" s="987"/>
      <c r="AC223" s="1000"/>
      <c r="AD223" s="308">
        <f>IF(N223=N222,0,IF(N223=N221,0,IF(N223=N220,0,IF(N223=N219,0,IF(N223=N218,0,IF(N223=N217,0,1))))))</f>
        <v>0</v>
      </c>
      <c r="AE223" s="308" t="s">
        <v>282</v>
      </c>
      <c r="AF223" s="308" t="str">
        <f t="shared" si="5"/>
        <v>??</v>
      </c>
      <c r="AG223" s="308">
        <f>IF(O223=O222,0,IF(O223=O221,0,IF(O223=O220,0,IF(O223=O219,0,IF(O223=O218,0,IF(O223=O217,0,1))))))</f>
        <v>0</v>
      </c>
      <c r="AH223" s="329">
        <f t="shared" si="14"/>
        <v>0</v>
      </c>
      <c r="AI223" s="309"/>
    </row>
    <row r="224" spans="1:35" ht="15" customHeight="1" thickTop="1" thickBot="1" x14ac:dyDescent="0.25">
      <c r="A224" s="964"/>
      <c r="B224" s="967"/>
      <c r="C224" s="970"/>
      <c r="D224" s="967"/>
      <c r="E224" s="973"/>
      <c r="F224" s="967"/>
      <c r="G224" s="967"/>
      <c r="H224" s="994"/>
      <c r="I224" s="999"/>
      <c r="J224" s="967"/>
      <c r="K224" s="967"/>
      <c r="L224" s="997"/>
      <c r="M224" s="334"/>
      <c r="N224" s="335"/>
      <c r="O224" s="335"/>
      <c r="P224" s="336"/>
      <c r="Q224" s="337"/>
      <c r="R224" s="337"/>
      <c r="S224" s="337"/>
      <c r="T224" s="337"/>
      <c r="U224" s="337"/>
      <c r="V224" s="337"/>
      <c r="W224" s="334"/>
      <c r="X224" s="976"/>
      <c r="Y224" s="976"/>
      <c r="Z224" s="1008"/>
      <c r="AA224" s="1006"/>
      <c r="AB224" s="988"/>
      <c r="AC224" s="1000"/>
      <c r="AD224" s="308">
        <f>IF(N224=N223,0,IF(N224=N222,0,IF(N224=N221,0,IF(N224=N220,0,IF(N224=N219,0,IF(N224=N218,0,IF(N224=N217,0,1)))))))</f>
        <v>0</v>
      </c>
      <c r="AE224" s="308" t="s">
        <v>282</v>
      </c>
      <c r="AF224" s="308" t="str">
        <f t="shared" si="5"/>
        <v>??</v>
      </c>
      <c r="AG224" s="308">
        <f>IF(O224=O223,0,IF(O224=O222,0,IF(O224=O221,0,IF(O224=O220,0,IF(O224=O219,0,IF(O224=O218,0,IF(O224=O217,0,1)))))))</f>
        <v>0</v>
      </c>
      <c r="AH224" s="329">
        <f t="shared" si="14"/>
        <v>0</v>
      </c>
      <c r="AI224" s="309"/>
    </row>
    <row r="225" spans="1:35" ht="15" customHeight="1" thickTop="1" thickBot="1" x14ac:dyDescent="0.25">
      <c r="A225" s="962"/>
      <c r="B225" s="965"/>
      <c r="C225" s="968"/>
      <c r="D225" s="965"/>
      <c r="E225" s="971"/>
      <c r="F225" s="966"/>
      <c r="G225" s="966"/>
      <c r="H225" s="992"/>
      <c r="I225" s="324"/>
      <c r="J225" s="966"/>
      <c r="K225" s="966"/>
      <c r="L225" s="995"/>
      <c r="M225" s="325"/>
      <c r="N225" s="326"/>
      <c r="O225" s="326"/>
      <c r="P225" s="327"/>
      <c r="Q225" s="328"/>
      <c r="R225" s="328"/>
      <c r="S225" s="328"/>
      <c r="T225" s="328"/>
      <c r="U225" s="328"/>
      <c r="V225" s="328"/>
      <c r="W225" s="325"/>
      <c r="X225" s="974">
        <f>SUM(P225:W232)</f>
        <v>0</v>
      </c>
      <c r="Y225" s="974">
        <f>IF(X225&gt;0,18,0)</f>
        <v>0</v>
      </c>
      <c r="Z225" s="1004">
        <f>IF(X225&lt;=18,0,X225-Y225)</f>
        <v>0</v>
      </c>
      <c r="AA225" s="1006">
        <f>IF(X225&lt;Y225,X225,Y225)/IF(Y225=0,1,Y225)</f>
        <v>0</v>
      </c>
      <c r="AB225" s="986" t="str">
        <f>IF(AA225=1,"pe",IF(AA225&gt;0,"ne",""))</f>
        <v/>
      </c>
      <c r="AC225" s="1000"/>
      <c r="AD225" s="308">
        <v>1</v>
      </c>
      <c r="AE225" s="308" t="s">
        <v>282</v>
      </c>
      <c r="AF225" s="308" t="str">
        <f t="shared" si="5"/>
        <v>??</v>
      </c>
      <c r="AG225" s="308">
        <v>1</v>
      </c>
      <c r="AH225" s="329">
        <f>C225</f>
        <v>0</v>
      </c>
      <c r="AI225" s="309"/>
    </row>
    <row r="226" spans="1:35" ht="15" customHeight="1" thickTop="1" thickBot="1" x14ac:dyDescent="0.25">
      <c r="A226" s="963"/>
      <c r="B226" s="966"/>
      <c r="C226" s="969"/>
      <c r="D226" s="966"/>
      <c r="E226" s="972"/>
      <c r="F226" s="966"/>
      <c r="G226" s="966"/>
      <c r="H226" s="993"/>
      <c r="I226" s="998"/>
      <c r="J226" s="966"/>
      <c r="K226" s="966"/>
      <c r="L226" s="996"/>
      <c r="M226" s="330"/>
      <c r="N226" s="331"/>
      <c r="O226" s="331"/>
      <c r="P226" s="332"/>
      <c r="Q226" s="333"/>
      <c r="R226" s="333"/>
      <c r="S226" s="333"/>
      <c r="T226" s="333"/>
      <c r="U226" s="333"/>
      <c r="V226" s="333"/>
      <c r="W226" s="330"/>
      <c r="X226" s="975"/>
      <c r="Y226" s="975"/>
      <c r="Z226" s="1005"/>
      <c r="AA226" s="1006"/>
      <c r="AB226" s="987"/>
      <c r="AC226" s="1000"/>
      <c r="AD226" s="308">
        <f>IF(N226=N225,0,1)</f>
        <v>0</v>
      </c>
      <c r="AE226" s="308" t="s">
        <v>282</v>
      </c>
      <c r="AF226" s="308" t="str">
        <f t="shared" si="5"/>
        <v>??</v>
      </c>
      <c r="AG226" s="308">
        <f>IF(O226=O225,0,1)</f>
        <v>0</v>
      </c>
      <c r="AH226" s="329">
        <f>AH225</f>
        <v>0</v>
      </c>
      <c r="AI226" s="309"/>
    </row>
    <row r="227" spans="1:35" ht="15" customHeight="1" thickTop="1" thickBot="1" x14ac:dyDescent="0.25">
      <c r="A227" s="963"/>
      <c r="B227" s="966"/>
      <c r="C227" s="969"/>
      <c r="D227" s="966"/>
      <c r="E227" s="972"/>
      <c r="F227" s="966"/>
      <c r="G227" s="966"/>
      <c r="H227" s="993"/>
      <c r="I227" s="998"/>
      <c r="J227" s="966"/>
      <c r="K227" s="966"/>
      <c r="L227" s="996"/>
      <c r="M227" s="330"/>
      <c r="N227" s="331"/>
      <c r="O227" s="331"/>
      <c r="P227" s="332"/>
      <c r="Q227" s="333"/>
      <c r="R227" s="333"/>
      <c r="S227" s="333"/>
      <c r="T227" s="333"/>
      <c r="U227" s="333"/>
      <c r="V227" s="333"/>
      <c r="W227" s="330"/>
      <c r="X227" s="975"/>
      <c r="Y227" s="975"/>
      <c r="Z227" s="1005"/>
      <c r="AA227" s="1006"/>
      <c r="AB227" s="987"/>
      <c r="AC227" s="1000"/>
      <c r="AD227" s="308">
        <f>IF(N227=N226,0,IF(N227=N225,0,1))</f>
        <v>0</v>
      </c>
      <c r="AE227" s="308" t="s">
        <v>282</v>
      </c>
      <c r="AF227" s="308" t="str">
        <f t="shared" si="5"/>
        <v>??</v>
      </c>
      <c r="AG227" s="308">
        <f>IF(O227=O226,0,IF(O227=O225,0,1))</f>
        <v>0</v>
      </c>
      <c r="AH227" s="329">
        <f t="shared" si="14"/>
        <v>0</v>
      </c>
      <c r="AI227" s="309"/>
    </row>
    <row r="228" spans="1:35" ht="15" customHeight="1" thickTop="1" thickBot="1" x14ac:dyDescent="0.25">
      <c r="A228" s="963"/>
      <c r="B228" s="966"/>
      <c r="C228" s="969"/>
      <c r="D228" s="966"/>
      <c r="E228" s="972"/>
      <c r="F228" s="966"/>
      <c r="G228" s="966"/>
      <c r="H228" s="993"/>
      <c r="I228" s="998"/>
      <c r="J228" s="966"/>
      <c r="K228" s="966"/>
      <c r="L228" s="996"/>
      <c r="M228" s="330"/>
      <c r="N228" s="331"/>
      <c r="O228" s="331"/>
      <c r="P228" s="332"/>
      <c r="Q228" s="333"/>
      <c r="R228" s="333"/>
      <c r="S228" s="333"/>
      <c r="T228" s="333"/>
      <c r="U228" s="333"/>
      <c r="V228" s="333"/>
      <c r="W228" s="330"/>
      <c r="X228" s="975"/>
      <c r="Y228" s="975"/>
      <c r="Z228" s="1005"/>
      <c r="AA228" s="1006"/>
      <c r="AB228" s="987"/>
      <c r="AC228" s="1000"/>
      <c r="AD228" s="308">
        <f>IF(N228=N227,0,IF(N228=N226,0,IF(N228=N225,0,1)))</f>
        <v>0</v>
      </c>
      <c r="AE228" s="308" t="s">
        <v>282</v>
      </c>
      <c r="AF228" s="308" t="str">
        <f t="shared" si="5"/>
        <v>??</v>
      </c>
      <c r="AG228" s="308">
        <f>IF(O228=O227,0,IF(O228=O226,0,IF(O228=O225,0,1)))</f>
        <v>0</v>
      </c>
      <c r="AH228" s="329">
        <f t="shared" si="14"/>
        <v>0</v>
      </c>
      <c r="AI228" s="309"/>
    </row>
    <row r="229" spans="1:35" ht="15" customHeight="1" thickTop="1" thickBot="1" x14ac:dyDescent="0.25">
      <c r="A229" s="963"/>
      <c r="B229" s="966"/>
      <c r="C229" s="969"/>
      <c r="D229" s="966"/>
      <c r="E229" s="972"/>
      <c r="F229" s="966"/>
      <c r="G229" s="966"/>
      <c r="H229" s="993"/>
      <c r="I229" s="998"/>
      <c r="J229" s="966"/>
      <c r="K229" s="966"/>
      <c r="L229" s="996"/>
      <c r="M229" s="330"/>
      <c r="N229" s="331"/>
      <c r="O229" s="331"/>
      <c r="P229" s="332"/>
      <c r="Q229" s="333"/>
      <c r="R229" s="333"/>
      <c r="S229" s="333"/>
      <c r="T229" s="333"/>
      <c r="U229" s="333"/>
      <c r="V229" s="333"/>
      <c r="W229" s="330"/>
      <c r="X229" s="975"/>
      <c r="Y229" s="975"/>
      <c r="Z229" s="1005"/>
      <c r="AA229" s="1006"/>
      <c r="AB229" s="987"/>
      <c r="AC229" s="1000"/>
      <c r="AD229" s="308">
        <f>IF(N229=N228,0,IF(N229=N227,0,IF(N229=N226,0,IF(N229=N225,0,1))))</f>
        <v>0</v>
      </c>
      <c r="AE229" s="308" t="s">
        <v>282</v>
      </c>
      <c r="AF229" s="308" t="str">
        <f t="shared" si="5"/>
        <v>??</v>
      </c>
      <c r="AG229" s="308">
        <f>IF(O229=O228,0,IF(O229=O227,0,IF(O229=O226,0,IF(O229=O225,0,1))))</f>
        <v>0</v>
      </c>
      <c r="AH229" s="329">
        <f t="shared" si="14"/>
        <v>0</v>
      </c>
      <c r="AI229" s="309"/>
    </row>
    <row r="230" spans="1:35" ht="15" customHeight="1" thickTop="1" thickBot="1" x14ac:dyDescent="0.25">
      <c r="A230" s="963"/>
      <c r="B230" s="966"/>
      <c r="C230" s="969"/>
      <c r="D230" s="966"/>
      <c r="E230" s="972"/>
      <c r="F230" s="966"/>
      <c r="G230" s="966"/>
      <c r="H230" s="993"/>
      <c r="I230" s="998"/>
      <c r="J230" s="966"/>
      <c r="K230" s="966"/>
      <c r="L230" s="996"/>
      <c r="M230" s="330"/>
      <c r="N230" s="331"/>
      <c r="O230" s="331"/>
      <c r="P230" s="332"/>
      <c r="Q230" s="333"/>
      <c r="R230" s="333"/>
      <c r="S230" s="333"/>
      <c r="T230" s="333"/>
      <c r="U230" s="333"/>
      <c r="V230" s="333"/>
      <c r="W230" s="330"/>
      <c r="X230" s="975"/>
      <c r="Y230" s="975"/>
      <c r="Z230" s="1007" t="str">
        <f>IF(Z225&gt;9,"Błąd","")</f>
        <v/>
      </c>
      <c r="AA230" s="1006"/>
      <c r="AB230" s="987"/>
      <c r="AC230" s="1000"/>
      <c r="AD230" s="308">
        <f>IF(N230=N229,0,IF(N230=N228,0,IF(N230=N227,0,IF(N230=N226,0,IF(N230=N225,0,1)))))</f>
        <v>0</v>
      </c>
      <c r="AE230" s="308" t="s">
        <v>282</v>
      </c>
      <c r="AF230" s="308" t="str">
        <f t="shared" si="5"/>
        <v>??</v>
      </c>
      <c r="AG230" s="308">
        <f>IF(O230=O229,0,IF(O230=O228,0,IF(O230=O227,0,IF(O230=O226,0,IF(O230=O225,0,1)))))</f>
        <v>0</v>
      </c>
      <c r="AH230" s="329">
        <f t="shared" si="14"/>
        <v>0</v>
      </c>
      <c r="AI230" s="309"/>
    </row>
    <row r="231" spans="1:35" ht="15" customHeight="1" thickTop="1" thickBot="1" x14ac:dyDescent="0.25">
      <c r="A231" s="963"/>
      <c r="B231" s="966"/>
      <c r="C231" s="969"/>
      <c r="D231" s="966"/>
      <c r="E231" s="972"/>
      <c r="F231" s="966"/>
      <c r="G231" s="966"/>
      <c r="H231" s="993"/>
      <c r="I231" s="998"/>
      <c r="J231" s="966"/>
      <c r="K231" s="966"/>
      <c r="L231" s="996"/>
      <c r="M231" s="330"/>
      <c r="N231" s="331"/>
      <c r="O231" s="331"/>
      <c r="P231" s="332"/>
      <c r="Q231" s="333"/>
      <c r="R231" s="333"/>
      <c r="S231" s="333"/>
      <c r="T231" s="333"/>
      <c r="U231" s="333"/>
      <c r="V231" s="333"/>
      <c r="W231" s="330"/>
      <c r="X231" s="975"/>
      <c r="Y231" s="975"/>
      <c r="Z231" s="1007"/>
      <c r="AA231" s="1006"/>
      <c r="AB231" s="987"/>
      <c r="AC231" s="1000"/>
      <c r="AD231" s="308">
        <f>IF(N231=N230,0,IF(N231=N229,0,IF(N231=N228,0,IF(N231=N227,0,IF(N231=N226,0,IF(N231=N225,0,1))))))</f>
        <v>0</v>
      </c>
      <c r="AE231" s="308" t="s">
        <v>282</v>
      </c>
      <c r="AF231" s="308" t="str">
        <f t="shared" si="5"/>
        <v>??</v>
      </c>
      <c r="AG231" s="308">
        <f>IF(O231=O230,0,IF(O231=O229,0,IF(O231=O228,0,IF(O231=O227,0,IF(O231=O226,0,IF(O231=O225,0,1))))))</f>
        <v>0</v>
      </c>
      <c r="AH231" s="329">
        <f t="shared" si="14"/>
        <v>0</v>
      </c>
      <c r="AI231" s="309"/>
    </row>
    <row r="232" spans="1:35" ht="15" customHeight="1" thickTop="1" thickBot="1" x14ac:dyDescent="0.25">
      <c r="A232" s="964"/>
      <c r="B232" s="967"/>
      <c r="C232" s="970"/>
      <c r="D232" s="967"/>
      <c r="E232" s="973"/>
      <c r="F232" s="967"/>
      <c r="G232" s="967"/>
      <c r="H232" s="994"/>
      <c r="I232" s="999"/>
      <c r="J232" s="967"/>
      <c r="K232" s="967"/>
      <c r="L232" s="997"/>
      <c r="M232" s="334"/>
      <c r="N232" s="335"/>
      <c r="O232" s="335"/>
      <c r="P232" s="336"/>
      <c r="Q232" s="337"/>
      <c r="R232" s="337"/>
      <c r="S232" s="337"/>
      <c r="T232" s="337"/>
      <c r="U232" s="337"/>
      <c r="V232" s="337"/>
      <c r="W232" s="334"/>
      <c r="X232" s="976"/>
      <c r="Y232" s="976"/>
      <c r="Z232" s="1008"/>
      <c r="AA232" s="1006"/>
      <c r="AB232" s="988"/>
      <c r="AC232" s="1000"/>
      <c r="AD232" s="308">
        <f>IF(N232=N231,0,IF(N232=N230,0,IF(N232=N229,0,IF(N232=N228,0,IF(N232=N227,0,IF(N232=N226,0,IF(N232=N225,0,1)))))))</f>
        <v>0</v>
      </c>
      <c r="AE232" s="308" t="s">
        <v>282</v>
      </c>
      <c r="AF232" s="308" t="str">
        <f t="shared" si="5"/>
        <v>??</v>
      </c>
      <c r="AG232" s="308">
        <f>IF(O232=O231,0,IF(O232=O230,0,IF(O232=O229,0,IF(O232=O228,0,IF(O232=O227,0,IF(O232=O226,0,IF(O232=O225,0,1)))))))</f>
        <v>0</v>
      </c>
      <c r="AH232" s="329">
        <f t="shared" si="14"/>
        <v>0</v>
      </c>
      <c r="AI232" s="309"/>
    </row>
    <row r="233" spans="1:35" ht="15" customHeight="1" thickTop="1" thickBot="1" x14ac:dyDescent="0.25">
      <c r="A233" s="962"/>
      <c r="B233" s="965"/>
      <c r="C233" s="968"/>
      <c r="D233" s="965"/>
      <c r="E233" s="971"/>
      <c r="F233" s="966"/>
      <c r="G233" s="966"/>
      <c r="H233" s="992"/>
      <c r="I233" s="324"/>
      <c r="J233" s="966"/>
      <c r="K233" s="966"/>
      <c r="L233" s="995"/>
      <c r="M233" s="325"/>
      <c r="N233" s="326"/>
      <c r="O233" s="326"/>
      <c r="P233" s="327"/>
      <c r="Q233" s="328"/>
      <c r="R233" s="328"/>
      <c r="S233" s="328"/>
      <c r="T233" s="328"/>
      <c r="U233" s="328"/>
      <c r="V233" s="328"/>
      <c r="W233" s="325"/>
      <c r="X233" s="974">
        <f>SUM(P233:W240)</f>
        <v>0</v>
      </c>
      <c r="Y233" s="974">
        <f>IF(X233&gt;0,18,0)</f>
        <v>0</v>
      </c>
      <c r="Z233" s="1004">
        <f>IF(X233&lt;=18,0,X233-Y233)</f>
        <v>0</v>
      </c>
      <c r="AA233" s="983">
        <f>IF(X233&lt;Y233,X233,Y233)/IF(Y233=0,1,Y233)</f>
        <v>0</v>
      </c>
      <c r="AB233" s="986" t="str">
        <f>IF(AA233=1,"pe",IF(AA233&gt;0,"ne",""))</f>
        <v/>
      </c>
      <c r="AC233" s="1000"/>
      <c r="AD233" s="308">
        <v>1</v>
      </c>
      <c r="AE233" s="308" t="s">
        <v>282</v>
      </c>
      <c r="AF233" s="308" t="str">
        <f t="shared" si="5"/>
        <v>??</v>
      </c>
      <c r="AG233" s="308">
        <v>1</v>
      </c>
      <c r="AH233" s="329">
        <f>C233</f>
        <v>0</v>
      </c>
      <c r="AI233" s="309"/>
    </row>
    <row r="234" spans="1:35" ht="15" customHeight="1" thickTop="1" thickBot="1" x14ac:dyDescent="0.25">
      <c r="A234" s="963"/>
      <c r="B234" s="966"/>
      <c r="C234" s="969"/>
      <c r="D234" s="966"/>
      <c r="E234" s="972"/>
      <c r="F234" s="966"/>
      <c r="G234" s="966"/>
      <c r="H234" s="993"/>
      <c r="I234" s="998"/>
      <c r="J234" s="966"/>
      <c r="K234" s="966"/>
      <c r="L234" s="996"/>
      <c r="M234" s="330"/>
      <c r="N234" s="331"/>
      <c r="O234" s="331"/>
      <c r="P234" s="332"/>
      <c r="Q234" s="333"/>
      <c r="R234" s="333"/>
      <c r="S234" s="333"/>
      <c r="T234" s="333"/>
      <c r="U234" s="333"/>
      <c r="V234" s="333"/>
      <c r="W234" s="330"/>
      <c r="X234" s="975"/>
      <c r="Y234" s="975"/>
      <c r="Z234" s="1005"/>
      <c r="AA234" s="984"/>
      <c r="AB234" s="987"/>
      <c r="AC234" s="1000"/>
      <c r="AD234" s="308">
        <f>IF(N234=N233,0,1)</f>
        <v>0</v>
      </c>
      <c r="AE234" s="308" t="s">
        <v>282</v>
      </c>
      <c r="AF234" s="308" t="str">
        <f t="shared" si="5"/>
        <v>??</v>
      </c>
      <c r="AG234" s="308">
        <f>IF(O234=O233,0,1)</f>
        <v>0</v>
      </c>
      <c r="AH234" s="329">
        <f>AH233</f>
        <v>0</v>
      </c>
      <c r="AI234" s="309"/>
    </row>
    <row r="235" spans="1:35" ht="15" customHeight="1" thickTop="1" thickBot="1" x14ac:dyDescent="0.25">
      <c r="A235" s="963"/>
      <c r="B235" s="966"/>
      <c r="C235" s="969"/>
      <c r="D235" s="966"/>
      <c r="E235" s="972"/>
      <c r="F235" s="966"/>
      <c r="G235" s="966"/>
      <c r="H235" s="993"/>
      <c r="I235" s="998"/>
      <c r="J235" s="966"/>
      <c r="K235" s="966"/>
      <c r="L235" s="996"/>
      <c r="M235" s="330"/>
      <c r="N235" s="331"/>
      <c r="O235" s="331"/>
      <c r="P235" s="332"/>
      <c r="Q235" s="333"/>
      <c r="R235" s="333"/>
      <c r="S235" s="333"/>
      <c r="T235" s="333"/>
      <c r="U235" s="333"/>
      <c r="V235" s="333"/>
      <c r="W235" s="330"/>
      <c r="X235" s="975"/>
      <c r="Y235" s="975"/>
      <c r="Z235" s="1005"/>
      <c r="AA235" s="984"/>
      <c r="AB235" s="987"/>
      <c r="AC235" s="1000"/>
      <c r="AD235" s="308">
        <f>IF(N235=N234,0,IF(N235=N233,0,1))</f>
        <v>0</v>
      </c>
      <c r="AE235" s="308" t="s">
        <v>282</v>
      </c>
      <c r="AF235" s="308" t="str">
        <f t="shared" si="5"/>
        <v>??</v>
      </c>
      <c r="AG235" s="308">
        <f>IF(O235=O234,0,IF(O235=O233,0,1))</f>
        <v>0</v>
      </c>
      <c r="AH235" s="329">
        <f t="shared" ref="AH235:AH240" si="15">AH234</f>
        <v>0</v>
      </c>
      <c r="AI235" s="309"/>
    </row>
    <row r="236" spans="1:35" ht="15" customHeight="1" thickTop="1" thickBot="1" x14ac:dyDescent="0.25">
      <c r="A236" s="963"/>
      <c r="B236" s="966"/>
      <c r="C236" s="969"/>
      <c r="D236" s="966"/>
      <c r="E236" s="972"/>
      <c r="F236" s="966"/>
      <c r="G236" s="966"/>
      <c r="H236" s="993"/>
      <c r="I236" s="998"/>
      <c r="J236" s="966"/>
      <c r="K236" s="966"/>
      <c r="L236" s="996"/>
      <c r="M236" s="330"/>
      <c r="N236" s="331"/>
      <c r="O236" s="331"/>
      <c r="P236" s="332"/>
      <c r="Q236" s="333"/>
      <c r="R236" s="333"/>
      <c r="S236" s="333"/>
      <c r="T236" s="333"/>
      <c r="U236" s="333"/>
      <c r="V236" s="333"/>
      <c r="W236" s="330"/>
      <c r="X236" s="975"/>
      <c r="Y236" s="975"/>
      <c r="Z236" s="1005"/>
      <c r="AA236" s="984"/>
      <c r="AB236" s="987"/>
      <c r="AC236" s="1000"/>
      <c r="AD236" s="308">
        <f>IF(N236=N235,0,IF(N236=N234,0,IF(N236=N233,0,1)))</f>
        <v>0</v>
      </c>
      <c r="AE236" s="308" t="s">
        <v>282</v>
      </c>
      <c r="AF236" s="308" t="str">
        <f t="shared" si="5"/>
        <v>??</v>
      </c>
      <c r="AG236" s="308">
        <f>IF(O236=O235,0,IF(O236=O234,0,IF(O236=O233,0,1)))</f>
        <v>0</v>
      </c>
      <c r="AH236" s="329">
        <f t="shared" si="15"/>
        <v>0</v>
      </c>
      <c r="AI236" s="309"/>
    </row>
    <row r="237" spans="1:35" ht="15" customHeight="1" thickTop="1" thickBot="1" x14ac:dyDescent="0.25">
      <c r="A237" s="963"/>
      <c r="B237" s="966"/>
      <c r="C237" s="969"/>
      <c r="D237" s="966"/>
      <c r="E237" s="972"/>
      <c r="F237" s="966"/>
      <c r="G237" s="966"/>
      <c r="H237" s="993"/>
      <c r="I237" s="998"/>
      <c r="J237" s="966"/>
      <c r="K237" s="966"/>
      <c r="L237" s="996"/>
      <c r="M237" s="330"/>
      <c r="N237" s="331"/>
      <c r="O237" s="331"/>
      <c r="P237" s="332"/>
      <c r="Q237" s="333"/>
      <c r="R237" s="333"/>
      <c r="S237" s="333"/>
      <c r="T237" s="333"/>
      <c r="U237" s="333"/>
      <c r="V237" s="333"/>
      <c r="W237" s="330"/>
      <c r="X237" s="975"/>
      <c r="Y237" s="975"/>
      <c r="Z237" s="1005"/>
      <c r="AA237" s="984"/>
      <c r="AB237" s="987"/>
      <c r="AC237" s="1000"/>
      <c r="AD237" s="308">
        <f>IF(N237=N236,0,IF(N237=N235,0,IF(N237=N234,0,IF(N237=N233,0,1))))</f>
        <v>0</v>
      </c>
      <c r="AE237" s="308" t="s">
        <v>282</v>
      </c>
      <c r="AF237" s="308" t="str">
        <f t="shared" si="5"/>
        <v>??</v>
      </c>
      <c r="AG237" s="308">
        <f>IF(O237=O236,0,IF(O237=O235,0,IF(O237=O234,0,IF(O237=O233,0,1))))</f>
        <v>0</v>
      </c>
      <c r="AH237" s="329">
        <f t="shared" si="15"/>
        <v>0</v>
      </c>
      <c r="AI237" s="309"/>
    </row>
    <row r="238" spans="1:35" ht="15" customHeight="1" thickTop="1" thickBot="1" x14ac:dyDescent="0.25">
      <c r="A238" s="963"/>
      <c r="B238" s="966"/>
      <c r="C238" s="969"/>
      <c r="D238" s="966"/>
      <c r="E238" s="972"/>
      <c r="F238" s="966"/>
      <c r="G238" s="966"/>
      <c r="H238" s="993"/>
      <c r="I238" s="998"/>
      <c r="J238" s="966"/>
      <c r="K238" s="966"/>
      <c r="L238" s="996"/>
      <c r="M238" s="330"/>
      <c r="N238" s="331"/>
      <c r="O238" s="331"/>
      <c r="P238" s="332"/>
      <c r="Q238" s="333"/>
      <c r="R238" s="333"/>
      <c r="S238" s="333"/>
      <c r="T238" s="333"/>
      <c r="U238" s="333"/>
      <c r="V238" s="333"/>
      <c r="W238" s="330"/>
      <c r="X238" s="975"/>
      <c r="Y238" s="975"/>
      <c r="Z238" s="1007" t="str">
        <f>IF(Z233&gt;9,"Błąd","")</f>
        <v/>
      </c>
      <c r="AA238" s="984"/>
      <c r="AB238" s="987"/>
      <c r="AC238" s="1000"/>
      <c r="AD238" s="308">
        <f>IF(N238=N237,0,IF(N238=N236,0,IF(N238=N235,0,IF(N238=N234,0,IF(N238=N233,0,1)))))</f>
        <v>0</v>
      </c>
      <c r="AE238" s="308" t="s">
        <v>282</v>
      </c>
      <c r="AF238" s="308" t="str">
        <f t="shared" si="5"/>
        <v>??</v>
      </c>
      <c r="AG238" s="308">
        <f>IF(O238=O237,0,IF(O238=O236,0,IF(O238=O235,0,IF(O238=O234,0,IF(O238=O233,0,1)))))</f>
        <v>0</v>
      </c>
      <c r="AH238" s="329">
        <f t="shared" si="15"/>
        <v>0</v>
      </c>
      <c r="AI238" s="309"/>
    </row>
    <row r="239" spans="1:35" ht="15" customHeight="1" thickTop="1" thickBot="1" x14ac:dyDescent="0.25">
      <c r="A239" s="963"/>
      <c r="B239" s="966"/>
      <c r="C239" s="969"/>
      <c r="D239" s="966"/>
      <c r="E239" s="972"/>
      <c r="F239" s="966"/>
      <c r="G239" s="966"/>
      <c r="H239" s="993"/>
      <c r="I239" s="998"/>
      <c r="J239" s="966"/>
      <c r="K239" s="966"/>
      <c r="L239" s="996"/>
      <c r="M239" s="330"/>
      <c r="N239" s="331"/>
      <c r="O239" s="331"/>
      <c r="P239" s="332"/>
      <c r="Q239" s="333"/>
      <c r="R239" s="333"/>
      <c r="S239" s="333"/>
      <c r="T239" s="333"/>
      <c r="U239" s="333"/>
      <c r="V239" s="333"/>
      <c r="W239" s="330"/>
      <c r="X239" s="975"/>
      <c r="Y239" s="975"/>
      <c r="Z239" s="1007"/>
      <c r="AA239" s="984"/>
      <c r="AB239" s="987"/>
      <c r="AC239" s="1000"/>
      <c r="AD239" s="308">
        <f>IF(N239=N238,0,IF(N239=N237,0,IF(N239=N236,0,IF(N239=N235,0,IF(N239=N234,0,IF(N239=N233,0,1))))))</f>
        <v>0</v>
      </c>
      <c r="AE239" s="308" t="s">
        <v>282</v>
      </c>
      <c r="AF239" s="308" t="str">
        <f t="shared" si="5"/>
        <v>??</v>
      </c>
      <c r="AG239" s="308">
        <f>IF(O239=O238,0,IF(O239=O237,0,IF(O239=O236,0,IF(O239=O235,0,IF(O239=O234,0,IF(O239=O233,0,1))))))</f>
        <v>0</v>
      </c>
      <c r="AH239" s="329">
        <f t="shared" si="15"/>
        <v>0</v>
      </c>
      <c r="AI239" s="309"/>
    </row>
    <row r="240" spans="1:35" ht="15" customHeight="1" thickTop="1" thickBot="1" x14ac:dyDescent="0.25">
      <c r="A240" s="964"/>
      <c r="B240" s="967"/>
      <c r="C240" s="970"/>
      <c r="D240" s="967"/>
      <c r="E240" s="973"/>
      <c r="F240" s="967"/>
      <c r="G240" s="967"/>
      <c r="H240" s="994"/>
      <c r="I240" s="999"/>
      <c r="J240" s="967"/>
      <c r="K240" s="967"/>
      <c r="L240" s="997"/>
      <c r="M240" s="334"/>
      <c r="N240" s="335"/>
      <c r="O240" s="335"/>
      <c r="P240" s="336"/>
      <c r="Q240" s="337"/>
      <c r="R240" s="337"/>
      <c r="S240" s="337"/>
      <c r="T240" s="337"/>
      <c r="U240" s="337"/>
      <c r="V240" s="337"/>
      <c r="W240" s="334"/>
      <c r="X240" s="976"/>
      <c r="Y240" s="976"/>
      <c r="Z240" s="1008"/>
      <c r="AA240" s="985"/>
      <c r="AB240" s="988"/>
      <c r="AC240" s="1000"/>
      <c r="AD240" s="308">
        <f>IF(N240=N239,0,IF(N240=N238,0,IF(N240=N237,0,IF(N240=N236,0,IF(N240=N235,0,IF(N240=N234,0,IF(N240=N233,0,1)))))))</f>
        <v>0</v>
      </c>
      <c r="AE240" s="308" t="s">
        <v>282</v>
      </c>
      <c r="AF240" s="308" t="str">
        <f t="shared" si="5"/>
        <v>??</v>
      </c>
      <c r="AG240" s="308">
        <f>IF(O240=O239,0,IF(O240=O238,0,IF(O240=O237,0,IF(O240=O236,0,IF(O240=O235,0,IF(O240=O234,0,IF(O240=O233,0,1)))))))</f>
        <v>0</v>
      </c>
      <c r="AH240" s="329">
        <f t="shared" si="15"/>
        <v>0</v>
      </c>
      <c r="AI240" s="309"/>
    </row>
    <row r="241" spans="1:35" ht="15" customHeight="1" thickTop="1" thickBot="1" x14ac:dyDescent="0.25">
      <c r="A241" s="962"/>
      <c r="B241" s="965"/>
      <c r="C241" s="968"/>
      <c r="D241" s="965"/>
      <c r="E241" s="971"/>
      <c r="F241" s="966"/>
      <c r="G241" s="966"/>
      <c r="H241" s="992"/>
      <c r="I241" s="324"/>
      <c r="J241" s="966"/>
      <c r="K241" s="966"/>
      <c r="L241" s="995"/>
      <c r="M241" s="325"/>
      <c r="N241" s="326"/>
      <c r="O241" s="326"/>
      <c r="P241" s="327"/>
      <c r="Q241" s="328"/>
      <c r="R241" s="328"/>
      <c r="S241" s="328"/>
      <c r="T241" s="328"/>
      <c r="U241" s="328"/>
      <c r="V241" s="328"/>
      <c r="W241" s="325"/>
      <c r="X241" s="974">
        <f>SUM(P241:W248)</f>
        <v>0</v>
      </c>
      <c r="Y241" s="974">
        <f>IF(X241&gt;0,18,0)</f>
        <v>0</v>
      </c>
      <c r="Z241" s="1004">
        <f>IF(X241&lt;=18,0,X241-Y241)</f>
        <v>0</v>
      </c>
      <c r="AA241" s="1006">
        <f>IF(X241&lt;Y241,X241,Y241)/IF(Y241=0,1,Y241)</f>
        <v>0</v>
      </c>
      <c r="AB241" s="986" t="str">
        <f>IF(AA241=1,"pe",IF(AA241&gt;0,"ne",""))</f>
        <v/>
      </c>
      <c r="AC241" s="1000"/>
      <c r="AD241" s="308">
        <v>1</v>
      </c>
      <c r="AE241" s="308" t="s">
        <v>282</v>
      </c>
      <c r="AF241" s="308" t="str">
        <f t="shared" si="5"/>
        <v>??</v>
      </c>
      <c r="AG241" s="308">
        <v>1</v>
      </c>
      <c r="AH241" s="329">
        <f>C241</f>
        <v>0</v>
      </c>
      <c r="AI241" s="309"/>
    </row>
    <row r="242" spans="1:35" ht="15" customHeight="1" thickTop="1" thickBot="1" x14ac:dyDescent="0.25">
      <c r="A242" s="963"/>
      <c r="B242" s="966"/>
      <c r="C242" s="969"/>
      <c r="D242" s="966"/>
      <c r="E242" s="972"/>
      <c r="F242" s="966"/>
      <c r="G242" s="966"/>
      <c r="H242" s="993"/>
      <c r="I242" s="998"/>
      <c r="J242" s="966"/>
      <c r="K242" s="966"/>
      <c r="L242" s="996"/>
      <c r="M242" s="330"/>
      <c r="N242" s="331"/>
      <c r="O242" s="331"/>
      <c r="P242" s="332"/>
      <c r="Q242" s="333"/>
      <c r="R242" s="333"/>
      <c r="S242" s="333"/>
      <c r="T242" s="333"/>
      <c r="U242" s="333"/>
      <c r="V242" s="333"/>
      <c r="W242" s="330"/>
      <c r="X242" s="975"/>
      <c r="Y242" s="975"/>
      <c r="Z242" s="1005"/>
      <c r="AA242" s="1006"/>
      <c r="AB242" s="987"/>
      <c r="AC242" s="1000"/>
      <c r="AD242" s="308">
        <f>IF(N242=N241,0,1)</f>
        <v>0</v>
      </c>
      <c r="AE242" s="308" t="s">
        <v>282</v>
      </c>
      <c r="AF242" s="308" t="str">
        <f t="shared" si="5"/>
        <v>??</v>
      </c>
      <c r="AG242" s="308">
        <f>IF(O242=O241,0,1)</f>
        <v>0</v>
      </c>
      <c r="AH242" s="329">
        <f t="shared" ref="AH242:AH248" si="16">AH241</f>
        <v>0</v>
      </c>
      <c r="AI242" s="309"/>
    </row>
    <row r="243" spans="1:35" ht="15" customHeight="1" thickTop="1" thickBot="1" x14ac:dyDescent="0.25">
      <c r="A243" s="963"/>
      <c r="B243" s="966"/>
      <c r="C243" s="969"/>
      <c r="D243" s="966"/>
      <c r="E243" s="972"/>
      <c r="F243" s="966"/>
      <c r="G243" s="966"/>
      <c r="H243" s="993"/>
      <c r="I243" s="998"/>
      <c r="J243" s="966"/>
      <c r="K243" s="966"/>
      <c r="L243" s="996"/>
      <c r="M243" s="330"/>
      <c r="N243" s="331"/>
      <c r="O243" s="331"/>
      <c r="P243" s="332"/>
      <c r="Q243" s="333"/>
      <c r="R243" s="333"/>
      <c r="S243" s="333"/>
      <c r="T243" s="333"/>
      <c r="U243" s="333"/>
      <c r="V243" s="333"/>
      <c r="W243" s="330"/>
      <c r="X243" s="975"/>
      <c r="Y243" s="975"/>
      <c r="Z243" s="1005"/>
      <c r="AA243" s="1006"/>
      <c r="AB243" s="987"/>
      <c r="AC243" s="1000"/>
      <c r="AD243" s="308">
        <f>IF(N243=N242,0,IF(N243=N241,0,1))</f>
        <v>0</v>
      </c>
      <c r="AE243" s="308" t="s">
        <v>282</v>
      </c>
      <c r="AF243" s="308" t="str">
        <f t="shared" si="5"/>
        <v>??</v>
      </c>
      <c r="AG243" s="308">
        <f>IF(O243=O242,0,IF(O243=O241,0,1))</f>
        <v>0</v>
      </c>
      <c r="AH243" s="329">
        <f t="shared" si="16"/>
        <v>0</v>
      </c>
      <c r="AI243" s="309"/>
    </row>
    <row r="244" spans="1:35" ht="15" customHeight="1" thickTop="1" thickBot="1" x14ac:dyDescent="0.25">
      <c r="A244" s="963"/>
      <c r="B244" s="966"/>
      <c r="C244" s="969"/>
      <c r="D244" s="966"/>
      <c r="E244" s="972"/>
      <c r="F244" s="966"/>
      <c r="G244" s="966"/>
      <c r="H244" s="993"/>
      <c r="I244" s="998"/>
      <c r="J244" s="966"/>
      <c r="K244" s="966"/>
      <c r="L244" s="996"/>
      <c r="M244" s="330"/>
      <c r="N244" s="331"/>
      <c r="O244" s="331"/>
      <c r="P244" s="332"/>
      <c r="Q244" s="333"/>
      <c r="R244" s="333"/>
      <c r="S244" s="333"/>
      <c r="T244" s="333"/>
      <c r="U244" s="333"/>
      <c r="V244" s="333"/>
      <c r="W244" s="330"/>
      <c r="X244" s="975"/>
      <c r="Y244" s="975"/>
      <c r="Z244" s="1005"/>
      <c r="AA244" s="1006"/>
      <c r="AB244" s="987"/>
      <c r="AC244" s="1000"/>
      <c r="AD244" s="308">
        <f>IF(N244=N243,0,IF(N244=N242,0,IF(N244=N241,0,1)))</f>
        <v>0</v>
      </c>
      <c r="AE244" s="308" t="s">
        <v>282</v>
      </c>
      <c r="AF244" s="308" t="str">
        <f t="shared" si="5"/>
        <v>??</v>
      </c>
      <c r="AG244" s="308">
        <f>IF(O244=O243,0,IF(O244=O242,0,IF(O244=O241,0,1)))</f>
        <v>0</v>
      </c>
      <c r="AH244" s="329">
        <f t="shared" si="16"/>
        <v>0</v>
      </c>
      <c r="AI244" s="309"/>
    </row>
    <row r="245" spans="1:35" ht="15" customHeight="1" thickTop="1" thickBot="1" x14ac:dyDescent="0.25">
      <c r="A245" s="963"/>
      <c r="B245" s="966"/>
      <c r="C245" s="969"/>
      <c r="D245" s="966"/>
      <c r="E245" s="972"/>
      <c r="F245" s="966"/>
      <c r="G245" s="966"/>
      <c r="H245" s="993"/>
      <c r="I245" s="998"/>
      <c r="J245" s="966"/>
      <c r="K245" s="966"/>
      <c r="L245" s="996"/>
      <c r="M245" s="330"/>
      <c r="N245" s="331"/>
      <c r="O245" s="331"/>
      <c r="P245" s="332"/>
      <c r="Q245" s="333"/>
      <c r="R245" s="333"/>
      <c r="S245" s="333"/>
      <c r="T245" s="333"/>
      <c r="U245" s="333"/>
      <c r="V245" s="333"/>
      <c r="W245" s="330"/>
      <c r="X245" s="975"/>
      <c r="Y245" s="975"/>
      <c r="Z245" s="1005"/>
      <c r="AA245" s="1006"/>
      <c r="AB245" s="987"/>
      <c r="AC245" s="1000"/>
      <c r="AD245" s="308">
        <f>IF(N245=N244,0,IF(N245=N243,0,IF(N245=N242,0,IF(N245=N241,0,1))))</f>
        <v>0</v>
      </c>
      <c r="AE245" s="308" t="s">
        <v>282</v>
      </c>
      <c r="AF245" s="308" t="str">
        <f t="shared" si="5"/>
        <v>??</v>
      </c>
      <c r="AG245" s="308">
        <f>IF(O245=O244,0,IF(O245=O243,0,IF(O245=O242,0,IF(O245=O241,0,1))))</f>
        <v>0</v>
      </c>
      <c r="AH245" s="329">
        <f t="shared" si="16"/>
        <v>0</v>
      </c>
      <c r="AI245" s="309"/>
    </row>
    <row r="246" spans="1:35" ht="15" customHeight="1" thickTop="1" thickBot="1" x14ac:dyDescent="0.25">
      <c r="A246" s="963"/>
      <c r="B246" s="966"/>
      <c r="C246" s="969"/>
      <c r="D246" s="966"/>
      <c r="E246" s="972"/>
      <c r="F246" s="966"/>
      <c r="G246" s="966"/>
      <c r="H246" s="993"/>
      <c r="I246" s="998"/>
      <c r="J246" s="966"/>
      <c r="K246" s="966"/>
      <c r="L246" s="996"/>
      <c r="M246" s="330"/>
      <c r="N246" s="331"/>
      <c r="O246" s="331"/>
      <c r="P246" s="332"/>
      <c r="Q246" s="333"/>
      <c r="R246" s="333"/>
      <c r="S246" s="333"/>
      <c r="T246" s="333"/>
      <c r="U246" s="333"/>
      <c r="V246" s="333"/>
      <c r="W246" s="330"/>
      <c r="X246" s="975"/>
      <c r="Y246" s="975"/>
      <c r="Z246" s="1007" t="str">
        <f>IF(Z241&gt;9,"Błąd","")</f>
        <v/>
      </c>
      <c r="AA246" s="1006"/>
      <c r="AB246" s="987"/>
      <c r="AC246" s="1000"/>
      <c r="AD246" s="308">
        <f>IF(N246=N245,0,IF(N246=N244,0,IF(N246=N243,0,IF(N246=N242,0,IF(N246=N241,0,1)))))</f>
        <v>0</v>
      </c>
      <c r="AE246" s="308" t="s">
        <v>282</v>
      </c>
      <c r="AF246" s="308" t="str">
        <f t="shared" si="5"/>
        <v>??</v>
      </c>
      <c r="AG246" s="308">
        <f>IF(O246=O245,0,IF(O246=O244,0,IF(O246=O243,0,IF(O246=O242,0,IF(O246=O241,0,1)))))</f>
        <v>0</v>
      </c>
      <c r="AH246" s="329">
        <f t="shared" si="16"/>
        <v>0</v>
      </c>
      <c r="AI246" s="309"/>
    </row>
    <row r="247" spans="1:35" ht="15" customHeight="1" thickTop="1" thickBot="1" x14ac:dyDescent="0.25">
      <c r="A247" s="963"/>
      <c r="B247" s="966"/>
      <c r="C247" s="969"/>
      <c r="D247" s="966"/>
      <c r="E247" s="972"/>
      <c r="F247" s="966"/>
      <c r="G247" s="966"/>
      <c r="H247" s="993"/>
      <c r="I247" s="998"/>
      <c r="J247" s="966"/>
      <c r="K247" s="966"/>
      <c r="L247" s="996"/>
      <c r="M247" s="330"/>
      <c r="N247" s="331"/>
      <c r="O247" s="331"/>
      <c r="P247" s="332"/>
      <c r="Q247" s="333"/>
      <c r="R247" s="333"/>
      <c r="S247" s="333"/>
      <c r="T247" s="333"/>
      <c r="U247" s="333"/>
      <c r="V247" s="333"/>
      <c r="W247" s="330"/>
      <c r="X247" s="975"/>
      <c r="Y247" s="975"/>
      <c r="Z247" s="1007"/>
      <c r="AA247" s="1006"/>
      <c r="AB247" s="987"/>
      <c r="AC247" s="1000"/>
      <c r="AD247" s="308">
        <f>IF(N247=N246,0,IF(N247=N245,0,IF(N247=N244,0,IF(N247=N243,0,IF(N247=N242,0,IF(N247=N241,0,1))))))</f>
        <v>0</v>
      </c>
      <c r="AE247" s="308" t="s">
        <v>282</v>
      </c>
      <c r="AF247" s="308" t="str">
        <f t="shared" si="5"/>
        <v>??</v>
      </c>
      <c r="AG247" s="308">
        <f>IF(O247=O246,0,IF(O247=O245,0,IF(O247=O244,0,IF(O247=O243,0,IF(O247=O242,0,IF(O247=O241,0,1))))))</f>
        <v>0</v>
      </c>
      <c r="AH247" s="329">
        <f t="shared" si="16"/>
        <v>0</v>
      </c>
      <c r="AI247" s="309"/>
    </row>
    <row r="248" spans="1:35" ht="15" customHeight="1" thickTop="1" thickBot="1" x14ac:dyDescent="0.25">
      <c r="A248" s="964"/>
      <c r="B248" s="967"/>
      <c r="C248" s="970"/>
      <c r="D248" s="967"/>
      <c r="E248" s="973"/>
      <c r="F248" s="967"/>
      <c r="G248" s="967"/>
      <c r="H248" s="994"/>
      <c r="I248" s="999"/>
      <c r="J248" s="967"/>
      <c r="K248" s="967"/>
      <c r="L248" s="997"/>
      <c r="M248" s="334"/>
      <c r="N248" s="335"/>
      <c r="O248" s="335"/>
      <c r="P248" s="336"/>
      <c r="Q248" s="337"/>
      <c r="R248" s="337"/>
      <c r="S248" s="337"/>
      <c r="T248" s="337"/>
      <c r="U248" s="337"/>
      <c r="V248" s="337"/>
      <c r="W248" s="334"/>
      <c r="X248" s="976"/>
      <c r="Y248" s="976"/>
      <c r="Z248" s="1008"/>
      <c r="AA248" s="1006"/>
      <c r="AB248" s="988"/>
      <c r="AC248" s="1000"/>
      <c r="AD248" s="308">
        <f>IF(N248=N247,0,IF(N248=N246,0,IF(N248=N245,0,IF(N248=N244,0,IF(N248=N243,0,IF(N248=N242,0,IF(N248=N241,0,1)))))))</f>
        <v>0</v>
      </c>
      <c r="AE248" s="308" t="s">
        <v>282</v>
      </c>
      <c r="AF248" s="308" t="str">
        <f t="shared" si="5"/>
        <v>??</v>
      </c>
      <c r="AG248" s="308">
        <f>IF(O248=O247,0,IF(O248=O246,0,IF(O248=O245,0,IF(O248=O244,0,IF(O248=O243,0,IF(O248=O242,0,IF(O248=O241,0,1)))))))</f>
        <v>0</v>
      </c>
      <c r="AH248" s="329">
        <f t="shared" si="16"/>
        <v>0</v>
      </c>
      <c r="AI248" s="309"/>
    </row>
    <row r="249" spans="1:35" ht="15" customHeight="1" thickTop="1" thickBot="1" x14ac:dyDescent="0.25">
      <c r="A249" s="962"/>
      <c r="B249" s="965"/>
      <c r="C249" s="968"/>
      <c r="D249" s="965"/>
      <c r="E249" s="971"/>
      <c r="F249" s="966"/>
      <c r="G249" s="966"/>
      <c r="H249" s="992"/>
      <c r="I249" s="324"/>
      <c r="J249" s="966"/>
      <c r="K249" s="966"/>
      <c r="L249" s="995"/>
      <c r="M249" s="325"/>
      <c r="N249" s="326"/>
      <c r="O249" s="326"/>
      <c r="P249" s="327"/>
      <c r="Q249" s="328"/>
      <c r="R249" s="328"/>
      <c r="S249" s="328"/>
      <c r="T249" s="328"/>
      <c r="U249" s="328"/>
      <c r="V249" s="328"/>
      <c r="W249" s="325"/>
      <c r="X249" s="974">
        <f>SUM(P249:W256)</f>
        <v>0</v>
      </c>
      <c r="Y249" s="974">
        <f>IF(X249&gt;0,18,0)</f>
        <v>0</v>
      </c>
      <c r="Z249" s="1004">
        <f>IF(X249&lt;=18,0,X249-Y249)</f>
        <v>0</v>
      </c>
      <c r="AA249" s="1006">
        <f>IF(X249&lt;Y249,X249,Y249)/IF(Y249=0,1,Y249)</f>
        <v>0</v>
      </c>
      <c r="AB249" s="986" t="str">
        <f>IF(AA249=1,"pe",IF(AA249&gt;0,"ne",""))</f>
        <v/>
      </c>
      <c r="AC249" s="1000"/>
      <c r="AD249" s="308">
        <v>1</v>
      </c>
      <c r="AE249" s="308" t="s">
        <v>282</v>
      </c>
      <c r="AF249" s="308" t="str">
        <f t="shared" si="5"/>
        <v>??</v>
      </c>
      <c r="AG249" s="308">
        <v>1</v>
      </c>
      <c r="AH249" s="329">
        <f>C249</f>
        <v>0</v>
      </c>
      <c r="AI249" s="309"/>
    </row>
    <row r="250" spans="1:35" ht="15" customHeight="1" thickTop="1" thickBot="1" x14ac:dyDescent="0.25">
      <c r="A250" s="963"/>
      <c r="B250" s="966"/>
      <c r="C250" s="969"/>
      <c r="D250" s="966"/>
      <c r="E250" s="972"/>
      <c r="F250" s="966"/>
      <c r="G250" s="966"/>
      <c r="H250" s="993"/>
      <c r="I250" s="998"/>
      <c r="J250" s="966"/>
      <c r="K250" s="966"/>
      <c r="L250" s="996"/>
      <c r="M250" s="330"/>
      <c r="N250" s="331"/>
      <c r="O250" s="331"/>
      <c r="P250" s="332"/>
      <c r="Q250" s="333"/>
      <c r="R250" s="333"/>
      <c r="S250" s="333"/>
      <c r="T250" s="333"/>
      <c r="U250" s="333"/>
      <c r="V250" s="333"/>
      <c r="W250" s="330"/>
      <c r="X250" s="975"/>
      <c r="Y250" s="975"/>
      <c r="Z250" s="1005"/>
      <c r="AA250" s="1006"/>
      <c r="AB250" s="987"/>
      <c r="AC250" s="1000"/>
      <c r="AD250" s="308">
        <f>IF(N250=N249,0,1)</f>
        <v>0</v>
      </c>
      <c r="AE250" s="308" t="s">
        <v>282</v>
      </c>
      <c r="AF250" s="308" t="str">
        <f t="shared" si="5"/>
        <v>??</v>
      </c>
      <c r="AG250" s="308">
        <f>IF(O250=O249,0,1)</f>
        <v>0</v>
      </c>
      <c r="AH250" s="329">
        <f t="shared" ref="AH250:AH256" si="17">AH249</f>
        <v>0</v>
      </c>
      <c r="AI250" s="309"/>
    </row>
    <row r="251" spans="1:35" ht="15" customHeight="1" thickTop="1" thickBot="1" x14ac:dyDescent="0.25">
      <c r="A251" s="963"/>
      <c r="B251" s="966"/>
      <c r="C251" s="969"/>
      <c r="D251" s="966"/>
      <c r="E251" s="972"/>
      <c r="F251" s="966"/>
      <c r="G251" s="966"/>
      <c r="H251" s="993"/>
      <c r="I251" s="998"/>
      <c r="J251" s="966"/>
      <c r="K251" s="966"/>
      <c r="L251" s="996"/>
      <c r="M251" s="330"/>
      <c r="N251" s="331"/>
      <c r="O251" s="331"/>
      <c r="P251" s="332"/>
      <c r="Q251" s="333"/>
      <c r="R251" s="333"/>
      <c r="S251" s="333"/>
      <c r="T251" s="333"/>
      <c r="U251" s="333"/>
      <c r="V251" s="333"/>
      <c r="W251" s="330"/>
      <c r="X251" s="975"/>
      <c r="Y251" s="975"/>
      <c r="Z251" s="1005"/>
      <c r="AA251" s="1006"/>
      <c r="AB251" s="987"/>
      <c r="AC251" s="1000"/>
      <c r="AD251" s="308">
        <f>IF(N251=N250,0,IF(N251=N249,0,1))</f>
        <v>0</v>
      </c>
      <c r="AE251" s="308" t="s">
        <v>282</v>
      </c>
      <c r="AF251" s="308" t="str">
        <f t="shared" si="5"/>
        <v>??</v>
      </c>
      <c r="AG251" s="308">
        <f>IF(O251=O250,0,IF(O251=O249,0,1))</f>
        <v>0</v>
      </c>
      <c r="AH251" s="329">
        <f t="shared" si="17"/>
        <v>0</v>
      </c>
      <c r="AI251" s="309"/>
    </row>
    <row r="252" spans="1:35" ht="15" customHeight="1" thickTop="1" thickBot="1" x14ac:dyDescent="0.25">
      <c r="A252" s="963"/>
      <c r="B252" s="966"/>
      <c r="C252" s="969"/>
      <c r="D252" s="966"/>
      <c r="E252" s="972"/>
      <c r="F252" s="966"/>
      <c r="G252" s="966"/>
      <c r="H252" s="993"/>
      <c r="I252" s="998"/>
      <c r="J252" s="966"/>
      <c r="K252" s="966"/>
      <c r="L252" s="996"/>
      <c r="M252" s="330"/>
      <c r="N252" s="331"/>
      <c r="O252" s="331"/>
      <c r="P252" s="332"/>
      <c r="Q252" s="333"/>
      <c r="R252" s="333"/>
      <c r="S252" s="333"/>
      <c r="T252" s="333"/>
      <c r="U252" s="333"/>
      <c r="V252" s="333"/>
      <c r="W252" s="330"/>
      <c r="X252" s="975"/>
      <c r="Y252" s="975"/>
      <c r="Z252" s="1005"/>
      <c r="AA252" s="1006"/>
      <c r="AB252" s="987"/>
      <c r="AC252" s="1000"/>
      <c r="AD252" s="308">
        <f>IF(N252=N251,0,IF(N252=N250,0,IF(N252=N249,0,1)))</f>
        <v>0</v>
      </c>
      <c r="AE252" s="308" t="s">
        <v>282</v>
      </c>
      <c r="AF252" s="308" t="str">
        <f t="shared" si="5"/>
        <v>??</v>
      </c>
      <c r="AG252" s="308">
        <f>IF(O252=O251,0,IF(O252=O250,0,IF(O252=O249,0,1)))</f>
        <v>0</v>
      </c>
      <c r="AH252" s="329">
        <f t="shared" si="17"/>
        <v>0</v>
      </c>
      <c r="AI252" s="309"/>
    </row>
    <row r="253" spans="1:35" ht="15" customHeight="1" thickTop="1" thickBot="1" x14ac:dyDescent="0.25">
      <c r="A253" s="963"/>
      <c r="B253" s="966"/>
      <c r="C253" s="969"/>
      <c r="D253" s="966"/>
      <c r="E253" s="972"/>
      <c r="F253" s="966"/>
      <c r="G253" s="966"/>
      <c r="H253" s="993"/>
      <c r="I253" s="998"/>
      <c r="J253" s="966"/>
      <c r="K253" s="966"/>
      <c r="L253" s="996"/>
      <c r="M253" s="330"/>
      <c r="N253" s="331"/>
      <c r="O253" s="331"/>
      <c r="P253" s="332"/>
      <c r="Q253" s="333"/>
      <c r="R253" s="333"/>
      <c r="S253" s="333"/>
      <c r="T253" s="333"/>
      <c r="U253" s="333"/>
      <c r="V253" s="333"/>
      <c r="W253" s="330"/>
      <c r="X253" s="975"/>
      <c r="Y253" s="975"/>
      <c r="Z253" s="1005"/>
      <c r="AA253" s="1006"/>
      <c r="AB253" s="987"/>
      <c r="AC253" s="1000"/>
      <c r="AD253" s="308">
        <f>IF(N253=N252,0,IF(N253=N251,0,IF(N253=N250,0,IF(N253=N249,0,1))))</f>
        <v>0</v>
      </c>
      <c r="AE253" s="308" t="s">
        <v>282</v>
      </c>
      <c r="AF253" s="308" t="str">
        <f t="shared" si="5"/>
        <v>??</v>
      </c>
      <c r="AG253" s="308">
        <f>IF(O253=O252,0,IF(O253=O251,0,IF(O253=O250,0,IF(O253=O249,0,1))))</f>
        <v>0</v>
      </c>
      <c r="AH253" s="329">
        <f t="shared" si="17"/>
        <v>0</v>
      </c>
      <c r="AI253" s="309"/>
    </row>
    <row r="254" spans="1:35" ht="15" customHeight="1" thickTop="1" thickBot="1" x14ac:dyDescent="0.25">
      <c r="A254" s="963"/>
      <c r="B254" s="966"/>
      <c r="C254" s="969"/>
      <c r="D254" s="966"/>
      <c r="E254" s="972"/>
      <c r="F254" s="966"/>
      <c r="G254" s="966"/>
      <c r="H254" s="993"/>
      <c r="I254" s="998"/>
      <c r="J254" s="966"/>
      <c r="K254" s="966"/>
      <c r="L254" s="996"/>
      <c r="M254" s="330"/>
      <c r="N254" s="331"/>
      <c r="O254" s="331"/>
      <c r="P254" s="332"/>
      <c r="Q254" s="333"/>
      <c r="R254" s="333"/>
      <c r="S254" s="333"/>
      <c r="T254" s="333"/>
      <c r="U254" s="333"/>
      <c r="V254" s="333"/>
      <c r="W254" s="330"/>
      <c r="X254" s="975"/>
      <c r="Y254" s="975"/>
      <c r="Z254" s="1007" t="str">
        <f>IF(Z249&gt;9,"Błąd","")</f>
        <v/>
      </c>
      <c r="AA254" s="1006"/>
      <c r="AB254" s="987"/>
      <c r="AC254" s="1000"/>
      <c r="AD254" s="308">
        <f>IF(N254=N253,0,IF(N254=N252,0,IF(N254=N251,0,IF(N254=N250,0,IF(N254=N249,0,1)))))</f>
        <v>0</v>
      </c>
      <c r="AE254" s="308" t="s">
        <v>282</v>
      </c>
      <c r="AF254" s="308" t="str">
        <f t="shared" si="5"/>
        <v>??</v>
      </c>
      <c r="AG254" s="308">
        <f>IF(O254=O253,0,IF(O254=O252,0,IF(O254=O251,0,IF(O254=O250,0,IF(O254=O249,0,1)))))</f>
        <v>0</v>
      </c>
      <c r="AH254" s="329">
        <f t="shared" si="17"/>
        <v>0</v>
      </c>
      <c r="AI254" s="309"/>
    </row>
    <row r="255" spans="1:35" ht="15" customHeight="1" thickTop="1" thickBot="1" x14ac:dyDescent="0.25">
      <c r="A255" s="963"/>
      <c r="B255" s="966"/>
      <c r="C255" s="969"/>
      <c r="D255" s="966"/>
      <c r="E255" s="972"/>
      <c r="F255" s="966"/>
      <c r="G255" s="966"/>
      <c r="H255" s="993"/>
      <c r="I255" s="998"/>
      <c r="J255" s="966"/>
      <c r="K255" s="966"/>
      <c r="L255" s="996"/>
      <c r="M255" s="330"/>
      <c r="N255" s="331"/>
      <c r="O255" s="331"/>
      <c r="P255" s="332"/>
      <c r="Q255" s="333"/>
      <c r="R255" s="333"/>
      <c r="S255" s="333"/>
      <c r="T255" s="333"/>
      <c r="U255" s="333"/>
      <c r="V255" s="333"/>
      <c r="W255" s="330"/>
      <c r="X255" s="975"/>
      <c r="Y255" s="975"/>
      <c r="Z255" s="1007"/>
      <c r="AA255" s="1006"/>
      <c r="AB255" s="987"/>
      <c r="AC255" s="1000"/>
      <c r="AD255" s="308">
        <f>IF(N255=N254,0,IF(N255=N253,0,IF(N255=N252,0,IF(N255=N251,0,IF(N255=N250,0,IF(N255=N249,0,1))))))</f>
        <v>0</v>
      </c>
      <c r="AE255" s="308" t="s">
        <v>282</v>
      </c>
      <c r="AF255" s="308" t="str">
        <f t="shared" si="5"/>
        <v>??</v>
      </c>
      <c r="AG255" s="308">
        <f>IF(O255=O254,0,IF(O255=O253,0,IF(O255=O252,0,IF(O255=O251,0,IF(O255=O250,0,IF(O255=O249,0,1))))))</f>
        <v>0</v>
      </c>
      <c r="AH255" s="329">
        <f t="shared" si="17"/>
        <v>0</v>
      </c>
      <c r="AI255" s="309"/>
    </row>
    <row r="256" spans="1:35" ht="15" customHeight="1" thickTop="1" thickBot="1" x14ac:dyDescent="0.25">
      <c r="A256" s="964"/>
      <c r="B256" s="967"/>
      <c r="C256" s="970"/>
      <c r="D256" s="967"/>
      <c r="E256" s="973"/>
      <c r="F256" s="967"/>
      <c r="G256" s="967"/>
      <c r="H256" s="994"/>
      <c r="I256" s="999"/>
      <c r="J256" s="967"/>
      <c r="K256" s="967"/>
      <c r="L256" s="997"/>
      <c r="M256" s="334"/>
      <c r="N256" s="335"/>
      <c r="O256" s="335"/>
      <c r="P256" s="336"/>
      <c r="Q256" s="337"/>
      <c r="R256" s="337"/>
      <c r="S256" s="337"/>
      <c r="T256" s="337"/>
      <c r="U256" s="337"/>
      <c r="V256" s="337"/>
      <c r="W256" s="334"/>
      <c r="X256" s="976"/>
      <c r="Y256" s="976"/>
      <c r="Z256" s="1008"/>
      <c r="AA256" s="1006"/>
      <c r="AB256" s="988"/>
      <c r="AC256" s="1000"/>
      <c r="AD256" s="308">
        <f>IF(N256=N255,0,IF(N256=N254,0,IF(N256=N253,0,IF(N256=N252,0,IF(N256=N251,0,IF(N256=N250,0,IF(N256=N249,0,1)))))))</f>
        <v>0</v>
      </c>
      <c r="AE256" s="308" t="s">
        <v>282</v>
      </c>
      <c r="AF256" s="308" t="str">
        <f t="shared" si="5"/>
        <v>??</v>
      </c>
      <c r="AG256" s="308">
        <f>IF(O256=O255,0,IF(O256=O254,0,IF(O256=O253,0,IF(O256=O252,0,IF(O256=O251,0,IF(O256=O250,0,IF(O256=O249,0,1)))))))</f>
        <v>0</v>
      </c>
      <c r="AH256" s="329">
        <f t="shared" si="17"/>
        <v>0</v>
      </c>
      <c r="AI256" s="309"/>
    </row>
    <row r="257" spans="1:35" ht="15" customHeight="1" thickTop="1" thickBot="1" x14ac:dyDescent="0.25">
      <c r="A257" s="962"/>
      <c r="B257" s="965"/>
      <c r="C257" s="968"/>
      <c r="D257" s="965"/>
      <c r="E257" s="971"/>
      <c r="F257" s="966"/>
      <c r="G257" s="966"/>
      <c r="H257" s="992"/>
      <c r="I257" s="324"/>
      <c r="J257" s="966"/>
      <c r="K257" s="966"/>
      <c r="L257" s="995"/>
      <c r="M257" s="325"/>
      <c r="N257" s="326"/>
      <c r="O257" s="326"/>
      <c r="P257" s="327"/>
      <c r="Q257" s="328"/>
      <c r="R257" s="328"/>
      <c r="S257" s="328"/>
      <c r="T257" s="328"/>
      <c r="U257" s="328"/>
      <c r="V257" s="328"/>
      <c r="W257" s="325"/>
      <c r="X257" s="974">
        <f>SUM(P257:W264)</f>
        <v>0</v>
      </c>
      <c r="Y257" s="974">
        <f>IF(X257&gt;0,18,0)</f>
        <v>0</v>
      </c>
      <c r="Z257" s="1004">
        <f>IF(X257&lt;=18,0,X257-Y257)</f>
        <v>0</v>
      </c>
      <c r="AA257" s="1006">
        <f>IF(X257&lt;Y257,X257,Y257)/IF(Y257=0,1,Y257)</f>
        <v>0</v>
      </c>
      <c r="AB257" s="986" t="str">
        <f>IF(AA257=1,"pe",IF(AA257&gt;0,"ne",""))</f>
        <v/>
      </c>
      <c r="AC257" s="1000"/>
      <c r="AD257" s="308">
        <v>1</v>
      </c>
      <c r="AE257" s="308" t="s">
        <v>282</v>
      </c>
      <c r="AF257" s="308" t="str">
        <f t="shared" si="5"/>
        <v>??</v>
      </c>
      <c r="AG257" s="308">
        <v>1</v>
      </c>
      <c r="AH257" s="329">
        <f>C257</f>
        <v>0</v>
      </c>
      <c r="AI257" s="309"/>
    </row>
    <row r="258" spans="1:35" ht="15" customHeight="1" thickTop="1" thickBot="1" x14ac:dyDescent="0.25">
      <c r="A258" s="963"/>
      <c r="B258" s="966"/>
      <c r="C258" s="969"/>
      <c r="D258" s="966"/>
      <c r="E258" s="972"/>
      <c r="F258" s="966"/>
      <c r="G258" s="966"/>
      <c r="H258" s="993"/>
      <c r="I258" s="998"/>
      <c r="J258" s="966"/>
      <c r="K258" s="966"/>
      <c r="L258" s="996"/>
      <c r="M258" s="330"/>
      <c r="N258" s="331"/>
      <c r="O258" s="331"/>
      <c r="P258" s="332"/>
      <c r="Q258" s="333"/>
      <c r="R258" s="333"/>
      <c r="S258" s="333"/>
      <c r="T258" s="333"/>
      <c r="U258" s="333"/>
      <c r="V258" s="333"/>
      <c r="W258" s="330"/>
      <c r="X258" s="975"/>
      <c r="Y258" s="975"/>
      <c r="Z258" s="1005"/>
      <c r="AA258" s="1006"/>
      <c r="AB258" s="987"/>
      <c r="AC258" s="1000"/>
      <c r="AD258" s="308">
        <f>IF(N258=N257,0,1)</f>
        <v>0</v>
      </c>
      <c r="AE258" s="308" t="s">
        <v>282</v>
      </c>
      <c r="AF258" s="308" t="str">
        <f t="shared" si="5"/>
        <v>??</v>
      </c>
      <c r="AG258" s="308">
        <f>IF(O258=O257,0,1)</f>
        <v>0</v>
      </c>
      <c r="AH258" s="329">
        <f t="shared" ref="AH258:AH264" si="18">AH257</f>
        <v>0</v>
      </c>
      <c r="AI258" s="309"/>
    </row>
    <row r="259" spans="1:35" ht="15" customHeight="1" thickTop="1" thickBot="1" x14ac:dyDescent="0.25">
      <c r="A259" s="963"/>
      <c r="B259" s="966"/>
      <c r="C259" s="969"/>
      <c r="D259" s="966"/>
      <c r="E259" s="972"/>
      <c r="F259" s="966"/>
      <c r="G259" s="966"/>
      <c r="H259" s="993"/>
      <c r="I259" s="998"/>
      <c r="J259" s="966"/>
      <c r="K259" s="966"/>
      <c r="L259" s="996"/>
      <c r="M259" s="330"/>
      <c r="N259" s="331"/>
      <c r="O259" s="331"/>
      <c r="P259" s="332"/>
      <c r="Q259" s="333"/>
      <c r="R259" s="333"/>
      <c r="S259" s="333"/>
      <c r="T259" s="333"/>
      <c r="U259" s="333"/>
      <c r="V259" s="333"/>
      <c r="W259" s="330"/>
      <c r="X259" s="975"/>
      <c r="Y259" s="975"/>
      <c r="Z259" s="1005"/>
      <c r="AA259" s="1006"/>
      <c r="AB259" s="987"/>
      <c r="AC259" s="1000"/>
      <c r="AD259" s="308">
        <f>IF(N259=N258,0,IF(N259=N257,0,1))</f>
        <v>0</v>
      </c>
      <c r="AE259" s="308" t="s">
        <v>282</v>
      </c>
      <c r="AF259" s="308" t="str">
        <f t="shared" si="5"/>
        <v>??</v>
      </c>
      <c r="AG259" s="308">
        <f>IF(O259=O258,0,IF(O259=O257,0,1))</f>
        <v>0</v>
      </c>
      <c r="AH259" s="329">
        <f t="shared" si="18"/>
        <v>0</v>
      </c>
      <c r="AI259" s="309"/>
    </row>
    <row r="260" spans="1:35" ht="15" customHeight="1" thickTop="1" thickBot="1" x14ac:dyDescent="0.25">
      <c r="A260" s="963"/>
      <c r="B260" s="966"/>
      <c r="C260" s="969"/>
      <c r="D260" s="966"/>
      <c r="E260" s="972"/>
      <c r="F260" s="966"/>
      <c r="G260" s="966"/>
      <c r="H260" s="993"/>
      <c r="I260" s="998"/>
      <c r="J260" s="966"/>
      <c r="K260" s="966"/>
      <c r="L260" s="996"/>
      <c r="M260" s="330"/>
      <c r="N260" s="331"/>
      <c r="O260" s="331"/>
      <c r="P260" s="332"/>
      <c r="Q260" s="333"/>
      <c r="R260" s="333"/>
      <c r="S260" s="333"/>
      <c r="T260" s="333"/>
      <c r="U260" s="333"/>
      <c r="V260" s="333"/>
      <c r="W260" s="330"/>
      <c r="X260" s="975"/>
      <c r="Y260" s="975"/>
      <c r="Z260" s="1005"/>
      <c r="AA260" s="1006"/>
      <c r="AB260" s="987"/>
      <c r="AC260" s="1000"/>
      <c r="AD260" s="308">
        <f>IF(N260=N259,0,IF(N260=N258,0,IF(N260=N257,0,1)))</f>
        <v>0</v>
      </c>
      <c r="AE260" s="308" t="s">
        <v>282</v>
      </c>
      <c r="AF260" s="308" t="str">
        <f t="shared" si="5"/>
        <v>??</v>
      </c>
      <c r="AG260" s="308">
        <f>IF(O260=O259,0,IF(O260=O258,0,IF(O260=O257,0,1)))</f>
        <v>0</v>
      </c>
      <c r="AH260" s="329">
        <f t="shared" si="18"/>
        <v>0</v>
      </c>
      <c r="AI260" s="309"/>
    </row>
    <row r="261" spans="1:35" ht="15" customHeight="1" thickTop="1" thickBot="1" x14ac:dyDescent="0.25">
      <c r="A261" s="963"/>
      <c r="B261" s="966"/>
      <c r="C261" s="969"/>
      <c r="D261" s="966"/>
      <c r="E261" s="972"/>
      <c r="F261" s="966"/>
      <c r="G261" s="966"/>
      <c r="H261" s="993"/>
      <c r="I261" s="998"/>
      <c r="J261" s="966"/>
      <c r="K261" s="966"/>
      <c r="L261" s="996"/>
      <c r="M261" s="330"/>
      <c r="N261" s="331"/>
      <c r="O261" s="331"/>
      <c r="P261" s="332"/>
      <c r="Q261" s="333"/>
      <c r="R261" s="333"/>
      <c r="S261" s="333"/>
      <c r="T261" s="333"/>
      <c r="U261" s="333"/>
      <c r="V261" s="333"/>
      <c r="W261" s="330"/>
      <c r="X261" s="975"/>
      <c r="Y261" s="975"/>
      <c r="Z261" s="1005"/>
      <c r="AA261" s="1006"/>
      <c r="AB261" s="987"/>
      <c r="AC261" s="1000"/>
      <c r="AD261" s="308">
        <f>IF(N261=N260,0,IF(N261=N259,0,IF(N261=N258,0,IF(N261=N257,0,1))))</f>
        <v>0</v>
      </c>
      <c r="AE261" s="308" t="s">
        <v>282</v>
      </c>
      <c r="AF261" s="308" t="str">
        <f t="shared" si="5"/>
        <v>??</v>
      </c>
      <c r="AG261" s="308">
        <f>IF(O261=O260,0,IF(O261=O259,0,IF(O261=O258,0,IF(O261=O257,0,1))))</f>
        <v>0</v>
      </c>
      <c r="AH261" s="329">
        <f t="shared" si="18"/>
        <v>0</v>
      </c>
      <c r="AI261" s="309"/>
    </row>
    <row r="262" spans="1:35" ht="15" customHeight="1" thickTop="1" thickBot="1" x14ac:dyDescent="0.25">
      <c r="A262" s="963"/>
      <c r="B262" s="966"/>
      <c r="C262" s="969"/>
      <c r="D262" s="966"/>
      <c r="E262" s="972"/>
      <c r="F262" s="966"/>
      <c r="G262" s="966"/>
      <c r="H262" s="993"/>
      <c r="I262" s="998"/>
      <c r="J262" s="966"/>
      <c r="K262" s="966"/>
      <c r="L262" s="996"/>
      <c r="M262" s="330"/>
      <c r="N262" s="331"/>
      <c r="O262" s="331"/>
      <c r="P262" s="332"/>
      <c r="Q262" s="333"/>
      <c r="R262" s="333"/>
      <c r="S262" s="333"/>
      <c r="T262" s="333"/>
      <c r="U262" s="333"/>
      <c r="V262" s="333"/>
      <c r="W262" s="330"/>
      <c r="X262" s="975"/>
      <c r="Y262" s="975"/>
      <c r="Z262" s="1007" t="str">
        <f>IF(Z257&gt;9,"Błąd","")</f>
        <v/>
      </c>
      <c r="AA262" s="1006"/>
      <c r="AB262" s="987"/>
      <c r="AC262" s="1000"/>
      <c r="AD262" s="308">
        <f>IF(N262=N261,0,IF(N262=N260,0,IF(N262=N259,0,IF(N262=N258,0,IF(N262=N257,0,1)))))</f>
        <v>0</v>
      </c>
      <c r="AE262" s="308" t="s">
        <v>282</v>
      </c>
      <c r="AF262" s="308" t="str">
        <f t="shared" si="5"/>
        <v>??</v>
      </c>
      <c r="AG262" s="308">
        <f>IF(O262=O261,0,IF(O262=O260,0,IF(O262=O259,0,IF(O262=O258,0,IF(O262=O257,0,1)))))</f>
        <v>0</v>
      </c>
      <c r="AH262" s="329">
        <f t="shared" si="18"/>
        <v>0</v>
      </c>
      <c r="AI262" s="309"/>
    </row>
    <row r="263" spans="1:35" ht="15" customHeight="1" thickTop="1" thickBot="1" x14ac:dyDescent="0.25">
      <c r="A263" s="963"/>
      <c r="B263" s="966"/>
      <c r="C263" s="969"/>
      <c r="D263" s="966"/>
      <c r="E263" s="972"/>
      <c r="F263" s="966"/>
      <c r="G263" s="966"/>
      <c r="H263" s="993"/>
      <c r="I263" s="998"/>
      <c r="J263" s="966"/>
      <c r="K263" s="966"/>
      <c r="L263" s="996"/>
      <c r="M263" s="330"/>
      <c r="N263" s="331"/>
      <c r="O263" s="331"/>
      <c r="P263" s="332"/>
      <c r="Q263" s="333"/>
      <c r="R263" s="333"/>
      <c r="S263" s="333"/>
      <c r="T263" s="333"/>
      <c r="U263" s="333"/>
      <c r="V263" s="333"/>
      <c r="W263" s="330"/>
      <c r="X263" s="975"/>
      <c r="Y263" s="975"/>
      <c r="Z263" s="1007"/>
      <c r="AA263" s="1006"/>
      <c r="AB263" s="987"/>
      <c r="AC263" s="1000"/>
      <c r="AD263" s="308">
        <f>IF(N263=N262,0,IF(N263=N261,0,IF(N263=N260,0,IF(N263=N259,0,IF(N263=N258,0,IF(N263=N257,0,1))))))</f>
        <v>0</v>
      </c>
      <c r="AE263" s="308" t="s">
        <v>282</v>
      </c>
      <c r="AF263" s="308" t="str">
        <f t="shared" si="5"/>
        <v>??</v>
      </c>
      <c r="AG263" s="308">
        <f>IF(O263=O262,0,IF(O263=O261,0,IF(O263=O260,0,IF(O263=O259,0,IF(O263=O258,0,IF(O263=O257,0,1))))))</f>
        <v>0</v>
      </c>
      <c r="AH263" s="329">
        <f t="shared" si="18"/>
        <v>0</v>
      </c>
      <c r="AI263" s="309"/>
    </row>
    <row r="264" spans="1:35" ht="15" customHeight="1" thickTop="1" thickBot="1" x14ac:dyDescent="0.25">
      <c r="A264" s="964"/>
      <c r="B264" s="967"/>
      <c r="C264" s="970"/>
      <c r="D264" s="967"/>
      <c r="E264" s="973"/>
      <c r="F264" s="967"/>
      <c r="G264" s="967"/>
      <c r="H264" s="994"/>
      <c r="I264" s="999"/>
      <c r="J264" s="967"/>
      <c r="K264" s="967"/>
      <c r="L264" s="997"/>
      <c r="M264" s="334"/>
      <c r="N264" s="335"/>
      <c r="O264" s="335"/>
      <c r="P264" s="336"/>
      <c r="Q264" s="337"/>
      <c r="R264" s="337"/>
      <c r="S264" s="337"/>
      <c r="T264" s="337"/>
      <c r="U264" s="337"/>
      <c r="V264" s="337"/>
      <c r="W264" s="334"/>
      <c r="X264" s="976"/>
      <c r="Y264" s="976"/>
      <c r="Z264" s="1008"/>
      <c r="AA264" s="1006"/>
      <c r="AB264" s="988"/>
      <c r="AC264" s="1000"/>
      <c r="AD264" s="308">
        <f>IF(N264=N263,0,IF(N264=N262,0,IF(N264=N261,0,IF(N264=N260,0,IF(N264=N259,0,IF(N264=N258,0,IF(N264=N257,0,1)))))))</f>
        <v>0</v>
      </c>
      <c r="AE264" s="308" t="s">
        <v>282</v>
      </c>
      <c r="AF264" s="308" t="str">
        <f t="shared" si="5"/>
        <v>??</v>
      </c>
      <c r="AG264" s="308">
        <f>IF(O264=O263,0,IF(O264=O262,0,IF(O264=O261,0,IF(O264=O260,0,IF(O264=O259,0,IF(O264=O258,0,IF(O264=O257,0,1)))))))</f>
        <v>0</v>
      </c>
      <c r="AH264" s="329">
        <f t="shared" si="18"/>
        <v>0</v>
      </c>
      <c r="AI264" s="309"/>
    </row>
    <row r="265" spans="1:35" ht="15" customHeight="1" thickTop="1" thickBot="1" x14ac:dyDescent="0.25">
      <c r="A265" s="962"/>
      <c r="B265" s="965"/>
      <c r="C265" s="968"/>
      <c r="D265" s="965"/>
      <c r="E265" s="971"/>
      <c r="F265" s="966"/>
      <c r="G265" s="966"/>
      <c r="H265" s="992"/>
      <c r="I265" s="324"/>
      <c r="J265" s="966"/>
      <c r="K265" s="966"/>
      <c r="L265" s="995"/>
      <c r="M265" s="325"/>
      <c r="N265" s="326"/>
      <c r="O265" s="326"/>
      <c r="P265" s="327"/>
      <c r="Q265" s="328"/>
      <c r="R265" s="328"/>
      <c r="S265" s="328"/>
      <c r="T265" s="328"/>
      <c r="U265" s="328"/>
      <c r="V265" s="328"/>
      <c r="W265" s="325"/>
      <c r="X265" s="974">
        <f>SUM(P265:W272)</f>
        <v>0</v>
      </c>
      <c r="Y265" s="974">
        <f>IF(X265&gt;0,18,0)</f>
        <v>0</v>
      </c>
      <c r="Z265" s="1004">
        <f>IF(X265&lt;=18,0,X265-Y265)</f>
        <v>0</v>
      </c>
      <c r="AA265" s="1006">
        <f>IF(X265&lt;Y265,X265,Y265)/IF(Y265=0,1,Y265)</f>
        <v>0</v>
      </c>
      <c r="AB265" s="986" t="str">
        <f>IF(AA265=1,"pe",IF(AA265&gt;0,"ne",""))</f>
        <v/>
      </c>
      <c r="AC265" s="1000"/>
      <c r="AD265" s="308">
        <v>1</v>
      </c>
      <c r="AE265" s="308" t="s">
        <v>282</v>
      </c>
      <c r="AF265" s="308" t="str">
        <f t="shared" si="5"/>
        <v>??</v>
      </c>
      <c r="AG265" s="308">
        <v>1</v>
      </c>
      <c r="AH265" s="329">
        <f>C265</f>
        <v>0</v>
      </c>
      <c r="AI265" s="309"/>
    </row>
    <row r="266" spans="1:35" ht="15" customHeight="1" thickTop="1" thickBot="1" x14ac:dyDescent="0.25">
      <c r="A266" s="963"/>
      <c r="B266" s="966"/>
      <c r="C266" s="969"/>
      <c r="D266" s="966"/>
      <c r="E266" s="972"/>
      <c r="F266" s="966"/>
      <c r="G266" s="966"/>
      <c r="H266" s="993"/>
      <c r="I266" s="998"/>
      <c r="J266" s="966"/>
      <c r="K266" s="966"/>
      <c r="L266" s="996"/>
      <c r="M266" s="330"/>
      <c r="N266" s="331"/>
      <c r="O266" s="331"/>
      <c r="P266" s="332"/>
      <c r="Q266" s="333"/>
      <c r="R266" s="333"/>
      <c r="S266" s="333"/>
      <c r="T266" s="333"/>
      <c r="U266" s="333"/>
      <c r="V266" s="333"/>
      <c r="W266" s="330"/>
      <c r="X266" s="975"/>
      <c r="Y266" s="975"/>
      <c r="Z266" s="1005"/>
      <c r="AA266" s="1006"/>
      <c r="AB266" s="987"/>
      <c r="AC266" s="1000"/>
      <c r="AD266" s="308">
        <f>IF(N266=N265,0,1)</f>
        <v>0</v>
      </c>
      <c r="AE266" s="308" t="s">
        <v>282</v>
      </c>
      <c r="AF266" s="308" t="str">
        <f t="shared" si="5"/>
        <v>??</v>
      </c>
      <c r="AG266" s="308">
        <f>IF(O266=O265,0,1)</f>
        <v>0</v>
      </c>
      <c r="AH266" s="329">
        <f t="shared" ref="AH266:AH272" si="19">AH265</f>
        <v>0</v>
      </c>
      <c r="AI266" s="309"/>
    </row>
    <row r="267" spans="1:35" ht="15" customHeight="1" thickTop="1" thickBot="1" x14ac:dyDescent="0.25">
      <c r="A267" s="963"/>
      <c r="B267" s="966"/>
      <c r="C267" s="969"/>
      <c r="D267" s="966"/>
      <c r="E267" s="972"/>
      <c r="F267" s="966"/>
      <c r="G267" s="966"/>
      <c r="H267" s="993"/>
      <c r="I267" s="998"/>
      <c r="J267" s="966"/>
      <c r="K267" s="966"/>
      <c r="L267" s="996"/>
      <c r="M267" s="330"/>
      <c r="N267" s="331"/>
      <c r="O267" s="331"/>
      <c r="P267" s="332"/>
      <c r="Q267" s="333"/>
      <c r="R267" s="333"/>
      <c r="S267" s="333"/>
      <c r="T267" s="333"/>
      <c r="U267" s="333"/>
      <c r="V267" s="333"/>
      <c r="W267" s="330"/>
      <c r="X267" s="975"/>
      <c r="Y267" s="975"/>
      <c r="Z267" s="1005"/>
      <c r="AA267" s="1006"/>
      <c r="AB267" s="987"/>
      <c r="AC267" s="1000"/>
      <c r="AD267" s="308">
        <f>IF(N267=N266,0,IF(N267=N265,0,1))</f>
        <v>0</v>
      </c>
      <c r="AE267" s="308" t="s">
        <v>282</v>
      </c>
      <c r="AF267" s="308" t="str">
        <f t="shared" si="5"/>
        <v>??</v>
      </c>
      <c r="AG267" s="308">
        <f>IF(O267=O266,0,IF(O267=O265,0,1))</f>
        <v>0</v>
      </c>
      <c r="AH267" s="329">
        <f t="shared" si="19"/>
        <v>0</v>
      </c>
      <c r="AI267" s="309"/>
    </row>
    <row r="268" spans="1:35" ht="15" customHeight="1" thickTop="1" thickBot="1" x14ac:dyDescent="0.25">
      <c r="A268" s="963"/>
      <c r="B268" s="966"/>
      <c r="C268" s="969"/>
      <c r="D268" s="966"/>
      <c r="E268" s="972"/>
      <c r="F268" s="966"/>
      <c r="G268" s="966"/>
      <c r="H268" s="993"/>
      <c r="I268" s="998"/>
      <c r="J268" s="966"/>
      <c r="K268" s="966"/>
      <c r="L268" s="996"/>
      <c r="M268" s="330"/>
      <c r="N268" s="331"/>
      <c r="O268" s="331"/>
      <c r="P268" s="332"/>
      <c r="Q268" s="333"/>
      <c r="R268" s="333"/>
      <c r="S268" s="333"/>
      <c r="T268" s="333"/>
      <c r="U268" s="333"/>
      <c r="V268" s="333"/>
      <c r="W268" s="330"/>
      <c r="X268" s="975"/>
      <c r="Y268" s="975"/>
      <c r="Z268" s="1005"/>
      <c r="AA268" s="1006"/>
      <c r="AB268" s="987"/>
      <c r="AC268" s="1000"/>
      <c r="AD268" s="308">
        <f>IF(N268=N267,0,IF(N268=N266,0,IF(N268=N265,0,1)))</f>
        <v>0</v>
      </c>
      <c r="AE268" s="308" t="s">
        <v>282</v>
      </c>
      <c r="AF268" s="308" t="str">
        <f t="shared" si="5"/>
        <v>??</v>
      </c>
      <c r="AG268" s="308">
        <f>IF(O268=O267,0,IF(O268=O266,0,IF(O268=O265,0,1)))</f>
        <v>0</v>
      </c>
      <c r="AH268" s="329">
        <f t="shared" si="19"/>
        <v>0</v>
      </c>
      <c r="AI268" s="309"/>
    </row>
    <row r="269" spans="1:35" ht="15" customHeight="1" thickTop="1" thickBot="1" x14ac:dyDescent="0.25">
      <c r="A269" s="963"/>
      <c r="B269" s="966"/>
      <c r="C269" s="969"/>
      <c r="D269" s="966"/>
      <c r="E269" s="972"/>
      <c r="F269" s="966"/>
      <c r="G269" s="966"/>
      <c r="H269" s="993"/>
      <c r="I269" s="998"/>
      <c r="J269" s="966"/>
      <c r="K269" s="966"/>
      <c r="L269" s="996"/>
      <c r="M269" s="330"/>
      <c r="N269" s="331"/>
      <c r="O269" s="331"/>
      <c r="P269" s="332"/>
      <c r="Q269" s="333"/>
      <c r="R269" s="333"/>
      <c r="S269" s="333"/>
      <c r="T269" s="333"/>
      <c r="U269" s="333"/>
      <c r="V269" s="333"/>
      <c r="W269" s="330"/>
      <c r="X269" s="975"/>
      <c r="Y269" s="975"/>
      <c r="Z269" s="1005"/>
      <c r="AA269" s="1006"/>
      <c r="AB269" s="987"/>
      <c r="AC269" s="1000"/>
      <c r="AD269" s="308">
        <f>IF(N269=N268,0,IF(N269=N267,0,IF(N269=N266,0,IF(N269=N265,0,1))))</f>
        <v>0</v>
      </c>
      <c r="AE269" s="308" t="s">
        <v>282</v>
      </c>
      <c r="AF269" s="308" t="str">
        <f t="shared" si="5"/>
        <v>??</v>
      </c>
      <c r="AG269" s="308">
        <f>IF(O269=O268,0,IF(O269=O267,0,IF(O269=O266,0,IF(O269=O265,0,1))))</f>
        <v>0</v>
      </c>
      <c r="AH269" s="329">
        <f t="shared" si="19"/>
        <v>0</v>
      </c>
      <c r="AI269" s="309"/>
    </row>
    <row r="270" spans="1:35" ht="15" customHeight="1" thickTop="1" thickBot="1" x14ac:dyDescent="0.25">
      <c r="A270" s="963"/>
      <c r="B270" s="966"/>
      <c r="C270" s="969"/>
      <c r="D270" s="966"/>
      <c r="E270" s="972"/>
      <c r="F270" s="966"/>
      <c r="G270" s="966"/>
      <c r="H270" s="993"/>
      <c r="I270" s="998"/>
      <c r="J270" s="966"/>
      <c r="K270" s="966"/>
      <c r="L270" s="996"/>
      <c r="M270" s="330"/>
      <c r="N270" s="331"/>
      <c r="O270" s="331"/>
      <c r="P270" s="332"/>
      <c r="Q270" s="333"/>
      <c r="R270" s="333"/>
      <c r="S270" s="333"/>
      <c r="T270" s="333"/>
      <c r="U270" s="333"/>
      <c r="V270" s="333"/>
      <c r="W270" s="330"/>
      <c r="X270" s="975"/>
      <c r="Y270" s="975"/>
      <c r="Z270" s="1007" t="str">
        <f>IF(Z265&gt;9,"Błąd","")</f>
        <v/>
      </c>
      <c r="AA270" s="1006"/>
      <c r="AB270" s="987"/>
      <c r="AC270" s="1000"/>
      <c r="AD270" s="308">
        <f>IF(N270=N269,0,IF(N270=N268,0,IF(N270=N267,0,IF(N270=N266,0,IF(N270=N265,0,1)))))</f>
        <v>0</v>
      </c>
      <c r="AE270" s="308" t="s">
        <v>282</v>
      </c>
      <c r="AF270" s="308" t="str">
        <f t="shared" si="5"/>
        <v>??</v>
      </c>
      <c r="AG270" s="308">
        <f>IF(O270=O269,0,IF(O270=O268,0,IF(O270=O267,0,IF(O270=O266,0,IF(O270=O265,0,1)))))</f>
        <v>0</v>
      </c>
      <c r="AH270" s="329">
        <f t="shared" si="19"/>
        <v>0</v>
      </c>
      <c r="AI270" s="309"/>
    </row>
    <row r="271" spans="1:35" ht="15" customHeight="1" thickTop="1" thickBot="1" x14ac:dyDescent="0.25">
      <c r="A271" s="963"/>
      <c r="B271" s="966"/>
      <c r="C271" s="969"/>
      <c r="D271" s="966"/>
      <c r="E271" s="972"/>
      <c r="F271" s="966"/>
      <c r="G271" s="966"/>
      <c r="H271" s="993"/>
      <c r="I271" s="998"/>
      <c r="J271" s="966"/>
      <c r="K271" s="966"/>
      <c r="L271" s="996"/>
      <c r="M271" s="330"/>
      <c r="N271" s="331"/>
      <c r="O271" s="331"/>
      <c r="P271" s="332"/>
      <c r="Q271" s="333"/>
      <c r="R271" s="333"/>
      <c r="S271" s="333"/>
      <c r="T271" s="333"/>
      <c r="U271" s="333"/>
      <c r="V271" s="333"/>
      <c r="W271" s="330"/>
      <c r="X271" s="975"/>
      <c r="Y271" s="975"/>
      <c r="Z271" s="1007"/>
      <c r="AA271" s="1006"/>
      <c r="AB271" s="987"/>
      <c r="AC271" s="1000"/>
      <c r="AD271" s="308">
        <f>IF(N271=N270,0,IF(N271=N269,0,IF(N271=N268,0,IF(N271=N267,0,IF(N271=N266,0,IF(N271=N265,0,1))))))</f>
        <v>0</v>
      </c>
      <c r="AE271" s="308" t="s">
        <v>282</v>
      </c>
      <c r="AF271" s="308" t="str">
        <f t="shared" si="5"/>
        <v>??</v>
      </c>
      <c r="AG271" s="308">
        <f>IF(O271=O270,0,IF(O271=O269,0,IF(O271=O268,0,IF(O271=O267,0,IF(O271=O266,0,IF(O271=O265,0,1))))))</f>
        <v>0</v>
      </c>
      <c r="AH271" s="329">
        <f t="shared" si="19"/>
        <v>0</v>
      </c>
      <c r="AI271" s="309"/>
    </row>
    <row r="272" spans="1:35" ht="15" customHeight="1" thickTop="1" thickBot="1" x14ac:dyDescent="0.25">
      <c r="A272" s="964"/>
      <c r="B272" s="967"/>
      <c r="C272" s="970"/>
      <c r="D272" s="967"/>
      <c r="E272" s="973"/>
      <c r="F272" s="967"/>
      <c r="G272" s="967"/>
      <c r="H272" s="994"/>
      <c r="I272" s="999"/>
      <c r="J272" s="967"/>
      <c r="K272" s="967"/>
      <c r="L272" s="997"/>
      <c r="M272" s="334"/>
      <c r="N272" s="335"/>
      <c r="O272" s="335"/>
      <c r="P272" s="336"/>
      <c r="Q272" s="337"/>
      <c r="R272" s="337"/>
      <c r="S272" s="337"/>
      <c r="T272" s="337"/>
      <c r="U272" s="337"/>
      <c r="V272" s="337"/>
      <c r="W272" s="334"/>
      <c r="X272" s="976"/>
      <c r="Y272" s="976"/>
      <c r="Z272" s="1008"/>
      <c r="AA272" s="1006"/>
      <c r="AB272" s="988"/>
      <c r="AC272" s="1000"/>
      <c r="AD272" s="308">
        <f>IF(N272=N271,0,IF(N272=N270,0,IF(N272=N269,0,IF(N272=N268,0,IF(N272=N267,0,IF(N272=N266,0,IF(N272=N265,0,1)))))))</f>
        <v>0</v>
      </c>
      <c r="AE272" s="308" t="s">
        <v>282</v>
      </c>
      <c r="AF272" s="308" t="str">
        <f t="shared" si="5"/>
        <v>??</v>
      </c>
      <c r="AG272" s="308">
        <f>IF(O272=O271,0,IF(O272=O270,0,IF(O272=O269,0,IF(O272=O268,0,IF(O272=O267,0,IF(O272=O266,0,IF(O272=O265,0,1)))))))</f>
        <v>0</v>
      </c>
      <c r="AH272" s="329">
        <f t="shared" si="19"/>
        <v>0</v>
      </c>
      <c r="AI272" s="309"/>
    </row>
    <row r="273" spans="1:35" ht="15" customHeight="1" thickTop="1" thickBot="1" x14ac:dyDescent="0.25">
      <c r="A273" s="962"/>
      <c r="B273" s="965"/>
      <c r="C273" s="968"/>
      <c r="D273" s="965"/>
      <c r="E273" s="971"/>
      <c r="F273" s="966"/>
      <c r="G273" s="966"/>
      <c r="H273" s="992"/>
      <c r="I273" s="324"/>
      <c r="J273" s="966"/>
      <c r="K273" s="966"/>
      <c r="L273" s="995"/>
      <c r="M273" s="325"/>
      <c r="N273" s="326"/>
      <c r="O273" s="326"/>
      <c r="P273" s="327"/>
      <c r="Q273" s="328"/>
      <c r="R273" s="328"/>
      <c r="S273" s="328"/>
      <c r="T273" s="328"/>
      <c r="U273" s="328"/>
      <c r="V273" s="328"/>
      <c r="W273" s="325"/>
      <c r="X273" s="974">
        <f>SUM(P273:W280)</f>
        <v>0</v>
      </c>
      <c r="Y273" s="974">
        <f>IF(X273&gt;0,18,0)</f>
        <v>0</v>
      </c>
      <c r="Z273" s="1004">
        <f>IF(X273&lt;=18,0,X273-Y273)</f>
        <v>0</v>
      </c>
      <c r="AA273" s="983">
        <f>IF(X273&lt;Y273,X273,Y273)/IF(Y273=0,1,Y273)</f>
        <v>0</v>
      </c>
      <c r="AB273" s="986" t="str">
        <f>IF(AA273=1,"pe",IF(AA273&gt;0,"ne",""))</f>
        <v/>
      </c>
      <c r="AC273" s="1000"/>
      <c r="AD273" s="308">
        <v>1</v>
      </c>
      <c r="AE273" s="308" t="s">
        <v>282</v>
      </c>
      <c r="AF273" s="308" t="str">
        <f t="shared" si="5"/>
        <v>??</v>
      </c>
      <c r="AG273" s="308">
        <v>1</v>
      </c>
      <c r="AH273" s="329">
        <f>C273</f>
        <v>0</v>
      </c>
      <c r="AI273" s="309"/>
    </row>
    <row r="274" spans="1:35" ht="15" customHeight="1" thickTop="1" thickBot="1" x14ac:dyDescent="0.25">
      <c r="A274" s="963"/>
      <c r="B274" s="966"/>
      <c r="C274" s="969"/>
      <c r="D274" s="966"/>
      <c r="E274" s="972"/>
      <c r="F274" s="966"/>
      <c r="G274" s="966"/>
      <c r="H274" s="993"/>
      <c r="I274" s="998"/>
      <c r="J274" s="966"/>
      <c r="K274" s="966"/>
      <c r="L274" s="996"/>
      <c r="M274" s="330"/>
      <c r="N274" s="331"/>
      <c r="O274" s="331"/>
      <c r="P274" s="332"/>
      <c r="Q274" s="333"/>
      <c r="R274" s="333"/>
      <c r="S274" s="333"/>
      <c r="T274" s="333"/>
      <c r="U274" s="333"/>
      <c r="V274" s="333"/>
      <c r="W274" s="330"/>
      <c r="X274" s="975"/>
      <c r="Y274" s="975"/>
      <c r="Z274" s="1005"/>
      <c r="AA274" s="984"/>
      <c r="AB274" s="987"/>
      <c r="AC274" s="1000"/>
      <c r="AD274" s="308">
        <f>IF(N274=N273,0,1)</f>
        <v>0</v>
      </c>
      <c r="AE274" s="308" t="s">
        <v>282</v>
      </c>
      <c r="AF274" s="308" t="str">
        <f t="shared" si="5"/>
        <v>??</v>
      </c>
      <c r="AG274" s="308">
        <f>IF(O274=O273,0,1)</f>
        <v>0</v>
      </c>
      <c r="AH274" s="329">
        <f>AH273</f>
        <v>0</v>
      </c>
      <c r="AI274" s="309"/>
    </row>
    <row r="275" spans="1:35" ht="15" customHeight="1" thickTop="1" thickBot="1" x14ac:dyDescent="0.25">
      <c r="A275" s="963"/>
      <c r="B275" s="966"/>
      <c r="C275" s="969"/>
      <c r="D275" s="966"/>
      <c r="E275" s="972"/>
      <c r="F275" s="966"/>
      <c r="G275" s="966"/>
      <c r="H275" s="993"/>
      <c r="I275" s="998"/>
      <c r="J275" s="966"/>
      <c r="K275" s="966"/>
      <c r="L275" s="996"/>
      <c r="M275" s="330"/>
      <c r="N275" s="331"/>
      <c r="O275" s="331"/>
      <c r="P275" s="332"/>
      <c r="Q275" s="333"/>
      <c r="R275" s="333"/>
      <c r="S275" s="333"/>
      <c r="T275" s="333"/>
      <c r="U275" s="333"/>
      <c r="V275" s="333"/>
      <c r="W275" s="330"/>
      <c r="X275" s="975"/>
      <c r="Y275" s="975"/>
      <c r="Z275" s="1005"/>
      <c r="AA275" s="984"/>
      <c r="AB275" s="987"/>
      <c r="AC275" s="1000"/>
      <c r="AD275" s="308">
        <f>IF(N275=N274,0,IF(N275=N273,0,1))</f>
        <v>0</v>
      </c>
      <c r="AE275" s="308" t="s">
        <v>282</v>
      </c>
      <c r="AF275" s="308" t="str">
        <f t="shared" si="5"/>
        <v>??</v>
      </c>
      <c r="AG275" s="308">
        <f>IF(O275=O274,0,IF(O275=O273,0,1))</f>
        <v>0</v>
      </c>
      <c r="AH275" s="329">
        <f t="shared" ref="AH275:AH280" si="20">AH274</f>
        <v>0</v>
      </c>
      <c r="AI275" s="309"/>
    </row>
    <row r="276" spans="1:35" ht="15" customHeight="1" thickTop="1" thickBot="1" x14ac:dyDescent="0.25">
      <c r="A276" s="963"/>
      <c r="B276" s="966"/>
      <c r="C276" s="969"/>
      <c r="D276" s="966"/>
      <c r="E276" s="972"/>
      <c r="F276" s="966"/>
      <c r="G276" s="966"/>
      <c r="H276" s="993"/>
      <c r="I276" s="998"/>
      <c r="J276" s="966"/>
      <c r="K276" s="966"/>
      <c r="L276" s="996"/>
      <c r="M276" s="330"/>
      <c r="N276" s="331"/>
      <c r="O276" s="331"/>
      <c r="P276" s="332"/>
      <c r="Q276" s="333"/>
      <c r="R276" s="333"/>
      <c r="S276" s="333"/>
      <c r="T276" s="333"/>
      <c r="U276" s="333"/>
      <c r="V276" s="333"/>
      <c r="W276" s="330"/>
      <c r="X276" s="975"/>
      <c r="Y276" s="975"/>
      <c r="Z276" s="1005"/>
      <c r="AA276" s="984"/>
      <c r="AB276" s="987"/>
      <c r="AC276" s="1000"/>
      <c r="AD276" s="308">
        <f>IF(N276=N275,0,IF(N276=N274,0,IF(N276=N273,0,1)))</f>
        <v>0</v>
      </c>
      <c r="AE276" s="308" t="s">
        <v>282</v>
      </c>
      <c r="AF276" s="308" t="str">
        <f t="shared" si="5"/>
        <v>??</v>
      </c>
      <c r="AG276" s="308">
        <f>IF(O276=O275,0,IF(O276=O274,0,IF(O276=O273,0,1)))</f>
        <v>0</v>
      </c>
      <c r="AH276" s="329">
        <f t="shared" si="20"/>
        <v>0</v>
      </c>
      <c r="AI276" s="309"/>
    </row>
    <row r="277" spans="1:35" ht="15" customHeight="1" thickTop="1" thickBot="1" x14ac:dyDescent="0.25">
      <c r="A277" s="963"/>
      <c r="B277" s="966"/>
      <c r="C277" s="969"/>
      <c r="D277" s="966"/>
      <c r="E277" s="972"/>
      <c r="F277" s="966"/>
      <c r="G277" s="966"/>
      <c r="H277" s="993"/>
      <c r="I277" s="998"/>
      <c r="J277" s="966"/>
      <c r="K277" s="966"/>
      <c r="L277" s="996"/>
      <c r="M277" s="330"/>
      <c r="N277" s="331"/>
      <c r="O277" s="331"/>
      <c r="P277" s="332"/>
      <c r="Q277" s="333"/>
      <c r="R277" s="333"/>
      <c r="S277" s="333"/>
      <c r="T277" s="333"/>
      <c r="U277" s="333"/>
      <c r="V277" s="333"/>
      <c r="W277" s="330"/>
      <c r="X277" s="975"/>
      <c r="Y277" s="975"/>
      <c r="Z277" s="1005"/>
      <c r="AA277" s="984"/>
      <c r="AB277" s="987"/>
      <c r="AC277" s="1000"/>
      <c r="AD277" s="308">
        <f>IF(N277=N276,0,IF(N277=N275,0,IF(N277=N274,0,IF(N277=N273,0,1))))</f>
        <v>0</v>
      </c>
      <c r="AE277" s="308" t="s">
        <v>282</v>
      </c>
      <c r="AF277" s="308" t="str">
        <f t="shared" si="5"/>
        <v>??</v>
      </c>
      <c r="AG277" s="308">
        <f>IF(O277=O276,0,IF(O277=O275,0,IF(O277=O274,0,IF(O277=O273,0,1))))</f>
        <v>0</v>
      </c>
      <c r="AH277" s="329">
        <f t="shared" si="20"/>
        <v>0</v>
      </c>
      <c r="AI277" s="309"/>
    </row>
    <row r="278" spans="1:35" ht="15" customHeight="1" thickTop="1" thickBot="1" x14ac:dyDescent="0.25">
      <c r="A278" s="963"/>
      <c r="B278" s="966"/>
      <c r="C278" s="969"/>
      <c r="D278" s="966"/>
      <c r="E278" s="972"/>
      <c r="F278" s="966"/>
      <c r="G278" s="966"/>
      <c r="H278" s="993"/>
      <c r="I278" s="998"/>
      <c r="J278" s="966"/>
      <c r="K278" s="966"/>
      <c r="L278" s="996"/>
      <c r="M278" s="330"/>
      <c r="N278" s="331"/>
      <c r="O278" s="331"/>
      <c r="P278" s="332"/>
      <c r="Q278" s="333"/>
      <c r="R278" s="333"/>
      <c r="S278" s="333"/>
      <c r="T278" s="333"/>
      <c r="U278" s="333"/>
      <c r="V278" s="333"/>
      <c r="W278" s="330"/>
      <c r="X278" s="975"/>
      <c r="Y278" s="975"/>
      <c r="Z278" s="1007" t="str">
        <f>IF(Z273&gt;9,"Błąd","")</f>
        <v/>
      </c>
      <c r="AA278" s="984"/>
      <c r="AB278" s="987"/>
      <c r="AC278" s="1000"/>
      <c r="AD278" s="308">
        <f>IF(N278=N277,0,IF(N278=N276,0,IF(N278=N275,0,IF(N278=N274,0,IF(N278=N273,0,1)))))</f>
        <v>0</v>
      </c>
      <c r="AE278" s="308" t="s">
        <v>282</v>
      </c>
      <c r="AF278" s="308" t="str">
        <f t="shared" si="5"/>
        <v>??</v>
      </c>
      <c r="AG278" s="308">
        <f>IF(O278=O277,0,IF(O278=O276,0,IF(O278=O275,0,IF(O278=O274,0,IF(O278=O273,0,1)))))</f>
        <v>0</v>
      </c>
      <c r="AH278" s="329">
        <f t="shared" si="20"/>
        <v>0</v>
      </c>
      <c r="AI278" s="309"/>
    </row>
    <row r="279" spans="1:35" ht="15" customHeight="1" thickTop="1" thickBot="1" x14ac:dyDescent="0.25">
      <c r="A279" s="963"/>
      <c r="B279" s="966"/>
      <c r="C279" s="969"/>
      <c r="D279" s="966"/>
      <c r="E279" s="972"/>
      <c r="F279" s="966"/>
      <c r="G279" s="966"/>
      <c r="H279" s="993"/>
      <c r="I279" s="998"/>
      <c r="J279" s="966"/>
      <c r="K279" s="966"/>
      <c r="L279" s="996"/>
      <c r="M279" s="330"/>
      <c r="N279" s="331"/>
      <c r="O279" s="331"/>
      <c r="P279" s="332"/>
      <c r="Q279" s="333"/>
      <c r="R279" s="333"/>
      <c r="S279" s="333"/>
      <c r="T279" s="333"/>
      <c r="U279" s="333"/>
      <c r="V279" s="333"/>
      <c r="W279" s="330"/>
      <c r="X279" s="975"/>
      <c r="Y279" s="975"/>
      <c r="Z279" s="1007"/>
      <c r="AA279" s="984"/>
      <c r="AB279" s="987"/>
      <c r="AC279" s="1000"/>
      <c r="AD279" s="308">
        <f>IF(N279=N278,0,IF(N279=N277,0,IF(N279=N276,0,IF(N279=N275,0,IF(N279=N274,0,IF(N279=N273,0,1))))))</f>
        <v>0</v>
      </c>
      <c r="AE279" s="308" t="s">
        <v>282</v>
      </c>
      <c r="AF279" s="308" t="str">
        <f t="shared" si="5"/>
        <v>??</v>
      </c>
      <c r="AG279" s="308">
        <f>IF(O279=O278,0,IF(O279=O277,0,IF(O279=O276,0,IF(O279=O275,0,IF(O279=O274,0,IF(O279=O273,0,1))))))</f>
        <v>0</v>
      </c>
      <c r="AH279" s="329">
        <f t="shared" si="20"/>
        <v>0</v>
      </c>
      <c r="AI279" s="309"/>
    </row>
    <row r="280" spans="1:35" ht="15" customHeight="1" thickTop="1" thickBot="1" x14ac:dyDescent="0.25">
      <c r="A280" s="964"/>
      <c r="B280" s="967"/>
      <c r="C280" s="970"/>
      <c r="D280" s="967"/>
      <c r="E280" s="973"/>
      <c r="F280" s="967"/>
      <c r="G280" s="967"/>
      <c r="H280" s="994"/>
      <c r="I280" s="999"/>
      <c r="J280" s="967"/>
      <c r="K280" s="967"/>
      <c r="L280" s="997"/>
      <c r="M280" s="334"/>
      <c r="N280" s="335"/>
      <c r="O280" s="335"/>
      <c r="P280" s="336"/>
      <c r="Q280" s="337"/>
      <c r="R280" s="337"/>
      <c r="S280" s="337"/>
      <c r="T280" s="337"/>
      <c r="U280" s="337"/>
      <c r="V280" s="337"/>
      <c r="W280" s="334"/>
      <c r="X280" s="976"/>
      <c r="Y280" s="976"/>
      <c r="Z280" s="1008"/>
      <c r="AA280" s="985"/>
      <c r="AB280" s="988"/>
      <c r="AC280" s="1000"/>
      <c r="AD280" s="308">
        <f>IF(N280=N279,0,IF(N280=N278,0,IF(N280=N277,0,IF(N280=N276,0,IF(N280=N275,0,IF(N280=N274,0,IF(N280=N273,0,1)))))))</f>
        <v>0</v>
      </c>
      <c r="AE280" s="308" t="s">
        <v>282</v>
      </c>
      <c r="AF280" s="308" t="str">
        <f t="shared" si="5"/>
        <v>??</v>
      </c>
      <c r="AG280" s="308">
        <f>IF(O280=O279,0,IF(O280=O278,0,IF(O280=O277,0,IF(O280=O276,0,IF(O280=O275,0,IF(O280=O274,0,IF(O280=O273,0,1)))))))</f>
        <v>0</v>
      </c>
      <c r="AH280" s="329">
        <f t="shared" si="20"/>
        <v>0</v>
      </c>
      <c r="AI280" s="309"/>
    </row>
    <row r="281" spans="1:35" ht="15" customHeight="1" thickTop="1" thickBot="1" x14ac:dyDescent="0.25">
      <c r="A281" s="962"/>
      <c r="B281" s="965"/>
      <c r="C281" s="968"/>
      <c r="D281" s="965"/>
      <c r="E281" s="971"/>
      <c r="F281" s="966"/>
      <c r="G281" s="966"/>
      <c r="H281" s="992"/>
      <c r="I281" s="324"/>
      <c r="J281" s="966"/>
      <c r="K281" s="966"/>
      <c r="L281" s="995"/>
      <c r="M281" s="325"/>
      <c r="N281" s="326"/>
      <c r="O281" s="326"/>
      <c r="P281" s="327"/>
      <c r="Q281" s="328"/>
      <c r="R281" s="328"/>
      <c r="S281" s="328"/>
      <c r="T281" s="328"/>
      <c r="U281" s="328"/>
      <c r="V281" s="328"/>
      <c r="W281" s="325"/>
      <c r="X281" s="974">
        <f>SUM(P281:W288)</f>
        <v>0</v>
      </c>
      <c r="Y281" s="974">
        <f>IF(X281&gt;0,18,0)</f>
        <v>0</v>
      </c>
      <c r="Z281" s="1004">
        <f>IF(X281&lt;=18,0,X281-Y281)</f>
        <v>0</v>
      </c>
      <c r="AA281" s="1006">
        <f>IF(X281&lt;Y281,X281,Y281)/IF(Y281=0,1,Y281)</f>
        <v>0</v>
      </c>
      <c r="AB281" s="986" t="str">
        <f>IF(AA281=1,"pe",IF(AA281&gt;0,"ne",""))</f>
        <v/>
      </c>
      <c r="AC281" s="1000"/>
      <c r="AD281" s="308">
        <v>1</v>
      </c>
      <c r="AE281" s="308" t="s">
        <v>282</v>
      </c>
      <c r="AF281" s="308" t="str">
        <f t="shared" si="5"/>
        <v>??</v>
      </c>
      <c r="AG281" s="308">
        <v>1</v>
      </c>
      <c r="AH281" s="329">
        <f>C281</f>
        <v>0</v>
      </c>
      <c r="AI281" s="309"/>
    </row>
    <row r="282" spans="1:35" ht="15" customHeight="1" thickTop="1" thickBot="1" x14ac:dyDescent="0.25">
      <c r="A282" s="963"/>
      <c r="B282" s="966"/>
      <c r="C282" s="969"/>
      <c r="D282" s="966"/>
      <c r="E282" s="972"/>
      <c r="F282" s="966"/>
      <c r="G282" s="966"/>
      <c r="H282" s="993"/>
      <c r="I282" s="998"/>
      <c r="J282" s="966"/>
      <c r="K282" s="966"/>
      <c r="L282" s="996"/>
      <c r="M282" s="330"/>
      <c r="N282" s="331"/>
      <c r="O282" s="331"/>
      <c r="P282" s="332"/>
      <c r="Q282" s="333"/>
      <c r="R282" s="333"/>
      <c r="S282" s="333"/>
      <c r="T282" s="333"/>
      <c r="U282" s="333"/>
      <c r="V282" s="333"/>
      <c r="W282" s="330"/>
      <c r="X282" s="975"/>
      <c r="Y282" s="975"/>
      <c r="Z282" s="1005"/>
      <c r="AA282" s="1006"/>
      <c r="AB282" s="987"/>
      <c r="AC282" s="1000"/>
      <c r="AD282" s="308">
        <f>IF(N282=N281,0,1)</f>
        <v>0</v>
      </c>
      <c r="AE282" s="308" t="s">
        <v>282</v>
      </c>
      <c r="AF282" s="308" t="str">
        <f t="shared" si="5"/>
        <v>??</v>
      </c>
      <c r="AG282" s="308">
        <f>IF(O282=O281,0,1)</f>
        <v>0</v>
      </c>
      <c r="AH282" s="329">
        <f t="shared" ref="AH282:AH288" si="21">AH281</f>
        <v>0</v>
      </c>
      <c r="AI282" s="309"/>
    </row>
    <row r="283" spans="1:35" ht="15" customHeight="1" thickTop="1" thickBot="1" x14ac:dyDescent="0.25">
      <c r="A283" s="963"/>
      <c r="B283" s="966"/>
      <c r="C283" s="969"/>
      <c r="D283" s="966"/>
      <c r="E283" s="972"/>
      <c r="F283" s="966"/>
      <c r="G283" s="966"/>
      <c r="H283" s="993"/>
      <c r="I283" s="998"/>
      <c r="J283" s="966"/>
      <c r="K283" s="966"/>
      <c r="L283" s="996"/>
      <c r="M283" s="330"/>
      <c r="N283" s="331"/>
      <c r="O283" s="331"/>
      <c r="P283" s="332"/>
      <c r="Q283" s="333"/>
      <c r="R283" s="333"/>
      <c r="S283" s="333"/>
      <c r="T283" s="333"/>
      <c r="U283" s="333"/>
      <c r="V283" s="333"/>
      <c r="W283" s="330"/>
      <c r="X283" s="975"/>
      <c r="Y283" s="975"/>
      <c r="Z283" s="1005"/>
      <c r="AA283" s="1006"/>
      <c r="AB283" s="987"/>
      <c r="AC283" s="1000"/>
      <c r="AD283" s="308">
        <f>IF(N283=N282,0,IF(N283=N281,0,1))</f>
        <v>0</v>
      </c>
      <c r="AE283" s="308" t="s">
        <v>282</v>
      </c>
      <c r="AF283" s="308" t="str">
        <f t="shared" si="5"/>
        <v>??</v>
      </c>
      <c r="AG283" s="308">
        <f>IF(O283=O282,0,IF(O283=O281,0,1))</f>
        <v>0</v>
      </c>
      <c r="AH283" s="329">
        <f t="shared" si="21"/>
        <v>0</v>
      </c>
      <c r="AI283" s="309"/>
    </row>
    <row r="284" spans="1:35" ht="15" customHeight="1" thickTop="1" thickBot="1" x14ac:dyDescent="0.25">
      <c r="A284" s="963"/>
      <c r="B284" s="966"/>
      <c r="C284" s="969"/>
      <c r="D284" s="966"/>
      <c r="E284" s="972"/>
      <c r="F284" s="966"/>
      <c r="G284" s="966"/>
      <c r="H284" s="993"/>
      <c r="I284" s="998"/>
      <c r="J284" s="966"/>
      <c r="K284" s="966"/>
      <c r="L284" s="996"/>
      <c r="M284" s="330"/>
      <c r="N284" s="331"/>
      <c r="O284" s="331"/>
      <c r="P284" s="332"/>
      <c r="Q284" s="333"/>
      <c r="R284" s="333"/>
      <c r="S284" s="333"/>
      <c r="T284" s="333"/>
      <c r="U284" s="333"/>
      <c r="V284" s="333"/>
      <c r="W284" s="330"/>
      <c r="X284" s="975"/>
      <c r="Y284" s="975"/>
      <c r="Z284" s="1005"/>
      <c r="AA284" s="1006"/>
      <c r="AB284" s="987"/>
      <c r="AC284" s="1000"/>
      <c r="AD284" s="308">
        <f>IF(N284=N283,0,IF(N284=N282,0,IF(N284=N281,0,1)))</f>
        <v>0</v>
      </c>
      <c r="AE284" s="308" t="s">
        <v>282</v>
      </c>
      <c r="AF284" s="308" t="str">
        <f t="shared" si="5"/>
        <v>??</v>
      </c>
      <c r="AG284" s="308">
        <f>IF(O284=O283,0,IF(O284=O282,0,IF(O284=O281,0,1)))</f>
        <v>0</v>
      </c>
      <c r="AH284" s="329">
        <f t="shared" si="21"/>
        <v>0</v>
      </c>
      <c r="AI284" s="309"/>
    </row>
    <row r="285" spans="1:35" ht="15" customHeight="1" thickTop="1" thickBot="1" x14ac:dyDescent="0.25">
      <c r="A285" s="963"/>
      <c r="B285" s="966"/>
      <c r="C285" s="969"/>
      <c r="D285" s="966"/>
      <c r="E285" s="972"/>
      <c r="F285" s="966"/>
      <c r="G285" s="966"/>
      <c r="H285" s="993"/>
      <c r="I285" s="998"/>
      <c r="J285" s="966"/>
      <c r="K285" s="966"/>
      <c r="L285" s="996"/>
      <c r="M285" s="330"/>
      <c r="N285" s="331"/>
      <c r="O285" s="331"/>
      <c r="P285" s="332"/>
      <c r="Q285" s="333"/>
      <c r="R285" s="333"/>
      <c r="S285" s="333"/>
      <c r="T285" s="333"/>
      <c r="U285" s="333"/>
      <c r="V285" s="333"/>
      <c r="W285" s="330"/>
      <c r="X285" s="975"/>
      <c r="Y285" s="975"/>
      <c r="Z285" s="1005"/>
      <c r="AA285" s="1006"/>
      <c r="AB285" s="987"/>
      <c r="AC285" s="1000"/>
      <c r="AD285" s="308">
        <f>IF(N285=N284,0,IF(N285=N283,0,IF(N285=N282,0,IF(N285=N281,0,1))))</f>
        <v>0</v>
      </c>
      <c r="AE285" s="308" t="s">
        <v>282</v>
      </c>
      <c r="AF285" s="308" t="str">
        <f t="shared" si="5"/>
        <v>??</v>
      </c>
      <c r="AG285" s="308">
        <f>IF(O285=O284,0,IF(O285=O283,0,IF(O285=O282,0,IF(O285=O281,0,1))))</f>
        <v>0</v>
      </c>
      <c r="AH285" s="329">
        <f t="shared" si="21"/>
        <v>0</v>
      </c>
      <c r="AI285" s="309"/>
    </row>
    <row r="286" spans="1:35" ht="15" customHeight="1" thickTop="1" thickBot="1" x14ac:dyDescent="0.25">
      <c r="A286" s="963"/>
      <c r="B286" s="966"/>
      <c r="C286" s="969"/>
      <c r="D286" s="966"/>
      <c r="E286" s="972"/>
      <c r="F286" s="966"/>
      <c r="G286" s="966"/>
      <c r="H286" s="993"/>
      <c r="I286" s="998"/>
      <c r="J286" s="966"/>
      <c r="K286" s="966"/>
      <c r="L286" s="996"/>
      <c r="M286" s="330"/>
      <c r="N286" s="331"/>
      <c r="O286" s="331"/>
      <c r="P286" s="332"/>
      <c r="Q286" s="333"/>
      <c r="R286" s="333"/>
      <c r="S286" s="333"/>
      <c r="T286" s="333"/>
      <c r="U286" s="333"/>
      <c r="V286" s="333"/>
      <c r="W286" s="330"/>
      <c r="X286" s="975"/>
      <c r="Y286" s="975"/>
      <c r="Z286" s="1007" t="str">
        <f>IF(Z281&gt;9,"Błąd","")</f>
        <v/>
      </c>
      <c r="AA286" s="1006"/>
      <c r="AB286" s="987"/>
      <c r="AC286" s="1000"/>
      <c r="AD286" s="308">
        <f>IF(N286=N285,0,IF(N286=N284,0,IF(N286=N283,0,IF(N286=N282,0,IF(N286=N281,0,1)))))</f>
        <v>0</v>
      </c>
      <c r="AE286" s="308" t="s">
        <v>282</v>
      </c>
      <c r="AF286" s="308" t="str">
        <f t="shared" si="5"/>
        <v>??</v>
      </c>
      <c r="AG286" s="308">
        <f>IF(O286=O285,0,IF(O286=O284,0,IF(O286=O283,0,IF(O286=O282,0,IF(O286=O281,0,1)))))</f>
        <v>0</v>
      </c>
      <c r="AH286" s="329">
        <f t="shared" si="21"/>
        <v>0</v>
      </c>
      <c r="AI286" s="309"/>
    </row>
    <row r="287" spans="1:35" ht="15" customHeight="1" thickTop="1" thickBot="1" x14ac:dyDescent="0.25">
      <c r="A287" s="963"/>
      <c r="B287" s="966"/>
      <c r="C287" s="969"/>
      <c r="D287" s="966"/>
      <c r="E287" s="972"/>
      <c r="F287" s="966"/>
      <c r="G287" s="966"/>
      <c r="H287" s="993"/>
      <c r="I287" s="998"/>
      <c r="J287" s="966"/>
      <c r="K287" s="966"/>
      <c r="L287" s="996"/>
      <c r="M287" s="330"/>
      <c r="N287" s="331"/>
      <c r="O287" s="331"/>
      <c r="P287" s="332"/>
      <c r="Q287" s="333"/>
      <c r="R287" s="333"/>
      <c r="S287" s="333"/>
      <c r="T287" s="333"/>
      <c r="U287" s="333"/>
      <c r="V287" s="333"/>
      <c r="W287" s="330"/>
      <c r="X287" s="975"/>
      <c r="Y287" s="975"/>
      <c r="Z287" s="1007"/>
      <c r="AA287" s="1006"/>
      <c r="AB287" s="987"/>
      <c r="AC287" s="1000"/>
      <c r="AD287" s="308">
        <f>IF(N287=N286,0,IF(N287=N285,0,IF(N287=N284,0,IF(N287=N283,0,IF(N287=N282,0,IF(N287=N281,0,1))))))</f>
        <v>0</v>
      </c>
      <c r="AE287" s="308" t="s">
        <v>282</v>
      </c>
      <c r="AF287" s="308" t="str">
        <f t="shared" si="5"/>
        <v>??</v>
      </c>
      <c r="AG287" s="308">
        <f>IF(O287=O286,0,IF(O287=O285,0,IF(O287=O284,0,IF(O287=O283,0,IF(O287=O282,0,IF(O287=O281,0,1))))))</f>
        <v>0</v>
      </c>
      <c r="AH287" s="329">
        <f t="shared" si="21"/>
        <v>0</v>
      </c>
      <c r="AI287" s="309"/>
    </row>
    <row r="288" spans="1:35" ht="15" customHeight="1" thickTop="1" thickBot="1" x14ac:dyDescent="0.25">
      <c r="A288" s="964"/>
      <c r="B288" s="967"/>
      <c r="C288" s="970"/>
      <c r="D288" s="967"/>
      <c r="E288" s="973"/>
      <c r="F288" s="967"/>
      <c r="G288" s="967"/>
      <c r="H288" s="994"/>
      <c r="I288" s="999"/>
      <c r="J288" s="967"/>
      <c r="K288" s="967"/>
      <c r="L288" s="997"/>
      <c r="M288" s="334"/>
      <c r="N288" s="335"/>
      <c r="O288" s="335"/>
      <c r="P288" s="336"/>
      <c r="Q288" s="337"/>
      <c r="R288" s="337"/>
      <c r="S288" s="337"/>
      <c r="T288" s="337"/>
      <c r="U288" s="337"/>
      <c r="V288" s="337"/>
      <c r="W288" s="334"/>
      <c r="X288" s="976"/>
      <c r="Y288" s="976"/>
      <c r="Z288" s="1008"/>
      <c r="AA288" s="1006"/>
      <c r="AB288" s="988"/>
      <c r="AC288" s="1000"/>
      <c r="AD288" s="308">
        <f>IF(N288=N287,0,IF(N288=N286,0,IF(N288=N285,0,IF(N288=N284,0,IF(N288=N283,0,IF(N288=N282,0,IF(N288=N281,0,1)))))))</f>
        <v>0</v>
      </c>
      <c r="AE288" s="308" t="s">
        <v>282</v>
      </c>
      <c r="AF288" s="308" t="str">
        <f t="shared" si="5"/>
        <v>??</v>
      </c>
      <c r="AG288" s="308">
        <f>IF(O288=O287,0,IF(O288=O286,0,IF(O288=O285,0,IF(O288=O284,0,IF(O288=O283,0,IF(O288=O282,0,IF(O288=O281,0,1)))))))</f>
        <v>0</v>
      </c>
      <c r="AH288" s="329">
        <f t="shared" si="21"/>
        <v>0</v>
      </c>
      <c r="AI288" s="309"/>
    </row>
    <row r="289" spans="1:35" ht="15" customHeight="1" thickTop="1" thickBot="1" x14ac:dyDescent="0.25">
      <c r="A289" s="962"/>
      <c r="B289" s="965"/>
      <c r="C289" s="968"/>
      <c r="D289" s="965"/>
      <c r="E289" s="971"/>
      <c r="F289" s="966"/>
      <c r="G289" s="966"/>
      <c r="H289" s="992"/>
      <c r="I289" s="324"/>
      <c r="J289" s="966"/>
      <c r="K289" s="966"/>
      <c r="L289" s="995"/>
      <c r="M289" s="325"/>
      <c r="N289" s="326"/>
      <c r="O289" s="326"/>
      <c r="P289" s="327"/>
      <c r="Q289" s="328"/>
      <c r="R289" s="328"/>
      <c r="S289" s="328"/>
      <c r="T289" s="328"/>
      <c r="U289" s="328"/>
      <c r="V289" s="328"/>
      <c r="W289" s="325"/>
      <c r="X289" s="974">
        <f>SUM(P289:W296)</f>
        <v>0</v>
      </c>
      <c r="Y289" s="974">
        <f>IF(X289&gt;0,18,0)</f>
        <v>0</v>
      </c>
      <c r="Z289" s="1004">
        <f>IF(X289&lt;=18,0,X289-Y289)</f>
        <v>0</v>
      </c>
      <c r="AA289" s="1006">
        <f>IF(X289&lt;Y289,X289,Y289)/IF(Y289=0,1,Y289)</f>
        <v>0</v>
      </c>
      <c r="AB289" s="986" t="str">
        <f>IF(AA289=1,"pe",IF(AA289&gt;0,"ne",""))</f>
        <v/>
      </c>
      <c r="AC289" s="1000"/>
      <c r="AD289" s="308">
        <v>1</v>
      </c>
      <c r="AE289" s="308" t="s">
        <v>282</v>
      </c>
      <c r="AF289" s="308" t="str">
        <f t="shared" si="5"/>
        <v>??</v>
      </c>
      <c r="AG289" s="308">
        <v>1</v>
      </c>
      <c r="AH289" s="329">
        <f>C289</f>
        <v>0</v>
      </c>
      <c r="AI289" s="309"/>
    </row>
    <row r="290" spans="1:35" ht="15" customHeight="1" thickTop="1" thickBot="1" x14ac:dyDescent="0.25">
      <c r="A290" s="963"/>
      <c r="B290" s="966"/>
      <c r="C290" s="969"/>
      <c r="D290" s="966"/>
      <c r="E290" s="972"/>
      <c r="F290" s="966"/>
      <c r="G290" s="966"/>
      <c r="H290" s="993"/>
      <c r="I290" s="998"/>
      <c r="J290" s="966"/>
      <c r="K290" s="966"/>
      <c r="L290" s="996"/>
      <c r="M290" s="330"/>
      <c r="N290" s="331"/>
      <c r="O290" s="331"/>
      <c r="P290" s="332"/>
      <c r="Q290" s="333"/>
      <c r="R290" s="333"/>
      <c r="S290" s="333"/>
      <c r="T290" s="333"/>
      <c r="U290" s="333"/>
      <c r="V290" s="333"/>
      <c r="W290" s="330"/>
      <c r="X290" s="975"/>
      <c r="Y290" s="975"/>
      <c r="Z290" s="1005"/>
      <c r="AA290" s="1006"/>
      <c r="AB290" s="987"/>
      <c r="AC290" s="1000"/>
      <c r="AD290" s="308">
        <f>IF(N290=N289,0,1)</f>
        <v>0</v>
      </c>
      <c r="AE290" s="308" t="s">
        <v>282</v>
      </c>
      <c r="AF290" s="308" t="str">
        <f t="shared" si="5"/>
        <v>??</v>
      </c>
      <c r="AG290" s="308">
        <f>IF(O290=O289,0,1)</f>
        <v>0</v>
      </c>
      <c r="AH290" s="329">
        <f t="shared" ref="AH290:AH296" si="22">AH289</f>
        <v>0</v>
      </c>
      <c r="AI290" s="309"/>
    </row>
    <row r="291" spans="1:35" ht="15" customHeight="1" thickTop="1" thickBot="1" x14ac:dyDescent="0.25">
      <c r="A291" s="963"/>
      <c r="B291" s="966"/>
      <c r="C291" s="969"/>
      <c r="D291" s="966"/>
      <c r="E291" s="972"/>
      <c r="F291" s="966"/>
      <c r="G291" s="966"/>
      <c r="H291" s="993"/>
      <c r="I291" s="998"/>
      <c r="J291" s="966"/>
      <c r="K291" s="966"/>
      <c r="L291" s="996"/>
      <c r="M291" s="330"/>
      <c r="N291" s="331"/>
      <c r="O291" s="331"/>
      <c r="P291" s="332"/>
      <c r="Q291" s="333"/>
      <c r="R291" s="333"/>
      <c r="S291" s="333"/>
      <c r="T291" s="333"/>
      <c r="U291" s="333"/>
      <c r="V291" s="333"/>
      <c r="W291" s="330"/>
      <c r="X291" s="975"/>
      <c r="Y291" s="975"/>
      <c r="Z291" s="1005"/>
      <c r="AA291" s="1006"/>
      <c r="AB291" s="987"/>
      <c r="AC291" s="1000"/>
      <c r="AD291" s="308">
        <f>IF(N291=N290,0,IF(N291=N289,0,1))</f>
        <v>0</v>
      </c>
      <c r="AE291" s="308" t="s">
        <v>282</v>
      </c>
      <c r="AF291" s="308" t="str">
        <f t="shared" si="5"/>
        <v>??</v>
      </c>
      <c r="AG291" s="308">
        <f>IF(O291=O290,0,IF(O291=O289,0,1))</f>
        <v>0</v>
      </c>
      <c r="AH291" s="329">
        <f t="shared" si="22"/>
        <v>0</v>
      </c>
      <c r="AI291" s="309"/>
    </row>
    <row r="292" spans="1:35" ht="15" customHeight="1" thickTop="1" thickBot="1" x14ac:dyDescent="0.25">
      <c r="A292" s="963"/>
      <c r="B292" s="966"/>
      <c r="C292" s="969"/>
      <c r="D292" s="966"/>
      <c r="E292" s="972"/>
      <c r="F292" s="966"/>
      <c r="G292" s="966"/>
      <c r="H292" s="993"/>
      <c r="I292" s="998"/>
      <c r="J292" s="966"/>
      <c r="K292" s="966"/>
      <c r="L292" s="996"/>
      <c r="M292" s="330"/>
      <c r="N292" s="331"/>
      <c r="O292" s="331"/>
      <c r="P292" s="332"/>
      <c r="Q292" s="333"/>
      <c r="R292" s="333"/>
      <c r="S292" s="333"/>
      <c r="T292" s="333"/>
      <c r="U292" s="333"/>
      <c r="V292" s="333"/>
      <c r="W292" s="330"/>
      <c r="X292" s="975"/>
      <c r="Y292" s="975"/>
      <c r="Z292" s="1005"/>
      <c r="AA292" s="1006"/>
      <c r="AB292" s="987"/>
      <c r="AC292" s="1000"/>
      <c r="AD292" s="308">
        <f>IF(N292=N291,0,IF(N292=N290,0,IF(N292=N289,0,1)))</f>
        <v>0</v>
      </c>
      <c r="AE292" s="308" t="s">
        <v>282</v>
      </c>
      <c r="AF292" s="308" t="str">
        <f t="shared" si="5"/>
        <v>??</v>
      </c>
      <c r="AG292" s="308">
        <f>IF(O292=O291,0,IF(O292=O290,0,IF(O292=O289,0,1)))</f>
        <v>0</v>
      </c>
      <c r="AH292" s="329">
        <f t="shared" si="22"/>
        <v>0</v>
      </c>
      <c r="AI292" s="309"/>
    </row>
    <row r="293" spans="1:35" ht="15" customHeight="1" thickTop="1" thickBot="1" x14ac:dyDescent="0.25">
      <c r="A293" s="963"/>
      <c r="B293" s="966"/>
      <c r="C293" s="969"/>
      <c r="D293" s="966"/>
      <c r="E293" s="972"/>
      <c r="F293" s="966"/>
      <c r="G293" s="966"/>
      <c r="H293" s="993"/>
      <c r="I293" s="998"/>
      <c r="J293" s="966"/>
      <c r="K293" s="966"/>
      <c r="L293" s="996"/>
      <c r="M293" s="330"/>
      <c r="N293" s="331"/>
      <c r="O293" s="331"/>
      <c r="P293" s="332"/>
      <c r="Q293" s="333"/>
      <c r="R293" s="333"/>
      <c r="S293" s="333"/>
      <c r="T293" s="333"/>
      <c r="U293" s="333"/>
      <c r="V293" s="333"/>
      <c r="W293" s="330"/>
      <c r="X293" s="975"/>
      <c r="Y293" s="975"/>
      <c r="Z293" s="1005"/>
      <c r="AA293" s="1006"/>
      <c r="AB293" s="987"/>
      <c r="AC293" s="1000"/>
      <c r="AD293" s="308">
        <f>IF(N293=N292,0,IF(N293=N291,0,IF(N293=N290,0,IF(N293=N289,0,1))))</f>
        <v>0</v>
      </c>
      <c r="AE293" s="308" t="s">
        <v>282</v>
      </c>
      <c r="AF293" s="308" t="str">
        <f t="shared" si="5"/>
        <v>??</v>
      </c>
      <c r="AG293" s="308">
        <f>IF(O293=O292,0,IF(O293=O291,0,IF(O293=O290,0,IF(O293=O289,0,1))))</f>
        <v>0</v>
      </c>
      <c r="AH293" s="329">
        <f t="shared" si="22"/>
        <v>0</v>
      </c>
      <c r="AI293" s="309"/>
    </row>
    <row r="294" spans="1:35" ht="15" customHeight="1" thickTop="1" thickBot="1" x14ac:dyDescent="0.25">
      <c r="A294" s="963"/>
      <c r="B294" s="966"/>
      <c r="C294" s="969"/>
      <c r="D294" s="966"/>
      <c r="E294" s="972"/>
      <c r="F294" s="966"/>
      <c r="G294" s="966"/>
      <c r="H294" s="993"/>
      <c r="I294" s="998"/>
      <c r="J294" s="966"/>
      <c r="K294" s="966"/>
      <c r="L294" s="996"/>
      <c r="M294" s="330"/>
      <c r="N294" s="331"/>
      <c r="O294" s="331"/>
      <c r="P294" s="332"/>
      <c r="Q294" s="333"/>
      <c r="R294" s="333"/>
      <c r="S294" s="333"/>
      <c r="T294" s="333"/>
      <c r="U294" s="333"/>
      <c r="V294" s="333"/>
      <c r="W294" s="330"/>
      <c r="X294" s="975"/>
      <c r="Y294" s="975"/>
      <c r="Z294" s="1007" t="str">
        <f>IF(Z289&gt;9,"Błąd","")</f>
        <v/>
      </c>
      <c r="AA294" s="1006"/>
      <c r="AB294" s="987"/>
      <c r="AC294" s="1000"/>
      <c r="AD294" s="308">
        <f>IF(N294=N293,0,IF(N294=N292,0,IF(N294=N291,0,IF(N294=N290,0,IF(N294=N289,0,1)))))</f>
        <v>0</v>
      </c>
      <c r="AE294" s="308" t="s">
        <v>282</v>
      </c>
      <c r="AF294" s="308" t="str">
        <f t="shared" si="5"/>
        <v>??</v>
      </c>
      <c r="AG294" s="308">
        <f>IF(O294=O293,0,IF(O294=O292,0,IF(O294=O291,0,IF(O294=O290,0,IF(O294=O289,0,1)))))</f>
        <v>0</v>
      </c>
      <c r="AH294" s="329">
        <f t="shared" si="22"/>
        <v>0</v>
      </c>
      <c r="AI294" s="309"/>
    </row>
    <row r="295" spans="1:35" ht="15" customHeight="1" thickTop="1" thickBot="1" x14ac:dyDescent="0.25">
      <c r="A295" s="963"/>
      <c r="B295" s="966"/>
      <c r="C295" s="969"/>
      <c r="D295" s="966"/>
      <c r="E295" s="972"/>
      <c r="F295" s="966"/>
      <c r="G295" s="966"/>
      <c r="H295" s="993"/>
      <c r="I295" s="998"/>
      <c r="J295" s="966"/>
      <c r="K295" s="966"/>
      <c r="L295" s="996"/>
      <c r="M295" s="330"/>
      <c r="N295" s="331"/>
      <c r="O295" s="331"/>
      <c r="P295" s="332"/>
      <c r="Q295" s="333"/>
      <c r="R295" s="333"/>
      <c r="S295" s="333"/>
      <c r="T295" s="333"/>
      <c r="U295" s="333"/>
      <c r="V295" s="333"/>
      <c r="W295" s="330"/>
      <c r="X295" s="975"/>
      <c r="Y295" s="975"/>
      <c r="Z295" s="1007"/>
      <c r="AA295" s="1006"/>
      <c r="AB295" s="987"/>
      <c r="AC295" s="1000"/>
      <c r="AD295" s="308">
        <f>IF(N295=N294,0,IF(N295=N293,0,IF(N295=N292,0,IF(N295=N291,0,IF(N295=N290,0,IF(N295=N289,0,1))))))</f>
        <v>0</v>
      </c>
      <c r="AE295" s="308" t="s">
        <v>282</v>
      </c>
      <c r="AF295" s="308" t="str">
        <f t="shared" si="5"/>
        <v>??</v>
      </c>
      <c r="AG295" s="308">
        <f>IF(O295=O294,0,IF(O295=O293,0,IF(O295=O292,0,IF(O295=O291,0,IF(O295=O290,0,IF(O295=O289,0,1))))))</f>
        <v>0</v>
      </c>
      <c r="AH295" s="329">
        <f t="shared" si="22"/>
        <v>0</v>
      </c>
      <c r="AI295" s="309"/>
    </row>
    <row r="296" spans="1:35" ht="15" customHeight="1" thickTop="1" thickBot="1" x14ac:dyDescent="0.25">
      <c r="A296" s="964"/>
      <c r="B296" s="967"/>
      <c r="C296" s="970"/>
      <c r="D296" s="967"/>
      <c r="E296" s="973"/>
      <c r="F296" s="967"/>
      <c r="G296" s="967"/>
      <c r="H296" s="994"/>
      <c r="I296" s="999"/>
      <c r="J296" s="967"/>
      <c r="K296" s="967"/>
      <c r="L296" s="997"/>
      <c r="M296" s="334"/>
      <c r="N296" s="335"/>
      <c r="O296" s="335"/>
      <c r="P296" s="336"/>
      <c r="Q296" s="337"/>
      <c r="R296" s="337"/>
      <c r="S296" s="337"/>
      <c r="T296" s="337"/>
      <c r="U296" s="337"/>
      <c r="V296" s="337"/>
      <c r="W296" s="334"/>
      <c r="X296" s="976"/>
      <c r="Y296" s="976"/>
      <c r="Z296" s="1008"/>
      <c r="AA296" s="1006"/>
      <c r="AB296" s="988"/>
      <c r="AC296" s="1000"/>
      <c r="AD296" s="308">
        <f>IF(N296=N295,0,IF(N296=N294,0,IF(N296=N293,0,IF(N296=N292,0,IF(N296=N291,0,IF(N296=N290,0,IF(N296=N289,0,1)))))))</f>
        <v>0</v>
      </c>
      <c r="AE296" s="308" t="s">
        <v>282</v>
      </c>
      <c r="AF296" s="308" t="str">
        <f t="shared" si="5"/>
        <v>??</v>
      </c>
      <c r="AG296" s="308">
        <f>IF(O296=O295,0,IF(O296=O294,0,IF(O296=O293,0,IF(O296=O292,0,IF(O296=O291,0,IF(O296=O290,0,IF(O296=O289,0,1)))))))</f>
        <v>0</v>
      </c>
      <c r="AH296" s="329">
        <f t="shared" si="22"/>
        <v>0</v>
      </c>
      <c r="AI296" s="309"/>
    </row>
    <row r="297" spans="1:35" ht="15" customHeight="1" thickTop="1" thickBot="1" x14ac:dyDescent="0.25">
      <c r="A297" s="962"/>
      <c r="B297" s="965"/>
      <c r="C297" s="968"/>
      <c r="D297" s="965"/>
      <c r="E297" s="971"/>
      <c r="F297" s="966"/>
      <c r="G297" s="966"/>
      <c r="H297" s="992"/>
      <c r="I297" s="324"/>
      <c r="J297" s="966"/>
      <c r="K297" s="966"/>
      <c r="L297" s="995"/>
      <c r="M297" s="325"/>
      <c r="N297" s="326"/>
      <c r="O297" s="326"/>
      <c r="P297" s="327"/>
      <c r="Q297" s="328"/>
      <c r="R297" s="328"/>
      <c r="S297" s="328"/>
      <c r="T297" s="328"/>
      <c r="U297" s="328"/>
      <c r="V297" s="328"/>
      <c r="W297" s="325"/>
      <c r="X297" s="974">
        <f>SUM(P297:W304)</f>
        <v>0</v>
      </c>
      <c r="Y297" s="974">
        <f>IF(X297&gt;0,18,0)</f>
        <v>0</v>
      </c>
      <c r="Z297" s="1004">
        <f>IF(X297&lt;=18,0,X297-Y297)</f>
        <v>0</v>
      </c>
      <c r="AA297" s="1006">
        <f>IF(X297&lt;Y297,X297,Y297)/IF(Y297=0,1,Y297)</f>
        <v>0</v>
      </c>
      <c r="AB297" s="986" t="str">
        <f>IF(AA297=1,"pe",IF(AA297&gt;0,"ne",""))</f>
        <v/>
      </c>
      <c r="AC297" s="1000"/>
      <c r="AD297" s="308">
        <v>1</v>
      </c>
      <c r="AE297" s="308" t="s">
        <v>282</v>
      </c>
      <c r="AF297" s="308" t="str">
        <f t="shared" si="5"/>
        <v>??</v>
      </c>
      <c r="AG297" s="308">
        <v>1</v>
      </c>
      <c r="AH297" s="329">
        <f>C297</f>
        <v>0</v>
      </c>
      <c r="AI297" s="309"/>
    </row>
    <row r="298" spans="1:35" ht="15" customHeight="1" thickTop="1" thickBot="1" x14ac:dyDescent="0.25">
      <c r="A298" s="963"/>
      <c r="B298" s="966"/>
      <c r="C298" s="969"/>
      <c r="D298" s="966"/>
      <c r="E298" s="972"/>
      <c r="F298" s="966"/>
      <c r="G298" s="966"/>
      <c r="H298" s="993"/>
      <c r="I298" s="998"/>
      <c r="J298" s="966"/>
      <c r="K298" s="966"/>
      <c r="L298" s="996"/>
      <c r="M298" s="330"/>
      <c r="N298" s="331"/>
      <c r="O298" s="331"/>
      <c r="P298" s="332"/>
      <c r="Q298" s="333"/>
      <c r="R298" s="333"/>
      <c r="S298" s="333"/>
      <c r="T298" s="333"/>
      <c r="U298" s="333"/>
      <c r="V298" s="333"/>
      <c r="W298" s="330"/>
      <c r="X298" s="975"/>
      <c r="Y298" s="975"/>
      <c r="Z298" s="1005"/>
      <c r="AA298" s="1006"/>
      <c r="AB298" s="987"/>
      <c r="AC298" s="1000"/>
      <c r="AD298" s="308">
        <f>IF(N298=N297,0,1)</f>
        <v>0</v>
      </c>
      <c r="AE298" s="308" t="s">
        <v>282</v>
      </c>
      <c r="AF298" s="308" t="str">
        <f t="shared" si="5"/>
        <v>??</v>
      </c>
      <c r="AG298" s="308">
        <f>IF(O298=O297,0,1)</f>
        <v>0</v>
      </c>
      <c r="AH298" s="329">
        <f>AH297</f>
        <v>0</v>
      </c>
      <c r="AI298" s="309"/>
    </row>
    <row r="299" spans="1:35" ht="15" customHeight="1" thickTop="1" thickBot="1" x14ac:dyDescent="0.25">
      <c r="A299" s="963"/>
      <c r="B299" s="966"/>
      <c r="C299" s="969"/>
      <c r="D299" s="966"/>
      <c r="E299" s="972"/>
      <c r="F299" s="966"/>
      <c r="G299" s="966"/>
      <c r="H299" s="993"/>
      <c r="I299" s="998"/>
      <c r="J299" s="966"/>
      <c r="K299" s="966"/>
      <c r="L299" s="996"/>
      <c r="M299" s="330"/>
      <c r="N299" s="331"/>
      <c r="O299" s="331"/>
      <c r="P299" s="332"/>
      <c r="Q299" s="333"/>
      <c r="R299" s="333"/>
      <c r="S299" s="333"/>
      <c r="T299" s="333"/>
      <c r="U299" s="333"/>
      <c r="V299" s="333"/>
      <c r="W299" s="330"/>
      <c r="X299" s="975"/>
      <c r="Y299" s="975"/>
      <c r="Z299" s="1005"/>
      <c r="AA299" s="1006"/>
      <c r="AB299" s="987"/>
      <c r="AC299" s="1000"/>
      <c r="AD299" s="308">
        <f>IF(N299=N298,0,IF(N299=N297,0,1))</f>
        <v>0</v>
      </c>
      <c r="AE299" s="308" t="s">
        <v>282</v>
      </c>
      <c r="AF299" s="308" t="str">
        <f t="shared" si="5"/>
        <v>??</v>
      </c>
      <c r="AG299" s="308">
        <f>IF(O299=O298,0,IF(O299=O297,0,1))</f>
        <v>0</v>
      </c>
      <c r="AH299" s="329">
        <f t="shared" ref="AH299:AH312" si="23">AH298</f>
        <v>0</v>
      </c>
      <c r="AI299" s="309"/>
    </row>
    <row r="300" spans="1:35" ht="15" customHeight="1" thickTop="1" thickBot="1" x14ac:dyDescent="0.25">
      <c r="A300" s="963"/>
      <c r="B300" s="966"/>
      <c r="C300" s="969"/>
      <c r="D300" s="966"/>
      <c r="E300" s="972"/>
      <c r="F300" s="966"/>
      <c r="G300" s="966"/>
      <c r="H300" s="993"/>
      <c r="I300" s="998"/>
      <c r="J300" s="966"/>
      <c r="K300" s="966"/>
      <c r="L300" s="996"/>
      <c r="M300" s="330"/>
      <c r="N300" s="331"/>
      <c r="O300" s="331"/>
      <c r="P300" s="332"/>
      <c r="Q300" s="333"/>
      <c r="R300" s="333"/>
      <c r="S300" s="333"/>
      <c r="T300" s="333"/>
      <c r="U300" s="333"/>
      <c r="V300" s="333"/>
      <c r="W300" s="330"/>
      <c r="X300" s="975"/>
      <c r="Y300" s="975"/>
      <c r="Z300" s="1005"/>
      <c r="AA300" s="1006"/>
      <c r="AB300" s="987"/>
      <c r="AC300" s="1000"/>
      <c r="AD300" s="308">
        <f>IF(N300=N299,0,IF(N300=N298,0,IF(N300=N297,0,1)))</f>
        <v>0</v>
      </c>
      <c r="AE300" s="308" t="s">
        <v>282</v>
      </c>
      <c r="AF300" s="308" t="str">
        <f t="shared" si="5"/>
        <v>??</v>
      </c>
      <c r="AG300" s="308">
        <f>IF(O300=O299,0,IF(O300=O298,0,IF(O300=O297,0,1)))</f>
        <v>0</v>
      </c>
      <c r="AH300" s="329">
        <f t="shared" si="23"/>
        <v>0</v>
      </c>
      <c r="AI300" s="309"/>
    </row>
    <row r="301" spans="1:35" ht="15" customHeight="1" thickTop="1" thickBot="1" x14ac:dyDescent="0.25">
      <c r="A301" s="963"/>
      <c r="B301" s="966"/>
      <c r="C301" s="969"/>
      <c r="D301" s="966"/>
      <c r="E301" s="972"/>
      <c r="F301" s="966"/>
      <c r="G301" s="966"/>
      <c r="H301" s="993"/>
      <c r="I301" s="998"/>
      <c r="J301" s="966"/>
      <c r="K301" s="966"/>
      <c r="L301" s="996"/>
      <c r="M301" s="330"/>
      <c r="N301" s="331"/>
      <c r="O301" s="331"/>
      <c r="P301" s="332"/>
      <c r="Q301" s="333"/>
      <c r="R301" s="333"/>
      <c r="S301" s="333"/>
      <c r="T301" s="333"/>
      <c r="U301" s="333"/>
      <c r="V301" s="333"/>
      <c r="W301" s="330"/>
      <c r="X301" s="975"/>
      <c r="Y301" s="975"/>
      <c r="Z301" s="1005"/>
      <c r="AA301" s="1006"/>
      <c r="AB301" s="987"/>
      <c r="AC301" s="1000"/>
      <c r="AD301" s="308">
        <f>IF(N301=N300,0,IF(N301=N299,0,IF(N301=N298,0,IF(N301=N297,0,1))))</f>
        <v>0</v>
      </c>
      <c r="AE301" s="308" t="s">
        <v>282</v>
      </c>
      <c r="AF301" s="308" t="str">
        <f t="shared" si="5"/>
        <v>??</v>
      </c>
      <c r="AG301" s="308">
        <f>IF(O301=O300,0,IF(O301=O299,0,IF(O301=O298,0,IF(O301=O297,0,1))))</f>
        <v>0</v>
      </c>
      <c r="AH301" s="329">
        <f t="shared" si="23"/>
        <v>0</v>
      </c>
      <c r="AI301" s="309"/>
    </row>
    <row r="302" spans="1:35" ht="15" customHeight="1" thickTop="1" thickBot="1" x14ac:dyDescent="0.25">
      <c r="A302" s="963"/>
      <c r="B302" s="966"/>
      <c r="C302" s="969"/>
      <c r="D302" s="966"/>
      <c r="E302" s="972"/>
      <c r="F302" s="966"/>
      <c r="G302" s="966"/>
      <c r="H302" s="993"/>
      <c r="I302" s="998"/>
      <c r="J302" s="966"/>
      <c r="K302" s="966"/>
      <c r="L302" s="996"/>
      <c r="M302" s="330"/>
      <c r="N302" s="331"/>
      <c r="O302" s="331"/>
      <c r="P302" s="332"/>
      <c r="Q302" s="333"/>
      <c r="R302" s="333"/>
      <c r="S302" s="333"/>
      <c r="T302" s="333"/>
      <c r="U302" s="333"/>
      <c r="V302" s="333"/>
      <c r="W302" s="330"/>
      <c r="X302" s="975"/>
      <c r="Y302" s="975"/>
      <c r="Z302" s="1007" t="str">
        <f>IF(Z297&gt;9,"Błąd","")</f>
        <v/>
      </c>
      <c r="AA302" s="1006"/>
      <c r="AB302" s="987"/>
      <c r="AC302" s="1000"/>
      <c r="AD302" s="308">
        <f>IF(N302=N301,0,IF(N302=N300,0,IF(N302=N299,0,IF(N302=N298,0,IF(N302=N297,0,1)))))</f>
        <v>0</v>
      </c>
      <c r="AE302" s="308" t="s">
        <v>282</v>
      </c>
      <c r="AF302" s="308" t="str">
        <f t="shared" si="5"/>
        <v>??</v>
      </c>
      <c r="AG302" s="308">
        <f>IF(O302=O301,0,IF(O302=O300,0,IF(O302=O299,0,IF(O302=O298,0,IF(O302=O297,0,1)))))</f>
        <v>0</v>
      </c>
      <c r="AH302" s="329">
        <f t="shared" si="23"/>
        <v>0</v>
      </c>
      <c r="AI302" s="309"/>
    </row>
    <row r="303" spans="1:35" ht="15" customHeight="1" thickTop="1" thickBot="1" x14ac:dyDescent="0.25">
      <c r="A303" s="963"/>
      <c r="B303" s="966"/>
      <c r="C303" s="969"/>
      <c r="D303" s="966"/>
      <c r="E303" s="972"/>
      <c r="F303" s="966"/>
      <c r="G303" s="966"/>
      <c r="H303" s="993"/>
      <c r="I303" s="998"/>
      <c r="J303" s="966"/>
      <c r="K303" s="966"/>
      <c r="L303" s="996"/>
      <c r="M303" s="330"/>
      <c r="N303" s="331"/>
      <c r="O303" s="331"/>
      <c r="P303" s="332"/>
      <c r="Q303" s="333"/>
      <c r="R303" s="333"/>
      <c r="S303" s="333"/>
      <c r="T303" s="333"/>
      <c r="U303" s="333"/>
      <c r="V303" s="333"/>
      <c r="W303" s="330"/>
      <c r="X303" s="975"/>
      <c r="Y303" s="975"/>
      <c r="Z303" s="1007"/>
      <c r="AA303" s="1006"/>
      <c r="AB303" s="987"/>
      <c r="AC303" s="1000"/>
      <c r="AD303" s="308">
        <f>IF(N303=N302,0,IF(N303=N301,0,IF(N303=N300,0,IF(N303=N299,0,IF(N303=N298,0,IF(N303=N297,0,1))))))</f>
        <v>0</v>
      </c>
      <c r="AE303" s="308" t="s">
        <v>282</v>
      </c>
      <c r="AF303" s="308" t="str">
        <f t="shared" si="5"/>
        <v>??</v>
      </c>
      <c r="AG303" s="308">
        <f>IF(O303=O302,0,IF(O303=O301,0,IF(O303=O300,0,IF(O303=O299,0,IF(O303=O298,0,IF(O303=O297,0,1))))))</f>
        <v>0</v>
      </c>
      <c r="AH303" s="329">
        <f t="shared" si="23"/>
        <v>0</v>
      </c>
      <c r="AI303" s="309"/>
    </row>
    <row r="304" spans="1:35" ht="15" customHeight="1" thickTop="1" thickBot="1" x14ac:dyDescent="0.25">
      <c r="A304" s="964"/>
      <c r="B304" s="967"/>
      <c r="C304" s="970"/>
      <c r="D304" s="967"/>
      <c r="E304" s="973"/>
      <c r="F304" s="967"/>
      <c r="G304" s="967"/>
      <c r="H304" s="994"/>
      <c r="I304" s="999"/>
      <c r="J304" s="967"/>
      <c r="K304" s="967"/>
      <c r="L304" s="997"/>
      <c r="M304" s="334"/>
      <c r="N304" s="335"/>
      <c r="O304" s="335"/>
      <c r="P304" s="336"/>
      <c r="Q304" s="337"/>
      <c r="R304" s="337"/>
      <c r="S304" s="337"/>
      <c r="T304" s="337"/>
      <c r="U304" s="337"/>
      <c r="V304" s="337"/>
      <c r="W304" s="334"/>
      <c r="X304" s="976"/>
      <c r="Y304" s="976"/>
      <c r="Z304" s="1008"/>
      <c r="AA304" s="1006"/>
      <c r="AB304" s="988"/>
      <c r="AC304" s="1000"/>
      <c r="AD304" s="308">
        <f>IF(N304=N303,0,IF(N304=N302,0,IF(N304=N301,0,IF(N304=N300,0,IF(N304=N299,0,IF(N304=N298,0,IF(N304=N297,0,1)))))))</f>
        <v>0</v>
      </c>
      <c r="AE304" s="308" t="s">
        <v>282</v>
      </c>
      <c r="AF304" s="308" t="str">
        <f t="shared" si="5"/>
        <v>??</v>
      </c>
      <c r="AG304" s="308">
        <f>IF(O304=O303,0,IF(O304=O302,0,IF(O304=O301,0,IF(O304=O300,0,IF(O304=O299,0,IF(O304=O298,0,IF(O304=O297,0,1)))))))</f>
        <v>0</v>
      </c>
      <c r="AH304" s="329">
        <f t="shared" si="23"/>
        <v>0</v>
      </c>
      <c r="AI304" s="309"/>
    </row>
    <row r="305" spans="1:35" ht="15" customHeight="1" thickTop="1" thickBot="1" x14ac:dyDescent="0.25">
      <c r="A305" s="962"/>
      <c r="B305" s="965"/>
      <c r="C305" s="968"/>
      <c r="D305" s="965"/>
      <c r="E305" s="971"/>
      <c r="F305" s="966"/>
      <c r="G305" s="966"/>
      <c r="H305" s="992"/>
      <c r="I305" s="324"/>
      <c r="J305" s="966"/>
      <c r="K305" s="966"/>
      <c r="L305" s="995"/>
      <c r="M305" s="325"/>
      <c r="N305" s="326"/>
      <c r="O305" s="326"/>
      <c r="P305" s="327"/>
      <c r="Q305" s="328"/>
      <c r="R305" s="328"/>
      <c r="S305" s="328"/>
      <c r="T305" s="328"/>
      <c r="U305" s="328"/>
      <c r="V305" s="328"/>
      <c r="W305" s="325"/>
      <c r="X305" s="974">
        <f>SUM(P305:W312)</f>
        <v>0</v>
      </c>
      <c r="Y305" s="974">
        <f>IF(X305&gt;0,18,0)</f>
        <v>0</v>
      </c>
      <c r="Z305" s="1004">
        <f>IF(X305&lt;=18,0,X305-Y305)</f>
        <v>0</v>
      </c>
      <c r="AA305" s="1006">
        <f>IF(X305&lt;Y305,X305,Y305)/IF(Y305=0,1,Y305)</f>
        <v>0</v>
      </c>
      <c r="AB305" s="986" t="str">
        <f>IF(AA305=1,"pe",IF(AA305&gt;0,"ne",""))</f>
        <v/>
      </c>
      <c r="AC305" s="1000"/>
      <c r="AD305" s="308">
        <v>1</v>
      </c>
      <c r="AE305" s="308" t="s">
        <v>282</v>
      </c>
      <c r="AF305" s="308" t="str">
        <f t="shared" si="5"/>
        <v>??</v>
      </c>
      <c r="AG305" s="308">
        <v>1</v>
      </c>
      <c r="AH305" s="329">
        <f>C305</f>
        <v>0</v>
      </c>
      <c r="AI305" s="309"/>
    </row>
    <row r="306" spans="1:35" ht="15" customHeight="1" thickTop="1" thickBot="1" x14ac:dyDescent="0.25">
      <c r="A306" s="963"/>
      <c r="B306" s="966"/>
      <c r="C306" s="969"/>
      <c r="D306" s="966"/>
      <c r="E306" s="972"/>
      <c r="F306" s="966"/>
      <c r="G306" s="966"/>
      <c r="H306" s="993"/>
      <c r="I306" s="998"/>
      <c r="J306" s="966"/>
      <c r="K306" s="966"/>
      <c r="L306" s="996"/>
      <c r="M306" s="330"/>
      <c r="N306" s="331"/>
      <c r="O306" s="331"/>
      <c r="P306" s="332"/>
      <c r="Q306" s="333"/>
      <c r="R306" s="333"/>
      <c r="S306" s="333"/>
      <c r="T306" s="333"/>
      <c r="U306" s="333"/>
      <c r="V306" s="333"/>
      <c r="W306" s="330"/>
      <c r="X306" s="975"/>
      <c r="Y306" s="975"/>
      <c r="Z306" s="1005"/>
      <c r="AA306" s="1006"/>
      <c r="AB306" s="987"/>
      <c r="AC306" s="1000"/>
      <c r="AD306" s="308">
        <f>IF(N306=N305,0,1)</f>
        <v>0</v>
      </c>
      <c r="AE306" s="308" t="s">
        <v>282</v>
      </c>
      <c r="AF306" s="308" t="str">
        <f t="shared" si="5"/>
        <v>??</v>
      </c>
      <c r="AG306" s="308">
        <f>IF(O306=O305,0,1)</f>
        <v>0</v>
      </c>
      <c r="AH306" s="329">
        <f>AH305</f>
        <v>0</v>
      </c>
      <c r="AI306" s="309"/>
    </row>
    <row r="307" spans="1:35" ht="15" customHeight="1" thickTop="1" thickBot="1" x14ac:dyDescent="0.25">
      <c r="A307" s="963"/>
      <c r="B307" s="966"/>
      <c r="C307" s="969"/>
      <c r="D307" s="966"/>
      <c r="E307" s="972"/>
      <c r="F307" s="966"/>
      <c r="G307" s="966"/>
      <c r="H307" s="993"/>
      <c r="I307" s="998"/>
      <c r="J307" s="966"/>
      <c r="K307" s="966"/>
      <c r="L307" s="996"/>
      <c r="M307" s="330"/>
      <c r="N307" s="331"/>
      <c r="O307" s="331"/>
      <c r="P307" s="332"/>
      <c r="Q307" s="333"/>
      <c r="R307" s="333"/>
      <c r="S307" s="333"/>
      <c r="T307" s="333"/>
      <c r="U307" s="333"/>
      <c r="V307" s="333"/>
      <c r="W307" s="330"/>
      <c r="X307" s="975"/>
      <c r="Y307" s="975"/>
      <c r="Z307" s="1005"/>
      <c r="AA307" s="1006"/>
      <c r="AB307" s="987"/>
      <c r="AC307" s="1000"/>
      <c r="AD307" s="308">
        <f>IF(N307=N306,0,IF(N307=N305,0,1))</f>
        <v>0</v>
      </c>
      <c r="AE307" s="308" t="s">
        <v>282</v>
      </c>
      <c r="AF307" s="308" t="str">
        <f t="shared" si="5"/>
        <v>??</v>
      </c>
      <c r="AG307" s="308">
        <f>IF(O307=O306,0,IF(O307=O305,0,1))</f>
        <v>0</v>
      </c>
      <c r="AH307" s="329">
        <f t="shared" si="23"/>
        <v>0</v>
      </c>
      <c r="AI307" s="309"/>
    </row>
    <row r="308" spans="1:35" ht="15" customHeight="1" thickTop="1" thickBot="1" x14ac:dyDescent="0.25">
      <c r="A308" s="963"/>
      <c r="B308" s="966"/>
      <c r="C308" s="969"/>
      <c r="D308" s="966"/>
      <c r="E308" s="972"/>
      <c r="F308" s="966"/>
      <c r="G308" s="966"/>
      <c r="H308" s="993"/>
      <c r="I308" s="998"/>
      <c r="J308" s="966"/>
      <c r="K308" s="966"/>
      <c r="L308" s="996"/>
      <c r="M308" s="330"/>
      <c r="N308" s="331"/>
      <c r="O308" s="331"/>
      <c r="P308" s="332"/>
      <c r="Q308" s="333"/>
      <c r="R308" s="333"/>
      <c r="S308" s="333"/>
      <c r="T308" s="333"/>
      <c r="U308" s="333"/>
      <c r="V308" s="333"/>
      <c r="W308" s="330"/>
      <c r="X308" s="975"/>
      <c r="Y308" s="975"/>
      <c r="Z308" s="1005"/>
      <c r="AA308" s="1006"/>
      <c r="AB308" s="987"/>
      <c r="AC308" s="1000"/>
      <c r="AD308" s="308">
        <f>IF(N308=N307,0,IF(N308=N306,0,IF(N308=N305,0,1)))</f>
        <v>0</v>
      </c>
      <c r="AE308" s="308" t="s">
        <v>282</v>
      </c>
      <c r="AF308" s="308" t="str">
        <f t="shared" si="5"/>
        <v>??</v>
      </c>
      <c r="AG308" s="308">
        <f>IF(O308=O307,0,IF(O308=O306,0,IF(O308=O305,0,1)))</f>
        <v>0</v>
      </c>
      <c r="AH308" s="329">
        <f t="shared" si="23"/>
        <v>0</v>
      </c>
      <c r="AI308" s="309"/>
    </row>
    <row r="309" spans="1:35" ht="15" customHeight="1" thickTop="1" thickBot="1" x14ac:dyDescent="0.25">
      <c r="A309" s="963"/>
      <c r="B309" s="966"/>
      <c r="C309" s="969"/>
      <c r="D309" s="966"/>
      <c r="E309" s="972"/>
      <c r="F309" s="966"/>
      <c r="G309" s="966"/>
      <c r="H309" s="993"/>
      <c r="I309" s="998"/>
      <c r="J309" s="966"/>
      <c r="K309" s="966"/>
      <c r="L309" s="996"/>
      <c r="M309" s="330"/>
      <c r="N309" s="331"/>
      <c r="O309" s="331"/>
      <c r="P309" s="332"/>
      <c r="Q309" s="333"/>
      <c r="R309" s="333"/>
      <c r="S309" s="333"/>
      <c r="T309" s="333"/>
      <c r="U309" s="333"/>
      <c r="V309" s="333"/>
      <c r="W309" s="330"/>
      <c r="X309" s="975"/>
      <c r="Y309" s="975"/>
      <c r="Z309" s="1005"/>
      <c r="AA309" s="1006"/>
      <c r="AB309" s="987"/>
      <c r="AC309" s="1000"/>
      <c r="AD309" s="308">
        <f>IF(N309=N308,0,IF(N309=N307,0,IF(N309=N306,0,IF(N309=N305,0,1))))</f>
        <v>0</v>
      </c>
      <c r="AE309" s="308" t="s">
        <v>282</v>
      </c>
      <c r="AF309" s="308" t="str">
        <f t="shared" si="5"/>
        <v>??</v>
      </c>
      <c r="AG309" s="308">
        <f>IF(O309=O308,0,IF(O309=O307,0,IF(O309=O306,0,IF(O309=O305,0,1))))</f>
        <v>0</v>
      </c>
      <c r="AH309" s="329">
        <f t="shared" si="23"/>
        <v>0</v>
      </c>
      <c r="AI309" s="309"/>
    </row>
    <row r="310" spans="1:35" ht="15" customHeight="1" thickTop="1" thickBot="1" x14ac:dyDescent="0.25">
      <c r="A310" s="963"/>
      <c r="B310" s="966"/>
      <c r="C310" s="969"/>
      <c r="D310" s="966"/>
      <c r="E310" s="972"/>
      <c r="F310" s="966"/>
      <c r="G310" s="966"/>
      <c r="H310" s="993"/>
      <c r="I310" s="998"/>
      <c r="J310" s="966"/>
      <c r="K310" s="966"/>
      <c r="L310" s="996"/>
      <c r="M310" s="330"/>
      <c r="N310" s="331"/>
      <c r="O310" s="331"/>
      <c r="P310" s="332"/>
      <c r="Q310" s="333"/>
      <c r="R310" s="333"/>
      <c r="S310" s="333"/>
      <c r="T310" s="333"/>
      <c r="U310" s="333"/>
      <c r="V310" s="333"/>
      <c r="W310" s="330"/>
      <c r="X310" s="975"/>
      <c r="Y310" s="975"/>
      <c r="Z310" s="1007" t="str">
        <f>IF(Z305&gt;9,"Błąd","")</f>
        <v/>
      </c>
      <c r="AA310" s="1006"/>
      <c r="AB310" s="987"/>
      <c r="AC310" s="1000"/>
      <c r="AD310" s="308">
        <f>IF(N310=N309,0,IF(N310=N308,0,IF(N310=N307,0,IF(N310=N306,0,IF(N310=N305,0,1)))))</f>
        <v>0</v>
      </c>
      <c r="AE310" s="308" t="s">
        <v>282</v>
      </c>
      <c r="AF310" s="308" t="str">
        <f t="shared" si="5"/>
        <v>??</v>
      </c>
      <c r="AG310" s="308">
        <f>IF(O310=O309,0,IF(O310=O308,0,IF(O310=O307,0,IF(O310=O306,0,IF(O310=O305,0,1)))))</f>
        <v>0</v>
      </c>
      <c r="AH310" s="329">
        <f t="shared" si="23"/>
        <v>0</v>
      </c>
      <c r="AI310" s="309"/>
    </row>
    <row r="311" spans="1:35" ht="15" customHeight="1" thickTop="1" thickBot="1" x14ac:dyDescent="0.25">
      <c r="A311" s="963"/>
      <c r="B311" s="966"/>
      <c r="C311" s="969"/>
      <c r="D311" s="966"/>
      <c r="E311" s="972"/>
      <c r="F311" s="966"/>
      <c r="G311" s="966"/>
      <c r="H311" s="993"/>
      <c r="I311" s="998"/>
      <c r="J311" s="966"/>
      <c r="K311" s="966"/>
      <c r="L311" s="996"/>
      <c r="M311" s="330"/>
      <c r="N311" s="331"/>
      <c r="O311" s="331"/>
      <c r="P311" s="332"/>
      <c r="Q311" s="333"/>
      <c r="R311" s="333"/>
      <c r="S311" s="333"/>
      <c r="T311" s="333"/>
      <c r="U311" s="333"/>
      <c r="V311" s="333"/>
      <c r="W311" s="330"/>
      <c r="X311" s="975"/>
      <c r="Y311" s="975"/>
      <c r="Z311" s="1007"/>
      <c r="AA311" s="1006"/>
      <c r="AB311" s="987"/>
      <c r="AC311" s="1000"/>
      <c r="AD311" s="308">
        <f>IF(N311=N310,0,IF(N311=N309,0,IF(N311=N308,0,IF(N311=N307,0,IF(N311=N306,0,IF(N311=N305,0,1))))))</f>
        <v>0</v>
      </c>
      <c r="AE311" s="308" t="s">
        <v>282</v>
      </c>
      <c r="AF311" s="308" t="str">
        <f t="shared" si="5"/>
        <v>??</v>
      </c>
      <c r="AG311" s="308">
        <f>IF(O311=O310,0,IF(O311=O309,0,IF(O311=O308,0,IF(O311=O307,0,IF(O311=O306,0,IF(O311=O305,0,1))))))</f>
        <v>0</v>
      </c>
      <c r="AH311" s="329">
        <f t="shared" si="23"/>
        <v>0</v>
      </c>
      <c r="AI311" s="309"/>
    </row>
    <row r="312" spans="1:35" ht="15" customHeight="1" thickTop="1" thickBot="1" x14ac:dyDescent="0.25">
      <c r="A312" s="964"/>
      <c r="B312" s="967"/>
      <c r="C312" s="970"/>
      <c r="D312" s="967"/>
      <c r="E312" s="973"/>
      <c r="F312" s="967"/>
      <c r="G312" s="967"/>
      <c r="H312" s="994"/>
      <c r="I312" s="999"/>
      <c r="J312" s="967"/>
      <c r="K312" s="967"/>
      <c r="L312" s="997"/>
      <c r="M312" s="334"/>
      <c r="N312" s="335"/>
      <c r="O312" s="335"/>
      <c r="P312" s="336"/>
      <c r="Q312" s="337"/>
      <c r="R312" s="337"/>
      <c r="S312" s="337"/>
      <c r="T312" s="337"/>
      <c r="U312" s="337"/>
      <c r="V312" s="337"/>
      <c r="W312" s="334"/>
      <c r="X312" s="976"/>
      <c r="Y312" s="976"/>
      <c r="Z312" s="1008"/>
      <c r="AA312" s="1006"/>
      <c r="AB312" s="988"/>
      <c r="AC312" s="1000"/>
      <c r="AD312" s="308">
        <f>IF(N312=N311,0,IF(N312=N310,0,IF(N312=N309,0,IF(N312=N308,0,IF(N312=N307,0,IF(N312=N306,0,IF(N312=N305,0,1)))))))</f>
        <v>0</v>
      </c>
      <c r="AE312" s="308" t="s">
        <v>282</v>
      </c>
      <c r="AF312" s="308" t="str">
        <f t="shared" si="5"/>
        <v>??</v>
      </c>
      <c r="AG312" s="308">
        <f>IF(O312=O311,0,IF(O312=O310,0,IF(O312=O309,0,IF(O312=O308,0,IF(O312=O307,0,IF(O312=O306,0,IF(O312=O305,0,1)))))))</f>
        <v>0</v>
      </c>
      <c r="AH312" s="329">
        <f t="shared" si="23"/>
        <v>0</v>
      </c>
      <c r="AI312" s="309"/>
    </row>
    <row r="313" spans="1:35" ht="15" customHeight="1" thickTop="1" thickBot="1" x14ac:dyDescent="0.25">
      <c r="A313" s="962"/>
      <c r="B313" s="965"/>
      <c r="C313" s="968"/>
      <c r="D313" s="965"/>
      <c r="E313" s="971"/>
      <c r="F313" s="966"/>
      <c r="G313" s="966"/>
      <c r="H313" s="992"/>
      <c r="I313" s="324"/>
      <c r="J313" s="966"/>
      <c r="K313" s="966"/>
      <c r="L313" s="995"/>
      <c r="M313" s="325"/>
      <c r="N313" s="326"/>
      <c r="O313" s="326"/>
      <c r="P313" s="327"/>
      <c r="Q313" s="328"/>
      <c r="R313" s="328"/>
      <c r="S313" s="328"/>
      <c r="T313" s="328"/>
      <c r="U313" s="328"/>
      <c r="V313" s="328"/>
      <c r="W313" s="325"/>
      <c r="X313" s="974">
        <f>SUM(P313:W320)</f>
        <v>0</v>
      </c>
      <c r="Y313" s="974">
        <f>IF(X313&gt;0,18,0)</f>
        <v>0</v>
      </c>
      <c r="Z313" s="1004">
        <f>IF(X313&lt;=18,0,X313-Y313)</f>
        <v>0</v>
      </c>
      <c r="AA313" s="983">
        <f>IF(X313&lt;Y313,X313,Y313)/IF(Y313=0,1,Y313)</f>
        <v>0</v>
      </c>
      <c r="AB313" s="986" t="str">
        <f>IF(AA313=1,"pe",IF(AA313&gt;0,"ne",""))</f>
        <v/>
      </c>
      <c r="AC313" s="1000"/>
      <c r="AD313" s="308">
        <v>1</v>
      </c>
      <c r="AE313" s="308" t="s">
        <v>282</v>
      </c>
      <c r="AF313" s="308" t="str">
        <f t="shared" si="5"/>
        <v>??</v>
      </c>
      <c r="AG313" s="308">
        <v>1</v>
      </c>
      <c r="AH313" s="329">
        <f>C313</f>
        <v>0</v>
      </c>
      <c r="AI313" s="309"/>
    </row>
    <row r="314" spans="1:35" ht="15" customHeight="1" thickTop="1" thickBot="1" x14ac:dyDescent="0.25">
      <c r="A314" s="963"/>
      <c r="B314" s="966"/>
      <c r="C314" s="969"/>
      <c r="D314" s="966"/>
      <c r="E314" s="972"/>
      <c r="F314" s="966"/>
      <c r="G314" s="966"/>
      <c r="H314" s="993"/>
      <c r="I314" s="998"/>
      <c r="J314" s="966"/>
      <c r="K314" s="966"/>
      <c r="L314" s="996"/>
      <c r="M314" s="330"/>
      <c r="N314" s="331"/>
      <c r="O314" s="331"/>
      <c r="P314" s="332"/>
      <c r="Q314" s="333"/>
      <c r="R314" s="333"/>
      <c r="S314" s="333"/>
      <c r="T314" s="333"/>
      <c r="U314" s="333"/>
      <c r="V314" s="333"/>
      <c r="W314" s="330"/>
      <c r="X314" s="975"/>
      <c r="Y314" s="975"/>
      <c r="Z314" s="1005"/>
      <c r="AA314" s="984"/>
      <c r="AB314" s="987"/>
      <c r="AC314" s="1000"/>
      <c r="AD314" s="308">
        <f>IF(N314=N313,0,1)</f>
        <v>0</v>
      </c>
      <c r="AE314" s="308" t="s">
        <v>282</v>
      </c>
      <c r="AF314" s="308" t="str">
        <f t="shared" si="5"/>
        <v>??</v>
      </c>
      <c r="AG314" s="308">
        <f>IF(O314=O313,0,1)</f>
        <v>0</v>
      </c>
      <c r="AH314" s="329">
        <f>AH313</f>
        <v>0</v>
      </c>
      <c r="AI314" s="309"/>
    </row>
    <row r="315" spans="1:35" ht="15" customHeight="1" thickTop="1" thickBot="1" x14ac:dyDescent="0.25">
      <c r="A315" s="963"/>
      <c r="B315" s="966"/>
      <c r="C315" s="969"/>
      <c r="D315" s="966"/>
      <c r="E315" s="972"/>
      <c r="F315" s="966"/>
      <c r="G315" s="966"/>
      <c r="H315" s="993"/>
      <c r="I315" s="998"/>
      <c r="J315" s="966"/>
      <c r="K315" s="966"/>
      <c r="L315" s="996"/>
      <c r="M315" s="330"/>
      <c r="N315" s="331"/>
      <c r="O315" s="331"/>
      <c r="P315" s="332"/>
      <c r="Q315" s="333"/>
      <c r="R315" s="333"/>
      <c r="S315" s="333"/>
      <c r="T315" s="333"/>
      <c r="U315" s="333"/>
      <c r="V315" s="333"/>
      <c r="W315" s="330"/>
      <c r="X315" s="975"/>
      <c r="Y315" s="975"/>
      <c r="Z315" s="1005"/>
      <c r="AA315" s="984"/>
      <c r="AB315" s="987"/>
      <c r="AC315" s="1000"/>
      <c r="AD315" s="308">
        <f>IF(N315=N314,0,IF(N315=N313,0,1))</f>
        <v>0</v>
      </c>
      <c r="AE315" s="308" t="s">
        <v>282</v>
      </c>
      <c r="AF315" s="308" t="str">
        <f t="shared" si="5"/>
        <v>??</v>
      </c>
      <c r="AG315" s="308">
        <f>IF(O315=O314,0,IF(O315=O313,0,1))</f>
        <v>0</v>
      </c>
      <c r="AH315" s="329">
        <f t="shared" ref="AH315:AH320" si="24">AH314</f>
        <v>0</v>
      </c>
      <c r="AI315" s="309"/>
    </row>
    <row r="316" spans="1:35" ht="15" customHeight="1" thickTop="1" thickBot="1" x14ac:dyDescent="0.25">
      <c r="A316" s="963"/>
      <c r="B316" s="966"/>
      <c r="C316" s="969"/>
      <c r="D316" s="966"/>
      <c r="E316" s="972"/>
      <c r="F316" s="966"/>
      <c r="G316" s="966"/>
      <c r="H316" s="993"/>
      <c r="I316" s="998"/>
      <c r="J316" s="966"/>
      <c r="K316" s="966"/>
      <c r="L316" s="996"/>
      <c r="M316" s="330"/>
      <c r="N316" s="331"/>
      <c r="O316" s="331"/>
      <c r="P316" s="332"/>
      <c r="Q316" s="333"/>
      <c r="R316" s="333"/>
      <c r="S316" s="333"/>
      <c r="T316" s="333"/>
      <c r="U316" s="333"/>
      <c r="V316" s="333"/>
      <c r="W316" s="330"/>
      <c r="X316" s="975"/>
      <c r="Y316" s="975"/>
      <c r="Z316" s="1005"/>
      <c r="AA316" s="984"/>
      <c r="AB316" s="987"/>
      <c r="AC316" s="1000"/>
      <c r="AD316" s="308">
        <f>IF(N316=N315,0,IF(N316=N314,0,IF(N316=N313,0,1)))</f>
        <v>0</v>
      </c>
      <c r="AE316" s="308" t="s">
        <v>282</v>
      </c>
      <c r="AF316" s="308" t="str">
        <f t="shared" si="5"/>
        <v>??</v>
      </c>
      <c r="AG316" s="308">
        <f>IF(O316=O315,0,IF(O316=O314,0,IF(O316=O313,0,1)))</f>
        <v>0</v>
      </c>
      <c r="AH316" s="329">
        <f t="shared" si="24"/>
        <v>0</v>
      </c>
      <c r="AI316" s="309"/>
    </row>
    <row r="317" spans="1:35" ht="15" customHeight="1" thickTop="1" thickBot="1" x14ac:dyDescent="0.25">
      <c r="A317" s="963"/>
      <c r="B317" s="966"/>
      <c r="C317" s="969"/>
      <c r="D317" s="966"/>
      <c r="E317" s="972"/>
      <c r="F317" s="966"/>
      <c r="G317" s="966"/>
      <c r="H317" s="993"/>
      <c r="I317" s="998"/>
      <c r="J317" s="966"/>
      <c r="K317" s="966"/>
      <c r="L317" s="996"/>
      <c r="M317" s="330"/>
      <c r="N317" s="331"/>
      <c r="O317" s="331"/>
      <c r="P317" s="332"/>
      <c r="Q317" s="333"/>
      <c r="R317" s="333"/>
      <c r="S317" s="333"/>
      <c r="T317" s="333"/>
      <c r="U317" s="333"/>
      <c r="V317" s="333"/>
      <c r="W317" s="330"/>
      <c r="X317" s="975"/>
      <c r="Y317" s="975"/>
      <c r="Z317" s="1005"/>
      <c r="AA317" s="984"/>
      <c r="AB317" s="987"/>
      <c r="AC317" s="1000"/>
      <c r="AD317" s="308">
        <f>IF(N317=N316,0,IF(N317=N315,0,IF(N317=N314,0,IF(N317=N313,0,1))))</f>
        <v>0</v>
      </c>
      <c r="AE317" s="308" t="s">
        <v>282</v>
      </c>
      <c r="AF317" s="308" t="str">
        <f t="shared" si="5"/>
        <v>??</v>
      </c>
      <c r="AG317" s="308">
        <f>IF(O317=O316,0,IF(O317=O315,0,IF(O317=O314,0,IF(O317=O313,0,1))))</f>
        <v>0</v>
      </c>
      <c r="AH317" s="329">
        <f t="shared" si="24"/>
        <v>0</v>
      </c>
      <c r="AI317" s="309"/>
    </row>
    <row r="318" spans="1:35" ht="15" customHeight="1" thickTop="1" thickBot="1" x14ac:dyDescent="0.25">
      <c r="A318" s="963"/>
      <c r="B318" s="966"/>
      <c r="C318" s="969"/>
      <c r="D318" s="966"/>
      <c r="E318" s="972"/>
      <c r="F318" s="966"/>
      <c r="G318" s="966"/>
      <c r="H318" s="993"/>
      <c r="I318" s="998"/>
      <c r="J318" s="966"/>
      <c r="K318" s="966"/>
      <c r="L318" s="996"/>
      <c r="M318" s="330"/>
      <c r="N318" s="331"/>
      <c r="O318" s="331"/>
      <c r="P318" s="332"/>
      <c r="Q318" s="333"/>
      <c r="R318" s="333"/>
      <c r="S318" s="333"/>
      <c r="T318" s="333"/>
      <c r="U318" s="333"/>
      <c r="V318" s="333"/>
      <c r="W318" s="330"/>
      <c r="X318" s="975"/>
      <c r="Y318" s="975"/>
      <c r="Z318" s="1007" t="str">
        <f>IF(Z313&gt;9,"Błąd","")</f>
        <v/>
      </c>
      <c r="AA318" s="984"/>
      <c r="AB318" s="987"/>
      <c r="AC318" s="1000"/>
      <c r="AD318" s="308">
        <f>IF(N318=N317,0,IF(N318=N316,0,IF(N318=N315,0,IF(N318=N314,0,IF(N318=N313,0,1)))))</f>
        <v>0</v>
      </c>
      <c r="AE318" s="308" t="s">
        <v>282</v>
      </c>
      <c r="AF318" s="308" t="str">
        <f t="shared" si="5"/>
        <v>??</v>
      </c>
      <c r="AG318" s="308">
        <f>IF(O318=O317,0,IF(O318=O316,0,IF(O318=O315,0,IF(O318=O314,0,IF(O318=O313,0,1)))))</f>
        <v>0</v>
      </c>
      <c r="AH318" s="329">
        <f t="shared" si="24"/>
        <v>0</v>
      </c>
      <c r="AI318" s="309"/>
    </row>
    <row r="319" spans="1:35" ht="15" customHeight="1" thickTop="1" thickBot="1" x14ac:dyDescent="0.25">
      <c r="A319" s="963"/>
      <c r="B319" s="966"/>
      <c r="C319" s="969"/>
      <c r="D319" s="966"/>
      <c r="E319" s="972"/>
      <c r="F319" s="966"/>
      <c r="G319" s="966"/>
      <c r="H319" s="993"/>
      <c r="I319" s="998"/>
      <c r="J319" s="966"/>
      <c r="K319" s="966"/>
      <c r="L319" s="996"/>
      <c r="M319" s="330"/>
      <c r="N319" s="331"/>
      <c r="O319" s="331"/>
      <c r="P319" s="332"/>
      <c r="Q319" s="333"/>
      <c r="R319" s="333"/>
      <c r="S319" s="333"/>
      <c r="T319" s="333"/>
      <c r="U319" s="333"/>
      <c r="V319" s="333"/>
      <c r="W319" s="330"/>
      <c r="X319" s="975"/>
      <c r="Y319" s="975"/>
      <c r="Z319" s="1007"/>
      <c r="AA319" s="984"/>
      <c r="AB319" s="987"/>
      <c r="AC319" s="1000"/>
      <c r="AD319" s="308">
        <f>IF(N319=N318,0,IF(N319=N317,0,IF(N319=N316,0,IF(N319=N315,0,IF(N319=N314,0,IF(N319=N313,0,1))))))</f>
        <v>0</v>
      </c>
      <c r="AE319" s="308" t="s">
        <v>282</v>
      </c>
      <c r="AF319" s="308" t="str">
        <f t="shared" si="5"/>
        <v>??</v>
      </c>
      <c r="AG319" s="308">
        <f>IF(O319=O318,0,IF(O319=O317,0,IF(O319=O316,0,IF(O319=O315,0,IF(O319=O314,0,IF(O319=O313,0,1))))))</f>
        <v>0</v>
      </c>
      <c r="AH319" s="329">
        <f t="shared" si="24"/>
        <v>0</v>
      </c>
      <c r="AI319" s="309"/>
    </row>
    <row r="320" spans="1:35" ht="15" customHeight="1" thickTop="1" thickBot="1" x14ac:dyDescent="0.25">
      <c r="A320" s="964"/>
      <c r="B320" s="967"/>
      <c r="C320" s="970"/>
      <c r="D320" s="967"/>
      <c r="E320" s="973"/>
      <c r="F320" s="967"/>
      <c r="G320" s="967"/>
      <c r="H320" s="994"/>
      <c r="I320" s="999"/>
      <c r="J320" s="967"/>
      <c r="K320" s="967"/>
      <c r="L320" s="997"/>
      <c r="M320" s="334"/>
      <c r="N320" s="335"/>
      <c r="O320" s="335"/>
      <c r="P320" s="336"/>
      <c r="Q320" s="337"/>
      <c r="R320" s="337"/>
      <c r="S320" s="337"/>
      <c r="T320" s="337"/>
      <c r="U320" s="337"/>
      <c r="V320" s="337"/>
      <c r="W320" s="334"/>
      <c r="X320" s="976"/>
      <c r="Y320" s="976"/>
      <c r="Z320" s="1008"/>
      <c r="AA320" s="985"/>
      <c r="AB320" s="988"/>
      <c r="AC320" s="1000"/>
      <c r="AD320" s="308">
        <f>IF(N320=N319,0,IF(N320=N318,0,IF(N320=N317,0,IF(N320=N316,0,IF(N320=N315,0,IF(N320=N314,0,IF(N320=N313,0,1)))))))</f>
        <v>0</v>
      </c>
      <c r="AE320" s="308" t="s">
        <v>282</v>
      </c>
      <c r="AF320" s="308" t="str">
        <f t="shared" si="5"/>
        <v>??</v>
      </c>
      <c r="AG320" s="308">
        <f>IF(O320=O319,0,IF(O320=O318,0,IF(O320=O317,0,IF(O320=O316,0,IF(O320=O315,0,IF(O320=O314,0,IF(O320=O313,0,1)))))))</f>
        <v>0</v>
      </c>
      <c r="AH320" s="329">
        <f t="shared" si="24"/>
        <v>0</v>
      </c>
      <c r="AI320" s="309"/>
    </row>
    <row r="321" spans="1:35" ht="15" customHeight="1" thickTop="1" thickBot="1" x14ac:dyDescent="0.25">
      <c r="A321" s="962"/>
      <c r="B321" s="965"/>
      <c r="C321" s="968"/>
      <c r="D321" s="965"/>
      <c r="E321" s="971"/>
      <c r="F321" s="966"/>
      <c r="G321" s="966"/>
      <c r="H321" s="992"/>
      <c r="I321" s="324"/>
      <c r="J321" s="966"/>
      <c r="K321" s="966"/>
      <c r="L321" s="995"/>
      <c r="M321" s="325"/>
      <c r="N321" s="326"/>
      <c r="O321" s="326"/>
      <c r="P321" s="327"/>
      <c r="Q321" s="328"/>
      <c r="R321" s="328"/>
      <c r="S321" s="328"/>
      <c r="T321" s="328"/>
      <c r="U321" s="328"/>
      <c r="V321" s="328"/>
      <c r="W321" s="325"/>
      <c r="X321" s="974">
        <f>SUM(P321:W328)</f>
        <v>0</v>
      </c>
      <c r="Y321" s="974">
        <f>IF(X321&gt;0,18,0)</f>
        <v>0</v>
      </c>
      <c r="Z321" s="1004">
        <f>IF(X321&lt;=18,0,X321-Y321)</f>
        <v>0</v>
      </c>
      <c r="AA321" s="1006">
        <f>IF(X321&lt;Y321,X321,Y321)/IF(Y321=0,1,Y321)</f>
        <v>0</v>
      </c>
      <c r="AB321" s="986" t="str">
        <f>IF(AA321=1,"pe",IF(AA321&gt;0,"ne",""))</f>
        <v/>
      </c>
      <c r="AC321" s="1000"/>
      <c r="AD321" s="308">
        <v>1</v>
      </c>
      <c r="AE321" s="308" t="s">
        <v>282</v>
      </c>
      <c r="AF321" s="308" t="str">
        <f t="shared" si="5"/>
        <v>??</v>
      </c>
      <c r="AG321" s="308">
        <v>1</v>
      </c>
      <c r="AH321" s="329">
        <f>C321</f>
        <v>0</v>
      </c>
      <c r="AI321" s="309"/>
    </row>
    <row r="322" spans="1:35" ht="15" customHeight="1" thickTop="1" thickBot="1" x14ac:dyDescent="0.25">
      <c r="A322" s="963"/>
      <c r="B322" s="966"/>
      <c r="C322" s="969"/>
      <c r="D322" s="966"/>
      <c r="E322" s="972"/>
      <c r="F322" s="966"/>
      <c r="G322" s="966"/>
      <c r="H322" s="993"/>
      <c r="I322" s="998"/>
      <c r="J322" s="966"/>
      <c r="K322" s="966"/>
      <c r="L322" s="996"/>
      <c r="M322" s="330"/>
      <c r="N322" s="331"/>
      <c r="O322" s="331"/>
      <c r="P322" s="332"/>
      <c r="Q322" s="333"/>
      <c r="R322" s="333"/>
      <c r="S322" s="333"/>
      <c r="T322" s="333"/>
      <c r="U322" s="333"/>
      <c r="V322" s="333"/>
      <c r="W322" s="330"/>
      <c r="X322" s="975"/>
      <c r="Y322" s="975"/>
      <c r="Z322" s="1005"/>
      <c r="AA322" s="1006"/>
      <c r="AB322" s="987"/>
      <c r="AC322" s="1000"/>
      <c r="AD322" s="308">
        <f>IF(N322=N321,0,1)</f>
        <v>0</v>
      </c>
      <c r="AE322" s="308" t="s">
        <v>282</v>
      </c>
      <c r="AF322" s="308" t="str">
        <f t="shared" si="5"/>
        <v>??</v>
      </c>
      <c r="AG322" s="308">
        <f>IF(O322=O321,0,1)</f>
        <v>0</v>
      </c>
      <c r="AH322" s="329">
        <f t="shared" ref="AH322:AH328" si="25">AH321</f>
        <v>0</v>
      </c>
      <c r="AI322" s="309"/>
    </row>
    <row r="323" spans="1:35" ht="15" customHeight="1" thickTop="1" thickBot="1" x14ac:dyDescent="0.25">
      <c r="A323" s="963"/>
      <c r="B323" s="966"/>
      <c r="C323" s="969"/>
      <c r="D323" s="966"/>
      <c r="E323" s="972"/>
      <c r="F323" s="966"/>
      <c r="G323" s="966"/>
      <c r="H323" s="993"/>
      <c r="I323" s="998"/>
      <c r="J323" s="966"/>
      <c r="K323" s="966"/>
      <c r="L323" s="996"/>
      <c r="M323" s="330"/>
      <c r="N323" s="331"/>
      <c r="O323" s="331"/>
      <c r="P323" s="332"/>
      <c r="Q323" s="333"/>
      <c r="R323" s="333"/>
      <c r="S323" s="333"/>
      <c r="T323" s="333"/>
      <c r="U323" s="333"/>
      <c r="V323" s="333"/>
      <c r="W323" s="330"/>
      <c r="X323" s="975"/>
      <c r="Y323" s="975"/>
      <c r="Z323" s="1005"/>
      <c r="AA323" s="1006"/>
      <c r="AB323" s="987"/>
      <c r="AC323" s="1000"/>
      <c r="AD323" s="308">
        <f>IF(N323=N322,0,IF(N323=N321,0,1))</f>
        <v>0</v>
      </c>
      <c r="AE323" s="308" t="s">
        <v>282</v>
      </c>
      <c r="AF323" s="308" t="str">
        <f t="shared" si="5"/>
        <v>??</v>
      </c>
      <c r="AG323" s="308">
        <f>IF(O323=O322,0,IF(O323=O321,0,1))</f>
        <v>0</v>
      </c>
      <c r="AH323" s="329">
        <f t="shared" si="25"/>
        <v>0</v>
      </c>
      <c r="AI323" s="309"/>
    </row>
    <row r="324" spans="1:35" ht="15" customHeight="1" thickTop="1" thickBot="1" x14ac:dyDescent="0.25">
      <c r="A324" s="963"/>
      <c r="B324" s="966"/>
      <c r="C324" s="969"/>
      <c r="D324" s="966"/>
      <c r="E324" s="972"/>
      <c r="F324" s="966"/>
      <c r="G324" s="966"/>
      <c r="H324" s="993"/>
      <c r="I324" s="998"/>
      <c r="J324" s="966"/>
      <c r="K324" s="966"/>
      <c r="L324" s="996"/>
      <c r="M324" s="330"/>
      <c r="N324" s="331"/>
      <c r="O324" s="331"/>
      <c r="P324" s="332"/>
      <c r="Q324" s="333"/>
      <c r="R324" s="333"/>
      <c r="S324" s="333"/>
      <c r="T324" s="333"/>
      <c r="U324" s="333"/>
      <c r="V324" s="333"/>
      <c r="W324" s="330"/>
      <c r="X324" s="975"/>
      <c r="Y324" s="975"/>
      <c r="Z324" s="1005"/>
      <c r="AA324" s="1006"/>
      <c r="AB324" s="987"/>
      <c r="AC324" s="1000"/>
      <c r="AD324" s="308">
        <f>IF(N324=N323,0,IF(N324=N322,0,IF(N324=N321,0,1)))</f>
        <v>0</v>
      </c>
      <c r="AE324" s="308" t="s">
        <v>282</v>
      </c>
      <c r="AF324" s="308" t="str">
        <f t="shared" si="5"/>
        <v>??</v>
      </c>
      <c r="AG324" s="308">
        <f>IF(O324=O323,0,IF(O324=O322,0,IF(O324=O321,0,1)))</f>
        <v>0</v>
      </c>
      <c r="AH324" s="329">
        <f t="shared" si="25"/>
        <v>0</v>
      </c>
      <c r="AI324" s="309"/>
    </row>
    <row r="325" spans="1:35" ht="15" customHeight="1" thickTop="1" thickBot="1" x14ac:dyDescent="0.25">
      <c r="A325" s="963"/>
      <c r="B325" s="966"/>
      <c r="C325" s="969"/>
      <c r="D325" s="966"/>
      <c r="E325" s="972"/>
      <c r="F325" s="966"/>
      <c r="G325" s="966"/>
      <c r="H325" s="993"/>
      <c r="I325" s="998"/>
      <c r="J325" s="966"/>
      <c r="K325" s="966"/>
      <c r="L325" s="996"/>
      <c r="M325" s="330"/>
      <c r="N325" s="331"/>
      <c r="O325" s="331"/>
      <c r="P325" s="332"/>
      <c r="Q325" s="333"/>
      <c r="R325" s="333"/>
      <c r="S325" s="333"/>
      <c r="T325" s="333"/>
      <c r="U325" s="333"/>
      <c r="V325" s="333"/>
      <c r="W325" s="330"/>
      <c r="X325" s="975"/>
      <c r="Y325" s="975"/>
      <c r="Z325" s="1005"/>
      <c r="AA325" s="1006"/>
      <c r="AB325" s="987"/>
      <c r="AC325" s="1000"/>
      <c r="AD325" s="308">
        <f>IF(N325=N324,0,IF(N325=N323,0,IF(N325=N322,0,IF(N325=N321,0,1))))</f>
        <v>0</v>
      </c>
      <c r="AE325" s="308" t="s">
        <v>282</v>
      </c>
      <c r="AF325" s="308" t="str">
        <f t="shared" si="5"/>
        <v>??</v>
      </c>
      <c r="AG325" s="308">
        <f>IF(O325=O324,0,IF(O325=O323,0,IF(O325=O322,0,IF(O325=O321,0,1))))</f>
        <v>0</v>
      </c>
      <c r="AH325" s="329">
        <f t="shared" si="25"/>
        <v>0</v>
      </c>
      <c r="AI325" s="309"/>
    </row>
    <row r="326" spans="1:35" ht="15" customHeight="1" thickTop="1" thickBot="1" x14ac:dyDescent="0.25">
      <c r="A326" s="963"/>
      <c r="B326" s="966"/>
      <c r="C326" s="969"/>
      <c r="D326" s="966"/>
      <c r="E326" s="972"/>
      <c r="F326" s="966"/>
      <c r="G326" s="966"/>
      <c r="H326" s="993"/>
      <c r="I326" s="998"/>
      <c r="J326" s="966"/>
      <c r="K326" s="966"/>
      <c r="L326" s="996"/>
      <c r="M326" s="330"/>
      <c r="N326" s="331"/>
      <c r="O326" s="331"/>
      <c r="P326" s="332"/>
      <c r="Q326" s="333"/>
      <c r="R326" s="333"/>
      <c r="S326" s="333"/>
      <c r="T326" s="333"/>
      <c r="U326" s="333"/>
      <c r="V326" s="333"/>
      <c r="W326" s="330"/>
      <c r="X326" s="975"/>
      <c r="Y326" s="975"/>
      <c r="Z326" s="1007" t="str">
        <f>IF(Z321&gt;9,"Błąd","")</f>
        <v/>
      </c>
      <c r="AA326" s="1006"/>
      <c r="AB326" s="987"/>
      <c r="AC326" s="1000"/>
      <c r="AD326" s="308">
        <f>IF(N326=N325,0,IF(N326=N324,0,IF(N326=N323,0,IF(N326=N322,0,IF(N326=N321,0,1)))))</f>
        <v>0</v>
      </c>
      <c r="AE326" s="308" t="s">
        <v>282</v>
      </c>
      <c r="AF326" s="308" t="str">
        <f t="shared" si="5"/>
        <v>??</v>
      </c>
      <c r="AG326" s="308">
        <f>IF(O326=O325,0,IF(O326=O324,0,IF(O326=O323,0,IF(O326=O322,0,IF(O326=O321,0,1)))))</f>
        <v>0</v>
      </c>
      <c r="AH326" s="329">
        <f t="shared" si="25"/>
        <v>0</v>
      </c>
      <c r="AI326" s="309"/>
    </row>
    <row r="327" spans="1:35" ht="15" customHeight="1" thickTop="1" thickBot="1" x14ac:dyDescent="0.25">
      <c r="A327" s="963"/>
      <c r="B327" s="966"/>
      <c r="C327" s="969"/>
      <c r="D327" s="966"/>
      <c r="E327" s="972"/>
      <c r="F327" s="966"/>
      <c r="G327" s="966"/>
      <c r="H327" s="993"/>
      <c r="I327" s="998"/>
      <c r="J327" s="966"/>
      <c r="K327" s="966"/>
      <c r="L327" s="996"/>
      <c r="M327" s="330"/>
      <c r="N327" s="331"/>
      <c r="O327" s="331"/>
      <c r="P327" s="332"/>
      <c r="Q327" s="333"/>
      <c r="R327" s="333"/>
      <c r="S327" s="333"/>
      <c r="T327" s="333"/>
      <c r="U327" s="333"/>
      <c r="V327" s="333"/>
      <c r="W327" s="330"/>
      <c r="X327" s="975"/>
      <c r="Y327" s="975"/>
      <c r="Z327" s="1007"/>
      <c r="AA327" s="1006"/>
      <c r="AB327" s="987"/>
      <c r="AC327" s="1000"/>
      <c r="AD327" s="308">
        <f>IF(N327=N326,0,IF(N327=N325,0,IF(N327=N324,0,IF(N327=N323,0,IF(N327=N322,0,IF(N327=N321,0,1))))))</f>
        <v>0</v>
      </c>
      <c r="AE327" s="308" t="s">
        <v>282</v>
      </c>
      <c r="AF327" s="308" t="str">
        <f t="shared" si="5"/>
        <v>??</v>
      </c>
      <c r="AG327" s="308">
        <f>IF(O327=O326,0,IF(O327=O325,0,IF(O327=O324,0,IF(O327=O323,0,IF(O327=O322,0,IF(O327=O321,0,1))))))</f>
        <v>0</v>
      </c>
      <c r="AH327" s="329">
        <f t="shared" si="25"/>
        <v>0</v>
      </c>
      <c r="AI327" s="309"/>
    </row>
    <row r="328" spans="1:35" ht="15" customHeight="1" thickTop="1" thickBot="1" x14ac:dyDescent="0.25">
      <c r="A328" s="964"/>
      <c r="B328" s="967"/>
      <c r="C328" s="970"/>
      <c r="D328" s="967"/>
      <c r="E328" s="973"/>
      <c r="F328" s="967"/>
      <c r="G328" s="967"/>
      <c r="H328" s="994"/>
      <c r="I328" s="999"/>
      <c r="J328" s="967"/>
      <c r="K328" s="967"/>
      <c r="L328" s="997"/>
      <c r="M328" s="334"/>
      <c r="N328" s="335"/>
      <c r="O328" s="335"/>
      <c r="P328" s="336"/>
      <c r="Q328" s="337"/>
      <c r="R328" s="337"/>
      <c r="S328" s="337"/>
      <c r="T328" s="337"/>
      <c r="U328" s="337"/>
      <c r="V328" s="337"/>
      <c r="W328" s="334"/>
      <c r="X328" s="976"/>
      <c r="Y328" s="976"/>
      <c r="Z328" s="1008"/>
      <c r="AA328" s="1006"/>
      <c r="AB328" s="988"/>
      <c r="AC328" s="1000"/>
      <c r="AD328" s="308">
        <f>IF(N328=N327,0,IF(N328=N326,0,IF(N328=N325,0,IF(N328=N324,0,IF(N328=N323,0,IF(N328=N322,0,IF(N328=N321,0,1)))))))</f>
        <v>0</v>
      </c>
      <c r="AE328" s="308" t="s">
        <v>282</v>
      </c>
      <c r="AF328" s="308" t="str">
        <f t="shared" si="5"/>
        <v>??</v>
      </c>
      <c r="AG328" s="308">
        <f>IF(O328=O327,0,IF(O328=O326,0,IF(O328=O325,0,IF(O328=O324,0,IF(O328=O323,0,IF(O328=O322,0,IF(O328=O321,0,1)))))))</f>
        <v>0</v>
      </c>
      <c r="AH328" s="329">
        <f t="shared" si="25"/>
        <v>0</v>
      </c>
      <c r="AI328" s="309"/>
    </row>
    <row r="329" spans="1:35" ht="15" customHeight="1" thickTop="1" thickBot="1" x14ac:dyDescent="0.25">
      <c r="A329" s="962"/>
      <c r="B329" s="965"/>
      <c r="C329" s="968"/>
      <c r="D329" s="965"/>
      <c r="E329" s="971"/>
      <c r="F329" s="966"/>
      <c r="G329" s="966"/>
      <c r="H329" s="992"/>
      <c r="I329" s="324"/>
      <c r="J329" s="966"/>
      <c r="K329" s="966"/>
      <c r="L329" s="995"/>
      <c r="M329" s="325"/>
      <c r="N329" s="326"/>
      <c r="O329" s="326"/>
      <c r="P329" s="327"/>
      <c r="Q329" s="328"/>
      <c r="R329" s="328"/>
      <c r="S329" s="328"/>
      <c r="T329" s="328"/>
      <c r="U329" s="328"/>
      <c r="V329" s="328"/>
      <c r="W329" s="325"/>
      <c r="X329" s="974">
        <f>SUM(P329:W336)</f>
        <v>0</v>
      </c>
      <c r="Y329" s="974">
        <f>IF(X329&gt;0,18,0)</f>
        <v>0</v>
      </c>
      <c r="Z329" s="1004">
        <f>IF(X329&lt;=18,0,X329-Y329)</f>
        <v>0</v>
      </c>
      <c r="AA329" s="1006">
        <f>IF(X329&lt;Y329,X329,Y329)/IF(Y329=0,1,Y329)</f>
        <v>0</v>
      </c>
      <c r="AB329" s="986" t="str">
        <f>IF(AA329=1,"pe",IF(AA329&gt;0,"ne",""))</f>
        <v/>
      </c>
      <c r="AC329" s="1000"/>
      <c r="AD329" s="308">
        <v>1</v>
      </c>
      <c r="AE329" s="308" t="s">
        <v>282</v>
      </c>
      <c r="AF329" s="308" t="str">
        <f t="shared" si="5"/>
        <v>??</v>
      </c>
      <c r="AG329" s="308">
        <v>1</v>
      </c>
      <c r="AH329" s="329">
        <f>C329</f>
        <v>0</v>
      </c>
      <c r="AI329" s="309"/>
    </row>
    <row r="330" spans="1:35" ht="15" customHeight="1" thickTop="1" thickBot="1" x14ac:dyDescent="0.25">
      <c r="A330" s="963"/>
      <c r="B330" s="966"/>
      <c r="C330" s="969"/>
      <c r="D330" s="966"/>
      <c r="E330" s="972"/>
      <c r="F330" s="966"/>
      <c r="G330" s="966"/>
      <c r="H330" s="993"/>
      <c r="I330" s="998"/>
      <c r="J330" s="966"/>
      <c r="K330" s="966"/>
      <c r="L330" s="996"/>
      <c r="M330" s="330"/>
      <c r="N330" s="331"/>
      <c r="O330" s="331"/>
      <c r="P330" s="332"/>
      <c r="Q330" s="333"/>
      <c r="R330" s="333"/>
      <c r="S330" s="333"/>
      <c r="T330" s="333"/>
      <c r="U330" s="333"/>
      <c r="V330" s="333"/>
      <c r="W330" s="330"/>
      <c r="X330" s="975"/>
      <c r="Y330" s="975"/>
      <c r="Z330" s="1005"/>
      <c r="AA330" s="1006"/>
      <c r="AB330" s="987"/>
      <c r="AC330" s="1000"/>
      <c r="AD330" s="308">
        <f>IF(N330=N329,0,1)</f>
        <v>0</v>
      </c>
      <c r="AE330" s="308" t="s">
        <v>282</v>
      </c>
      <c r="AF330" s="308" t="str">
        <f t="shared" si="5"/>
        <v>??</v>
      </c>
      <c r="AG330" s="308">
        <f>IF(O330=O329,0,1)</f>
        <v>0</v>
      </c>
      <c r="AH330" s="329">
        <f t="shared" ref="AH330:AH336" si="26">AH329</f>
        <v>0</v>
      </c>
      <c r="AI330" s="309"/>
    </row>
    <row r="331" spans="1:35" ht="15" customHeight="1" thickTop="1" thickBot="1" x14ac:dyDescent="0.25">
      <c r="A331" s="963"/>
      <c r="B331" s="966"/>
      <c r="C331" s="969"/>
      <c r="D331" s="966"/>
      <c r="E331" s="972"/>
      <c r="F331" s="966"/>
      <c r="G331" s="966"/>
      <c r="H331" s="993"/>
      <c r="I331" s="998"/>
      <c r="J331" s="966"/>
      <c r="K331" s="966"/>
      <c r="L331" s="996"/>
      <c r="M331" s="330"/>
      <c r="N331" s="331"/>
      <c r="O331" s="331"/>
      <c r="P331" s="332"/>
      <c r="Q331" s="333"/>
      <c r="R331" s="333"/>
      <c r="S331" s="333"/>
      <c r="T331" s="333"/>
      <c r="U331" s="333"/>
      <c r="V331" s="333"/>
      <c r="W331" s="330"/>
      <c r="X331" s="975"/>
      <c r="Y331" s="975"/>
      <c r="Z331" s="1005"/>
      <c r="AA331" s="1006"/>
      <c r="AB331" s="987"/>
      <c r="AC331" s="1000"/>
      <c r="AD331" s="308">
        <f>IF(N331=N330,0,IF(N331=N329,0,1))</f>
        <v>0</v>
      </c>
      <c r="AE331" s="308" t="s">
        <v>282</v>
      </c>
      <c r="AF331" s="308" t="str">
        <f t="shared" si="5"/>
        <v>??</v>
      </c>
      <c r="AG331" s="308">
        <f>IF(O331=O330,0,IF(O331=O329,0,1))</f>
        <v>0</v>
      </c>
      <c r="AH331" s="329">
        <f t="shared" si="26"/>
        <v>0</v>
      </c>
      <c r="AI331" s="309"/>
    </row>
    <row r="332" spans="1:35" ht="15" customHeight="1" thickTop="1" thickBot="1" x14ac:dyDescent="0.25">
      <c r="A332" s="963"/>
      <c r="B332" s="966"/>
      <c r="C332" s="969"/>
      <c r="D332" s="966"/>
      <c r="E332" s="972"/>
      <c r="F332" s="966"/>
      <c r="G332" s="966"/>
      <c r="H332" s="993"/>
      <c r="I332" s="998"/>
      <c r="J332" s="966"/>
      <c r="K332" s="966"/>
      <c r="L332" s="996"/>
      <c r="M332" s="330"/>
      <c r="N332" s="331"/>
      <c r="O332" s="331"/>
      <c r="P332" s="332"/>
      <c r="Q332" s="333"/>
      <c r="R332" s="333"/>
      <c r="S332" s="333"/>
      <c r="T332" s="333"/>
      <c r="U332" s="333"/>
      <c r="V332" s="333"/>
      <c r="W332" s="330"/>
      <c r="X332" s="975"/>
      <c r="Y332" s="975"/>
      <c r="Z332" s="1005"/>
      <c r="AA332" s="1006"/>
      <c r="AB332" s="987"/>
      <c r="AC332" s="1000"/>
      <c r="AD332" s="308">
        <f>IF(N332=N331,0,IF(N332=N330,0,IF(N332=N329,0,1)))</f>
        <v>0</v>
      </c>
      <c r="AE332" s="308" t="s">
        <v>282</v>
      </c>
      <c r="AF332" s="308" t="str">
        <f t="shared" si="5"/>
        <v>??</v>
      </c>
      <c r="AG332" s="308">
        <f>IF(O332=O331,0,IF(O332=O330,0,IF(O332=O329,0,1)))</f>
        <v>0</v>
      </c>
      <c r="AH332" s="329">
        <f t="shared" si="26"/>
        <v>0</v>
      </c>
      <c r="AI332" s="309"/>
    </row>
    <row r="333" spans="1:35" ht="15" customHeight="1" thickTop="1" thickBot="1" x14ac:dyDescent="0.25">
      <c r="A333" s="963"/>
      <c r="B333" s="966"/>
      <c r="C333" s="969"/>
      <c r="D333" s="966"/>
      <c r="E333" s="972"/>
      <c r="F333" s="966"/>
      <c r="G333" s="966"/>
      <c r="H333" s="993"/>
      <c r="I333" s="998"/>
      <c r="J333" s="966"/>
      <c r="K333" s="966"/>
      <c r="L333" s="996"/>
      <c r="M333" s="330"/>
      <c r="N333" s="331"/>
      <c r="O333" s="331"/>
      <c r="P333" s="332"/>
      <c r="Q333" s="333"/>
      <c r="R333" s="333"/>
      <c r="S333" s="333"/>
      <c r="T333" s="333"/>
      <c r="U333" s="333"/>
      <c r="V333" s="333"/>
      <c r="W333" s="330"/>
      <c r="X333" s="975"/>
      <c r="Y333" s="975"/>
      <c r="Z333" s="1005"/>
      <c r="AA333" s="1006"/>
      <c r="AB333" s="987"/>
      <c r="AC333" s="1000"/>
      <c r="AD333" s="308">
        <f>IF(N333=N332,0,IF(N333=N331,0,IF(N333=N330,0,IF(N333=N329,0,1))))</f>
        <v>0</v>
      </c>
      <c r="AE333" s="308" t="s">
        <v>282</v>
      </c>
      <c r="AF333" s="308" t="str">
        <f t="shared" si="5"/>
        <v>??</v>
      </c>
      <c r="AG333" s="308">
        <f>IF(O333=O332,0,IF(O333=O331,0,IF(O333=O330,0,IF(O333=O329,0,1))))</f>
        <v>0</v>
      </c>
      <c r="AH333" s="329">
        <f t="shared" si="26"/>
        <v>0</v>
      </c>
      <c r="AI333" s="309"/>
    </row>
    <row r="334" spans="1:35" ht="15" customHeight="1" thickTop="1" thickBot="1" x14ac:dyDescent="0.25">
      <c r="A334" s="963"/>
      <c r="B334" s="966"/>
      <c r="C334" s="969"/>
      <c r="D334" s="966"/>
      <c r="E334" s="972"/>
      <c r="F334" s="966"/>
      <c r="G334" s="966"/>
      <c r="H334" s="993"/>
      <c r="I334" s="998"/>
      <c r="J334" s="966"/>
      <c r="K334" s="966"/>
      <c r="L334" s="996"/>
      <c r="M334" s="330"/>
      <c r="N334" s="331"/>
      <c r="O334" s="331"/>
      <c r="P334" s="332"/>
      <c r="Q334" s="333"/>
      <c r="R334" s="333"/>
      <c r="S334" s="333"/>
      <c r="T334" s="333"/>
      <c r="U334" s="333"/>
      <c r="V334" s="333"/>
      <c r="W334" s="330"/>
      <c r="X334" s="975"/>
      <c r="Y334" s="975"/>
      <c r="Z334" s="1007" t="str">
        <f>IF(Z329&gt;9,"Błąd","")</f>
        <v/>
      </c>
      <c r="AA334" s="1006"/>
      <c r="AB334" s="987"/>
      <c r="AC334" s="1000"/>
      <c r="AD334" s="308">
        <f>IF(N334=N333,0,IF(N334=N332,0,IF(N334=N331,0,IF(N334=N330,0,IF(N334=N329,0,1)))))</f>
        <v>0</v>
      </c>
      <c r="AE334" s="308" t="s">
        <v>282</v>
      </c>
      <c r="AF334" s="308" t="str">
        <f t="shared" si="5"/>
        <v>??</v>
      </c>
      <c r="AG334" s="308">
        <f>IF(O334=O333,0,IF(O334=O332,0,IF(O334=O331,0,IF(O334=O330,0,IF(O334=O329,0,1)))))</f>
        <v>0</v>
      </c>
      <c r="AH334" s="329">
        <f t="shared" si="26"/>
        <v>0</v>
      </c>
      <c r="AI334" s="309"/>
    </row>
    <row r="335" spans="1:35" ht="15" customHeight="1" thickTop="1" thickBot="1" x14ac:dyDescent="0.25">
      <c r="A335" s="963"/>
      <c r="B335" s="966"/>
      <c r="C335" s="969"/>
      <c r="D335" s="966"/>
      <c r="E335" s="972"/>
      <c r="F335" s="966"/>
      <c r="G335" s="966"/>
      <c r="H335" s="993"/>
      <c r="I335" s="998"/>
      <c r="J335" s="966"/>
      <c r="K335" s="966"/>
      <c r="L335" s="996"/>
      <c r="M335" s="330"/>
      <c r="N335" s="331"/>
      <c r="O335" s="331"/>
      <c r="P335" s="332"/>
      <c r="Q335" s="333"/>
      <c r="R335" s="333"/>
      <c r="S335" s="333"/>
      <c r="T335" s="333"/>
      <c r="U335" s="333"/>
      <c r="V335" s="333"/>
      <c r="W335" s="330"/>
      <c r="X335" s="975"/>
      <c r="Y335" s="975"/>
      <c r="Z335" s="1007"/>
      <c r="AA335" s="1006"/>
      <c r="AB335" s="987"/>
      <c r="AC335" s="1000"/>
      <c r="AD335" s="308">
        <f>IF(N335=N334,0,IF(N335=N333,0,IF(N335=N332,0,IF(N335=N331,0,IF(N335=N330,0,IF(N335=N329,0,1))))))</f>
        <v>0</v>
      </c>
      <c r="AE335" s="308" t="s">
        <v>282</v>
      </c>
      <c r="AF335" s="308" t="str">
        <f t="shared" si="5"/>
        <v>??</v>
      </c>
      <c r="AG335" s="308">
        <f>IF(O335=O334,0,IF(O335=O333,0,IF(O335=O332,0,IF(O335=O331,0,IF(O335=O330,0,IF(O335=O329,0,1))))))</f>
        <v>0</v>
      </c>
      <c r="AH335" s="329">
        <f t="shared" si="26"/>
        <v>0</v>
      </c>
      <c r="AI335" s="309"/>
    </row>
    <row r="336" spans="1:35" ht="15" customHeight="1" thickTop="1" thickBot="1" x14ac:dyDescent="0.25">
      <c r="A336" s="964"/>
      <c r="B336" s="967"/>
      <c r="C336" s="970"/>
      <c r="D336" s="967"/>
      <c r="E336" s="973"/>
      <c r="F336" s="967"/>
      <c r="G336" s="967"/>
      <c r="H336" s="994"/>
      <c r="I336" s="999"/>
      <c r="J336" s="967"/>
      <c r="K336" s="967"/>
      <c r="L336" s="997"/>
      <c r="M336" s="334"/>
      <c r="N336" s="335"/>
      <c r="O336" s="335"/>
      <c r="P336" s="336"/>
      <c r="Q336" s="337"/>
      <c r="R336" s="337"/>
      <c r="S336" s="337"/>
      <c r="T336" s="337"/>
      <c r="U336" s="337"/>
      <c r="V336" s="337"/>
      <c r="W336" s="334"/>
      <c r="X336" s="976"/>
      <c r="Y336" s="976"/>
      <c r="Z336" s="1008"/>
      <c r="AA336" s="1006"/>
      <c r="AB336" s="988"/>
      <c r="AC336" s="1000"/>
      <c r="AD336" s="308">
        <f>IF(N336=N335,0,IF(N336=N334,0,IF(N336=N333,0,IF(N336=N332,0,IF(N336=N331,0,IF(N336=N330,0,IF(N336=N329,0,1)))))))</f>
        <v>0</v>
      </c>
      <c r="AE336" s="308" t="s">
        <v>282</v>
      </c>
      <c r="AF336" s="308" t="str">
        <f t="shared" si="5"/>
        <v>??</v>
      </c>
      <c r="AG336" s="308">
        <f>IF(O336=O335,0,IF(O336=O334,0,IF(O336=O333,0,IF(O336=O332,0,IF(O336=O331,0,IF(O336=O330,0,IF(O336=O329,0,1)))))))</f>
        <v>0</v>
      </c>
      <c r="AH336" s="329">
        <f t="shared" si="26"/>
        <v>0</v>
      </c>
      <c r="AI336" s="309"/>
    </row>
    <row r="337" spans="1:35" ht="15" customHeight="1" thickTop="1" thickBot="1" x14ac:dyDescent="0.25">
      <c r="A337" s="962"/>
      <c r="B337" s="965"/>
      <c r="C337" s="968"/>
      <c r="D337" s="965"/>
      <c r="E337" s="971"/>
      <c r="F337" s="966"/>
      <c r="G337" s="966"/>
      <c r="H337" s="992"/>
      <c r="I337" s="324"/>
      <c r="J337" s="966"/>
      <c r="K337" s="966"/>
      <c r="L337" s="995"/>
      <c r="M337" s="325"/>
      <c r="N337" s="326"/>
      <c r="O337" s="326"/>
      <c r="P337" s="327"/>
      <c r="Q337" s="328"/>
      <c r="R337" s="328"/>
      <c r="S337" s="328"/>
      <c r="T337" s="328"/>
      <c r="U337" s="328"/>
      <c r="V337" s="328"/>
      <c r="W337" s="325"/>
      <c r="X337" s="974">
        <f>SUM(P337:W344)</f>
        <v>0</v>
      </c>
      <c r="Y337" s="974">
        <f>IF(X337&gt;0,18,0)</f>
        <v>0</v>
      </c>
      <c r="Z337" s="1004">
        <f>IF(X337&lt;=18,0,X337-Y337)</f>
        <v>0</v>
      </c>
      <c r="AA337" s="1006">
        <f>IF(X337&lt;Y337,X337,Y337)/IF(Y337=0,1,Y337)</f>
        <v>0</v>
      </c>
      <c r="AB337" s="986" t="str">
        <f>IF(AA337=1,"pe",IF(AA337&gt;0,"ne",""))</f>
        <v/>
      </c>
      <c r="AC337" s="1000"/>
      <c r="AD337" s="308">
        <v>1</v>
      </c>
      <c r="AE337" s="308" t="s">
        <v>282</v>
      </c>
      <c r="AF337" s="308" t="str">
        <f t="shared" si="5"/>
        <v>??</v>
      </c>
      <c r="AG337" s="308">
        <v>1</v>
      </c>
      <c r="AH337" s="329">
        <f>C337</f>
        <v>0</v>
      </c>
      <c r="AI337" s="309"/>
    </row>
    <row r="338" spans="1:35" ht="15" customHeight="1" thickTop="1" thickBot="1" x14ac:dyDescent="0.25">
      <c r="A338" s="963"/>
      <c r="B338" s="966"/>
      <c r="C338" s="969"/>
      <c r="D338" s="966"/>
      <c r="E338" s="972"/>
      <c r="F338" s="966"/>
      <c r="G338" s="966"/>
      <c r="H338" s="993"/>
      <c r="I338" s="998"/>
      <c r="J338" s="966"/>
      <c r="K338" s="966"/>
      <c r="L338" s="996"/>
      <c r="M338" s="330"/>
      <c r="N338" s="331"/>
      <c r="O338" s="331"/>
      <c r="P338" s="332"/>
      <c r="Q338" s="333"/>
      <c r="R338" s="333"/>
      <c r="S338" s="333"/>
      <c r="T338" s="333"/>
      <c r="U338" s="333"/>
      <c r="V338" s="333"/>
      <c r="W338" s="330"/>
      <c r="X338" s="975"/>
      <c r="Y338" s="975"/>
      <c r="Z338" s="1005"/>
      <c r="AA338" s="1006"/>
      <c r="AB338" s="987"/>
      <c r="AC338" s="1000"/>
      <c r="AD338" s="308">
        <f>IF(N338=N337,0,1)</f>
        <v>0</v>
      </c>
      <c r="AE338" s="308" t="s">
        <v>282</v>
      </c>
      <c r="AF338" s="308" t="str">
        <f t="shared" si="5"/>
        <v>??</v>
      </c>
      <c r="AG338" s="308">
        <f>IF(O338=O337,0,1)</f>
        <v>0</v>
      </c>
      <c r="AH338" s="329">
        <f t="shared" ref="AH338:AH344" si="27">AH337</f>
        <v>0</v>
      </c>
      <c r="AI338" s="309"/>
    </row>
    <row r="339" spans="1:35" ht="15" customHeight="1" thickTop="1" thickBot="1" x14ac:dyDescent="0.25">
      <c r="A339" s="963"/>
      <c r="B339" s="966"/>
      <c r="C339" s="969"/>
      <c r="D339" s="966"/>
      <c r="E339" s="972"/>
      <c r="F339" s="966"/>
      <c r="G339" s="966"/>
      <c r="H339" s="993"/>
      <c r="I339" s="998"/>
      <c r="J339" s="966"/>
      <c r="K339" s="966"/>
      <c r="L339" s="996"/>
      <c r="M339" s="330"/>
      <c r="N339" s="331"/>
      <c r="O339" s="331"/>
      <c r="P339" s="332"/>
      <c r="Q339" s="333"/>
      <c r="R339" s="333"/>
      <c r="S339" s="333"/>
      <c r="T339" s="333"/>
      <c r="U339" s="333"/>
      <c r="V339" s="333"/>
      <c r="W339" s="330"/>
      <c r="X339" s="975"/>
      <c r="Y339" s="975"/>
      <c r="Z339" s="1005"/>
      <c r="AA339" s="1006"/>
      <c r="AB339" s="987"/>
      <c r="AC339" s="1000"/>
      <c r="AD339" s="308">
        <f>IF(N339=N338,0,IF(N339=N337,0,1))</f>
        <v>0</v>
      </c>
      <c r="AE339" s="308" t="s">
        <v>282</v>
      </c>
      <c r="AF339" s="308" t="str">
        <f t="shared" si="5"/>
        <v>??</v>
      </c>
      <c r="AG339" s="308">
        <f>IF(O339=O338,0,IF(O339=O337,0,1))</f>
        <v>0</v>
      </c>
      <c r="AH339" s="329">
        <f t="shared" si="27"/>
        <v>0</v>
      </c>
      <c r="AI339" s="309"/>
    </row>
    <row r="340" spans="1:35" ht="15" customHeight="1" thickTop="1" thickBot="1" x14ac:dyDescent="0.25">
      <c r="A340" s="963"/>
      <c r="B340" s="966"/>
      <c r="C340" s="969"/>
      <c r="D340" s="966"/>
      <c r="E340" s="972"/>
      <c r="F340" s="966"/>
      <c r="G340" s="966"/>
      <c r="H340" s="993"/>
      <c r="I340" s="998"/>
      <c r="J340" s="966"/>
      <c r="K340" s="966"/>
      <c r="L340" s="996"/>
      <c r="M340" s="330"/>
      <c r="N340" s="331"/>
      <c r="O340" s="331"/>
      <c r="P340" s="332"/>
      <c r="Q340" s="333"/>
      <c r="R340" s="333"/>
      <c r="S340" s="333"/>
      <c r="T340" s="333"/>
      <c r="U340" s="333"/>
      <c r="V340" s="333"/>
      <c r="W340" s="330"/>
      <c r="X340" s="975"/>
      <c r="Y340" s="975"/>
      <c r="Z340" s="1005"/>
      <c r="AA340" s="1006"/>
      <c r="AB340" s="987"/>
      <c r="AC340" s="1000"/>
      <c r="AD340" s="308">
        <f>IF(N340=N339,0,IF(N340=N338,0,IF(N340=N337,0,1)))</f>
        <v>0</v>
      </c>
      <c r="AE340" s="308" t="s">
        <v>282</v>
      </c>
      <c r="AF340" s="308" t="str">
        <f t="shared" si="5"/>
        <v>??</v>
      </c>
      <c r="AG340" s="308">
        <f>IF(O340=O339,0,IF(O340=O338,0,IF(O340=O337,0,1)))</f>
        <v>0</v>
      </c>
      <c r="AH340" s="329">
        <f t="shared" si="27"/>
        <v>0</v>
      </c>
      <c r="AI340" s="309"/>
    </row>
    <row r="341" spans="1:35" ht="15" customHeight="1" thickTop="1" thickBot="1" x14ac:dyDescent="0.25">
      <c r="A341" s="963"/>
      <c r="B341" s="966"/>
      <c r="C341" s="969"/>
      <c r="D341" s="966"/>
      <c r="E341" s="972"/>
      <c r="F341" s="966"/>
      <c r="G341" s="966"/>
      <c r="H341" s="993"/>
      <c r="I341" s="998"/>
      <c r="J341" s="966"/>
      <c r="K341" s="966"/>
      <c r="L341" s="996"/>
      <c r="M341" s="330"/>
      <c r="N341" s="331"/>
      <c r="O341" s="331"/>
      <c r="P341" s="332"/>
      <c r="Q341" s="333"/>
      <c r="R341" s="333"/>
      <c r="S341" s="333"/>
      <c r="T341" s="333"/>
      <c r="U341" s="333"/>
      <c r="V341" s="333"/>
      <c r="W341" s="330"/>
      <c r="X341" s="975"/>
      <c r="Y341" s="975"/>
      <c r="Z341" s="1005"/>
      <c r="AA341" s="1006"/>
      <c r="AB341" s="987"/>
      <c r="AC341" s="1000"/>
      <c r="AD341" s="308">
        <f>IF(N341=N340,0,IF(N341=N339,0,IF(N341=N338,0,IF(N341=N337,0,1))))</f>
        <v>0</v>
      </c>
      <c r="AE341" s="308" t="s">
        <v>282</v>
      </c>
      <c r="AF341" s="308" t="str">
        <f t="shared" si="5"/>
        <v>??</v>
      </c>
      <c r="AG341" s="308">
        <f>IF(O341=O340,0,IF(O341=O339,0,IF(O341=O338,0,IF(O341=O337,0,1))))</f>
        <v>0</v>
      </c>
      <c r="AH341" s="329">
        <f t="shared" si="27"/>
        <v>0</v>
      </c>
      <c r="AI341" s="309"/>
    </row>
    <row r="342" spans="1:35" ht="15" customHeight="1" thickTop="1" thickBot="1" x14ac:dyDescent="0.25">
      <c r="A342" s="963"/>
      <c r="B342" s="966"/>
      <c r="C342" s="969"/>
      <c r="D342" s="966"/>
      <c r="E342" s="972"/>
      <c r="F342" s="966"/>
      <c r="G342" s="966"/>
      <c r="H342" s="993"/>
      <c r="I342" s="998"/>
      <c r="J342" s="966"/>
      <c r="K342" s="966"/>
      <c r="L342" s="996"/>
      <c r="M342" s="330"/>
      <c r="N342" s="331"/>
      <c r="O342" s="331"/>
      <c r="P342" s="332"/>
      <c r="Q342" s="333"/>
      <c r="R342" s="333"/>
      <c r="S342" s="333"/>
      <c r="T342" s="333"/>
      <c r="U342" s="333"/>
      <c r="V342" s="333"/>
      <c r="W342" s="330"/>
      <c r="X342" s="975"/>
      <c r="Y342" s="975"/>
      <c r="Z342" s="1007" t="str">
        <f>IF(Z337&gt;9,"Błąd","")</f>
        <v/>
      </c>
      <c r="AA342" s="1006"/>
      <c r="AB342" s="987"/>
      <c r="AC342" s="1000"/>
      <c r="AD342" s="308">
        <f>IF(N342=N341,0,IF(N342=N340,0,IF(N342=N339,0,IF(N342=N338,0,IF(N342=N337,0,1)))))</f>
        <v>0</v>
      </c>
      <c r="AE342" s="308" t="s">
        <v>282</v>
      </c>
      <c r="AF342" s="308" t="str">
        <f t="shared" si="5"/>
        <v>??</v>
      </c>
      <c r="AG342" s="308">
        <f>IF(O342=O341,0,IF(O342=O340,0,IF(O342=O339,0,IF(O342=O338,0,IF(O342=O337,0,1)))))</f>
        <v>0</v>
      </c>
      <c r="AH342" s="329">
        <f t="shared" si="27"/>
        <v>0</v>
      </c>
      <c r="AI342" s="309"/>
    </row>
    <row r="343" spans="1:35" ht="15" customHeight="1" thickTop="1" thickBot="1" x14ac:dyDescent="0.25">
      <c r="A343" s="963"/>
      <c r="B343" s="966"/>
      <c r="C343" s="969"/>
      <c r="D343" s="966"/>
      <c r="E343" s="972"/>
      <c r="F343" s="966"/>
      <c r="G343" s="966"/>
      <c r="H343" s="993"/>
      <c r="I343" s="998"/>
      <c r="J343" s="966"/>
      <c r="K343" s="966"/>
      <c r="L343" s="996"/>
      <c r="M343" s="330"/>
      <c r="N343" s="331"/>
      <c r="O343" s="331"/>
      <c r="P343" s="332"/>
      <c r="Q343" s="333"/>
      <c r="R343" s="333"/>
      <c r="S343" s="333"/>
      <c r="T343" s="333"/>
      <c r="U343" s="333"/>
      <c r="V343" s="333"/>
      <c r="W343" s="330"/>
      <c r="X343" s="975"/>
      <c r="Y343" s="975"/>
      <c r="Z343" s="1007"/>
      <c r="AA343" s="1006"/>
      <c r="AB343" s="987"/>
      <c r="AC343" s="1000"/>
      <c r="AD343" s="308">
        <f>IF(N343=N342,0,IF(N343=N341,0,IF(N343=N340,0,IF(N343=N339,0,IF(N343=N338,0,IF(N343=N337,0,1))))))</f>
        <v>0</v>
      </c>
      <c r="AE343" s="308" t="s">
        <v>282</v>
      </c>
      <c r="AF343" s="308" t="str">
        <f t="shared" si="5"/>
        <v>??</v>
      </c>
      <c r="AG343" s="308">
        <f>IF(O343=O342,0,IF(O343=O341,0,IF(O343=O340,0,IF(O343=O339,0,IF(O343=O338,0,IF(O343=O337,0,1))))))</f>
        <v>0</v>
      </c>
      <c r="AH343" s="329">
        <f t="shared" si="27"/>
        <v>0</v>
      </c>
      <c r="AI343" s="309"/>
    </row>
    <row r="344" spans="1:35" ht="15" customHeight="1" thickTop="1" thickBot="1" x14ac:dyDescent="0.25">
      <c r="A344" s="964"/>
      <c r="B344" s="967"/>
      <c r="C344" s="970"/>
      <c r="D344" s="967"/>
      <c r="E344" s="973"/>
      <c r="F344" s="967"/>
      <c r="G344" s="967"/>
      <c r="H344" s="994"/>
      <c r="I344" s="999"/>
      <c r="J344" s="967"/>
      <c r="K344" s="967"/>
      <c r="L344" s="997"/>
      <c r="M344" s="334"/>
      <c r="N344" s="335"/>
      <c r="O344" s="335"/>
      <c r="P344" s="336"/>
      <c r="Q344" s="337"/>
      <c r="R344" s="337"/>
      <c r="S344" s="337"/>
      <c r="T344" s="337"/>
      <c r="U344" s="337"/>
      <c r="V344" s="337"/>
      <c r="W344" s="334"/>
      <c r="X344" s="976"/>
      <c r="Y344" s="976"/>
      <c r="Z344" s="1008"/>
      <c r="AA344" s="1006"/>
      <c r="AB344" s="988"/>
      <c r="AC344" s="1000"/>
      <c r="AD344" s="308">
        <f>IF(N344=N343,0,IF(N344=N342,0,IF(N344=N341,0,IF(N344=N340,0,IF(N344=N339,0,IF(N344=N338,0,IF(N344=N337,0,1)))))))</f>
        <v>0</v>
      </c>
      <c r="AE344" s="308" t="s">
        <v>282</v>
      </c>
      <c r="AF344" s="308" t="str">
        <f t="shared" si="5"/>
        <v>??</v>
      </c>
      <c r="AG344" s="308">
        <f>IF(O344=O343,0,IF(O344=O342,0,IF(O344=O341,0,IF(O344=O340,0,IF(O344=O339,0,IF(O344=O338,0,IF(O344=O337,0,1)))))))</f>
        <v>0</v>
      </c>
      <c r="AH344" s="329">
        <f t="shared" si="27"/>
        <v>0</v>
      </c>
      <c r="AI344" s="309"/>
    </row>
    <row r="345" spans="1:35" ht="15" customHeight="1" thickTop="1" thickBot="1" x14ac:dyDescent="0.25">
      <c r="A345" s="962"/>
      <c r="B345" s="965"/>
      <c r="C345" s="968"/>
      <c r="D345" s="965"/>
      <c r="E345" s="971"/>
      <c r="F345" s="966"/>
      <c r="G345" s="966"/>
      <c r="H345" s="992"/>
      <c r="I345" s="324"/>
      <c r="J345" s="966"/>
      <c r="K345" s="966"/>
      <c r="L345" s="995"/>
      <c r="M345" s="325"/>
      <c r="N345" s="326"/>
      <c r="O345" s="326"/>
      <c r="P345" s="327"/>
      <c r="Q345" s="328"/>
      <c r="R345" s="328"/>
      <c r="S345" s="328"/>
      <c r="T345" s="328"/>
      <c r="U345" s="328"/>
      <c r="V345" s="328"/>
      <c r="W345" s="325"/>
      <c r="X345" s="974">
        <f>SUM(P345:W352)</f>
        <v>0</v>
      </c>
      <c r="Y345" s="974">
        <f>IF(X345&gt;0,18,0)</f>
        <v>0</v>
      </c>
      <c r="Z345" s="1004">
        <f>IF(X345&lt;=18,0,X345-Y345)</f>
        <v>0</v>
      </c>
      <c r="AA345" s="1006">
        <f>IF(X345&lt;Y345,X345,Y345)/IF(Y345=0,1,Y345)</f>
        <v>0</v>
      </c>
      <c r="AB345" s="986" t="str">
        <f>IF(AA345=1,"pe",IF(AA345&gt;0,"ne",""))</f>
        <v/>
      </c>
      <c r="AC345" s="1000"/>
      <c r="AD345" s="308">
        <v>1</v>
      </c>
      <c r="AE345" s="308" t="s">
        <v>282</v>
      </c>
      <c r="AF345" s="308" t="str">
        <f t="shared" si="5"/>
        <v>??</v>
      </c>
      <c r="AG345" s="308">
        <v>1</v>
      </c>
      <c r="AH345" s="329">
        <f>C345</f>
        <v>0</v>
      </c>
      <c r="AI345" s="309"/>
    </row>
    <row r="346" spans="1:35" ht="15" customHeight="1" thickTop="1" thickBot="1" x14ac:dyDescent="0.25">
      <c r="A346" s="963"/>
      <c r="B346" s="966"/>
      <c r="C346" s="969"/>
      <c r="D346" s="966"/>
      <c r="E346" s="972"/>
      <c r="F346" s="966"/>
      <c r="G346" s="966"/>
      <c r="H346" s="993"/>
      <c r="I346" s="998"/>
      <c r="J346" s="966"/>
      <c r="K346" s="966"/>
      <c r="L346" s="996"/>
      <c r="M346" s="330"/>
      <c r="N346" s="331"/>
      <c r="O346" s="331"/>
      <c r="P346" s="332"/>
      <c r="Q346" s="333"/>
      <c r="R346" s="333"/>
      <c r="S346" s="333"/>
      <c r="T346" s="333"/>
      <c r="U346" s="333"/>
      <c r="V346" s="333"/>
      <c r="W346" s="330"/>
      <c r="X346" s="975"/>
      <c r="Y346" s="975"/>
      <c r="Z346" s="1005"/>
      <c r="AA346" s="1006"/>
      <c r="AB346" s="987"/>
      <c r="AC346" s="1000"/>
      <c r="AD346" s="308">
        <f>IF(N346=N345,0,1)</f>
        <v>0</v>
      </c>
      <c r="AE346" s="308" t="s">
        <v>282</v>
      </c>
      <c r="AF346" s="308" t="str">
        <f t="shared" si="5"/>
        <v>??</v>
      </c>
      <c r="AG346" s="308">
        <f>IF(O346=O345,0,1)</f>
        <v>0</v>
      </c>
      <c r="AH346" s="329">
        <f t="shared" ref="AH346:AH352" si="28">AH345</f>
        <v>0</v>
      </c>
      <c r="AI346" s="309"/>
    </row>
    <row r="347" spans="1:35" ht="15" customHeight="1" thickTop="1" thickBot="1" x14ac:dyDescent="0.25">
      <c r="A347" s="963"/>
      <c r="B347" s="966"/>
      <c r="C347" s="969"/>
      <c r="D347" s="966"/>
      <c r="E347" s="972"/>
      <c r="F347" s="966"/>
      <c r="G347" s="966"/>
      <c r="H347" s="993"/>
      <c r="I347" s="998"/>
      <c r="J347" s="966"/>
      <c r="K347" s="966"/>
      <c r="L347" s="996"/>
      <c r="M347" s="330"/>
      <c r="N347" s="331"/>
      <c r="O347" s="331"/>
      <c r="P347" s="332"/>
      <c r="Q347" s="333"/>
      <c r="R347" s="333"/>
      <c r="S347" s="333"/>
      <c r="T347" s="333"/>
      <c r="U347" s="333"/>
      <c r="V347" s="333"/>
      <c r="W347" s="330"/>
      <c r="X347" s="975"/>
      <c r="Y347" s="975"/>
      <c r="Z347" s="1005"/>
      <c r="AA347" s="1006"/>
      <c r="AB347" s="987"/>
      <c r="AC347" s="1000"/>
      <c r="AD347" s="308">
        <f>IF(N347=N346,0,IF(N347=N345,0,1))</f>
        <v>0</v>
      </c>
      <c r="AE347" s="308" t="s">
        <v>282</v>
      </c>
      <c r="AF347" s="308" t="str">
        <f t="shared" si="5"/>
        <v>??</v>
      </c>
      <c r="AG347" s="308">
        <f>IF(O347=O346,0,IF(O347=O345,0,1))</f>
        <v>0</v>
      </c>
      <c r="AH347" s="329">
        <f t="shared" si="28"/>
        <v>0</v>
      </c>
      <c r="AI347" s="309"/>
    </row>
    <row r="348" spans="1:35" ht="15" customHeight="1" thickTop="1" thickBot="1" x14ac:dyDescent="0.25">
      <c r="A348" s="963"/>
      <c r="B348" s="966"/>
      <c r="C348" s="969"/>
      <c r="D348" s="966"/>
      <c r="E348" s="972"/>
      <c r="F348" s="966"/>
      <c r="G348" s="966"/>
      <c r="H348" s="993"/>
      <c r="I348" s="998"/>
      <c r="J348" s="966"/>
      <c r="K348" s="966"/>
      <c r="L348" s="996"/>
      <c r="M348" s="330"/>
      <c r="N348" s="331"/>
      <c r="O348" s="331"/>
      <c r="P348" s="332"/>
      <c r="Q348" s="333"/>
      <c r="R348" s="333"/>
      <c r="S348" s="333"/>
      <c r="T348" s="333"/>
      <c r="U348" s="333"/>
      <c r="V348" s="333"/>
      <c r="W348" s="330"/>
      <c r="X348" s="975"/>
      <c r="Y348" s="975"/>
      <c r="Z348" s="1005"/>
      <c r="AA348" s="1006"/>
      <c r="AB348" s="987"/>
      <c r="AC348" s="1000"/>
      <c r="AD348" s="308">
        <f>IF(N348=N347,0,IF(N348=N346,0,IF(N348=N345,0,1)))</f>
        <v>0</v>
      </c>
      <c r="AE348" s="308" t="s">
        <v>282</v>
      </c>
      <c r="AF348" s="308" t="str">
        <f t="shared" si="5"/>
        <v>??</v>
      </c>
      <c r="AG348" s="308">
        <f>IF(O348=O347,0,IF(O348=O346,0,IF(O348=O345,0,1)))</f>
        <v>0</v>
      </c>
      <c r="AH348" s="329">
        <f t="shared" si="28"/>
        <v>0</v>
      </c>
      <c r="AI348" s="309"/>
    </row>
    <row r="349" spans="1:35" ht="15" customHeight="1" thickTop="1" thickBot="1" x14ac:dyDescent="0.25">
      <c r="A349" s="963"/>
      <c r="B349" s="966"/>
      <c r="C349" s="969"/>
      <c r="D349" s="966"/>
      <c r="E349" s="972"/>
      <c r="F349" s="966"/>
      <c r="G349" s="966"/>
      <c r="H349" s="993"/>
      <c r="I349" s="998"/>
      <c r="J349" s="966"/>
      <c r="K349" s="966"/>
      <c r="L349" s="996"/>
      <c r="M349" s="330"/>
      <c r="N349" s="331"/>
      <c r="O349" s="331"/>
      <c r="P349" s="332"/>
      <c r="Q349" s="333"/>
      <c r="R349" s="333"/>
      <c r="S349" s="333"/>
      <c r="T349" s="333"/>
      <c r="U349" s="333"/>
      <c r="V349" s="333"/>
      <c r="W349" s="330"/>
      <c r="X349" s="975"/>
      <c r="Y349" s="975"/>
      <c r="Z349" s="1005"/>
      <c r="AA349" s="1006"/>
      <c r="AB349" s="987"/>
      <c r="AC349" s="1000"/>
      <c r="AD349" s="308">
        <f>IF(N349=N348,0,IF(N349=N347,0,IF(N349=N346,0,IF(N349=N345,0,1))))</f>
        <v>0</v>
      </c>
      <c r="AE349" s="308" t="s">
        <v>282</v>
      </c>
      <c r="AF349" s="308" t="str">
        <f t="shared" si="5"/>
        <v>??</v>
      </c>
      <c r="AG349" s="308">
        <f>IF(O349=O348,0,IF(O349=O347,0,IF(O349=O346,0,IF(O349=O345,0,1))))</f>
        <v>0</v>
      </c>
      <c r="AH349" s="329">
        <f t="shared" si="28"/>
        <v>0</v>
      </c>
      <c r="AI349" s="309"/>
    </row>
    <row r="350" spans="1:35" ht="15" customHeight="1" thickTop="1" thickBot="1" x14ac:dyDescent="0.25">
      <c r="A350" s="963"/>
      <c r="B350" s="966"/>
      <c r="C350" s="969"/>
      <c r="D350" s="966"/>
      <c r="E350" s="972"/>
      <c r="F350" s="966"/>
      <c r="G350" s="966"/>
      <c r="H350" s="993"/>
      <c r="I350" s="998"/>
      <c r="J350" s="966"/>
      <c r="K350" s="966"/>
      <c r="L350" s="996"/>
      <c r="M350" s="330"/>
      <c r="N350" s="331"/>
      <c r="O350" s="331"/>
      <c r="P350" s="332"/>
      <c r="Q350" s="333"/>
      <c r="R350" s="333"/>
      <c r="S350" s="333"/>
      <c r="T350" s="333"/>
      <c r="U350" s="333"/>
      <c r="V350" s="333"/>
      <c r="W350" s="330"/>
      <c r="X350" s="975"/>
      <c r="Y350" s="975"/>
      <c r="Z350" s="1007" t="str">
        <f>IF(Z345&gt;9,"Błąd","")</f>
        <v/>
      </c>
      <c r="AA350" s="1006"/>
      <c r="AB350" s="987"/>
      <c r="AC350" s="1000"/>
      <c r="AD350" s="308">
        <f>IF(N350=N349,0,IF(N350=N348,0,IF(N350=N347,0,IF(N350=N346,0,IF(N350=N345,0,1)))))</f>
        <v>0</v>
      </c>
      <c r="AE350" s="308" t="s">
        <v>282</v>
      </c>
      <c r="AF350" s="308" t="str">
        <f t="shared" si="5"/>
        <v>??</v>
      </c>
      <c r="AG350" s="308">
        <f>IF(O350=O349,0,IF(O350=O348,0,IF(O350=O347,0,IF(O350=O346,0,IF(O350=O345,0,1)))))</f>
        <v>0</v>
      </c>
      <c r="AH350" s="329">
        <f t="shared" si="28"/>
        <v>0</v>
      </c>
      <c r="AI350" s="309"/>
    </row>
    <row r="351" spans="1:35" ht="15" customHeight="1" thickTop="1" thickBot="1" x14ac:dyDescent="0.25">
      <c r="A351" s="963"/>
      <c r="B351" s="966"/>
      <c r="C351" s="969"/>
      <c r="D351" s="966"/>
      <c r="E351" s="972"/>
      <c r="F351" s="966"/>
      <c r="G351" s="966"/>
      <c r="H351" s="993"/>
      <c r="I351" s="998"/>
      <c r="J351" s="966"/>
      <c r="K351" s="966"/>
      <c r="L351" s="996"/>
      <c r="M351" s="330"/>
      <c r="N351" s="331"/>
      <c r="O351" s="331"/>
      <c r="P351" s="332"/>
      <c r="Q351" s="333"/>
      <c r="R351" s="333"/>
      <c r="S351" s="333"/>
      <c r="T351" s="333"/>
      <c r="U351" s="333"/>
      <c r="V351" s="333"/>
      <c r="W351" s="330"/>
      <c r="X351" s="975"/>
      <c r="Y351" s="975"/>
      <c r="Z351" s="1007"/>
      <c r="AA351" s="1006"/>
      <c r="AB351" s="987"/>
      <c r="AC351" s="1000"/>
      <c r="AD351" s="308">
        <f>IF(N351=N350,0,IF(N351=N349,0,IF(N351=N348,0,IF(N351=N347,0,IF(N351=N346,0,IF(N351=N345,0,1))))))</f>
        <v>0</v>
      </c>
      <c r="AE351" s="308" t="s">
        <v>282</v>
      </c>
      <c r="AF351" s="308" t="str">
        <f t="shared" si="5"/>
        <v>??</v>
      </c>
      <c r="AG351" s="308">
        <f>IF(O351=O350,0,IF(O351=O349,0,IF(O351=O348,0,IF(O351=O347,0,IF(O351=O346,0,IF(O351=O345,0,1))))))</f>
        <v>0</v>
      </c>
      <c r="AH351" s="329">
        <f t="shared" si="28"/>
        <v>0</v>
      </c>
      <c r="AI351" s="309"/>
    </row>
    <row r="352" spans="1:35" ht="15" customHeight="1" thickTop="1" thickBot="1" x14ac:dyDescent="0.25">
      <c r="A352" s="964"/>
      <c r="B352" s="967"/>
      <c r="C352" s="970"/>
      <c r="D352" s="967"/>
      <c r="E352" s="973"/>
      <c r="F352" s="967"/>
      <c r="G352" s="967"/>
      <c r="H352" s="994"/>
      <c r="I352" s="999"/>
      <c r="J352" s="967"/>
      <c r="K352" s="967"/>
      <c r="L352" s="997"/>
      <c r="M352" s="334"/>
      <c r="N352" s="335"/>
      <c r="O352" s="335"/>
      <c r="P352" s="336"/>
      <c r="Q352" s="337"/>
      <c r="R352" s="337"/>
      <c r="S352" s="337"/>
      <c r="T352" s="337"/>
      <c r="U352" s="337"/>
      <c r="V352" s="337"/>
      <c r="W352" s="334"/>
      <c r="X352" s="976"/>
      <c r="Y352" s="976"/>
      <c r="Z352" s="1008"/>
      <c r="AA352" s="1006"/>
      <c r="AB352" s="988"/>
      <c r="AC352" s="1000"/>
      <c r="AD352" s="308">
        <f>IF(N352=N351,0,IF(N352=N350,0,IF(N352=N349,0,IF(N352=N348,0,IF(N352=N347,0,IF(N352=N346,0,IF(N352=N345,0,1)))))))</f>
        <v>0</v>
      </c>
      <c r="AE352" s="308" t="s">
        <v>282</v>
      </c>
      <c r="AF352" s="308" t="str">
        <f t="shared" si="5"/>
        <v>??</v>
      </c>
      <c r="AG352" s="308">
        <f>IF(O352=O351,0,IF(O352=O350,0,IF(O352=O349,0,IF(O352=O348,0,IF(O352=O347,0,IF(O352=O346,0,IF(O352=O345,0,1)))))))</f>
        <v>0</v>
      </c>
      <c r="AH352" s="329">
        <f t="shared" si="28"/>
        <v>0</v>
      </c>
      <c r="AI352" s="309"/>
    </row>
    <row r="353" spans="1:35" ht="15" customHeight="1" thickTop="1" thickBot="1" x14ac:dyDescent="0.25">
      <c r="A353" s="962"/>
      <c r="B353" s="965"/>
      <c r="C353" s="968"/>
      <c r="D353" s="965"/>
      <c r="E353" s="971"/>
      <c r="F353" s="966"/>
      <c r="G353" s="966"/>
      <c r="H353" s="992"/>
      <c r="I353" s="324"/>
      <c r="J353" s="966"/>
      <c r="K353" s="966"/>
      <c r="L353" s="995"/>
      <c r="M353" s="325"/>
      <c r="N353" s="326"/>
      <c r="O353" s="326"/>
      <c r="P353" s="327"/>
      <c r="Q353" s="328"/>
      <c r="R353" s="328"/>
      <c r="S353" s="328"/>
      <c r="T353" s="328"/>
      <c r="U353" s="328"/>
      <c r="V353" s="328"/>
      <c r="W353" s="325"/>
      <c r="X353" s="974">
        <f>SUM(P353:W360)</f>
        <v>0</v>
      </c>
      <c r="Y353" s="974">
        <f>IF(X353&gt;0,18,0)</f>
        <v>0</v>
      </c>
      <c r="Z353" s="1004">
        <f>IF(X353&lt;=18,0,X353-Y353)</f>
        <v>0</v>
      </c>
      <c r="AA353" s="1006">
        <f>IF(X353&lt;Y353,X353,Y353)/IF(Y353=0,1,Y353)</f>
        <v>0</v>
      </c>
      <c r="AB353" s="986" t="str">
        <f>IF(AA353=1,"pe",IF(AA353&gt;0,"ne",""))</f>
        <v/>
      </c>
      <c r="AC353" s="1000"/>
      <c r="AD353" s="308">
        <v>1</v>
      </c>
      <c r="AE353" s="308" t="s">
        <v>282</v>
      </c>
      <c r="AF353" s="308" t="str">
        <f t="shared" si="5"/>
        <v>??</v>
      </c>
      <c r="AG353" s="308">
        <v>1</v>
      </c>
      <c r="AH353" s="329">
        <f>C353</f>
        <v>0</v>
      </c>
      <c r="AI353" s="309"/>
    </row>
    <row r="354" spans="1:35" ht="15" customHeight="1" thickTop="1" thickBot="1" x14ac:dyDescent="0.25">
      <c r="A354" s="963"/>
      <c r="B354" s="966"/>
      <c r="C354" s="969"/>
      <c r="D354" s="966"/>
      <c r="E354" s="972"/>
      <c r="F354" s="966"/>
      <c r="G354" s="966"/>
      <c r="H354" s="993"/>
      <c r="I354" s="998"/>
      <c r="J354" s="966"/>
      <c r="K354" s="966"/>
      <c r="L354" s="996"/>
      <c r="M354" s="330"/>
      <c r="N354" s="331"/>
      <c r="O354" s="331"/>
      <c r="P354" s="332"/>
      <c r="Q354" s="333"/>
      <c r="R354" s="333"/>
      <c r="S354" s="333"/>
      <c r="T354" s="333"/>
      <c r="U354" s="333"/>
      <c r="V354" s="333"/>
      <c r="W354" s="330"/>
      <c r="X354" s="975"/>
      <c r="Y354" s="975"/>
      <c r="Z354" s="1005"/>
      <c r="AA354" s="1006"/>
      <c r="AB354" s="987"/>
      <c r="AC354" s="1000"/>
      <c r="AD354" s="308">
        <f>IF(N354=N353,0,1)</f>
        <v>0</v>
      </c>
      <c r="AE354" s="308" t="s">
        <v>282</v>
      </c>
      <c r="AF354" s="308" t="str">
        <f t="shared" si="5"/>
        <v>??</v>
      </c>
      <c r="AG354" s="308">
        <f>IF(O354=O353,0,1)</f>
        <v>0</v>
      </c>
      <c r="AH354" s="329">
        <f t="shared" ref="AH354:AH360" si="29">AH353</f>
        <v>0</v>
      </c>
      <c r="AI354" s="309"/>
    </row>
    <row r="355" spans="1:35" ht="15" customHeight="1" thickTop="1" thickBot="1" x14ac:dyDescent="0.25">
      <c r="A355" s="963"/>
      <c r="B355" s="966"/>
      <c r="C355" s="969"/>
      <c r="D355" s="966"/>
      <c r="E355" s="972"/>
      <c r="F355" s="966"/>
      <c r="G355" s="966"/>
      <c r="H355" s="993"/>
      <c r="I355" s="998"/>
      <c r="J355" s="966"/>
      <c r="K355" s="966"/>
      <c r="L355" s="996"/>
      <c r="M355" s="330"/>
      <c r="N355" s="331"/>
      <c r="O355" s="331"/>
      <c r="P355" s="332"/>
      <c r="Q355" s="333"/>
      <c r="R355" s="333"/>
      <c r="S355" s="333"/>
      <c r="T355" s="333"/>
      <c r="U355" s="333"/>
      <c r="V355" s="333"/>
      <c r="W355" s="330"/>
      <c r="X355" s="975"/>
      <c r="Y355" s="975"/>
      <c r="Z355" s="1005"/>
      <c r="AA355" s="1006"/>
      <c r="AB355" s="987"/>
      <c r="AC355" s="1000"/>
      <c r="AD355" s="308">
        <f>IF(N355=N354,0,IF(N355=N353,0,1))</f>
        <v>0</v>
      </c>
      <c r="AE355" s="308" t="s">
        <v>282</v>
      </c>
      <c r="AF355" s="308" t="str">
        <f t="shared" si="5"/>
        <v>??</v>
      </c>
      <c r="AG355" s="308">
        <f>IF(O355=O354,0,IF(O355=O353,0,1))</f>
        <v>0</v>
      </c>
      <c r="AH355" s="329">
        <f t="shared" si="29"/>
        <v>0</v>
      </c>
      <c r="AI355" s="309"/>
    </row>
    <row r="356" spans="1:35" ht="15" customHeight="1" thickTop="1" thickBot="1" x14ac:dyDescent="0.25">
      <c r="A356" s="963"/>
      <c r="B356" s="966"/>
      <c r="C356" s="969"/>
      <c r="D356" s="966"/>
      <c r="E356" s="972"/>
      <c r="F356" s="966"/>
      <c r="G356" s="966"/>
      <c r="H356" s="993"/>
      <c r="I356" s="998"/>
      <c r="J356" s="966"/>
      <c r="K356" s="966"/>
      <c r="L356" s="996"/>
      <c r="M356" s="330"/>
      <c r="N356" s="331"/>
      <c r="O356" s="331"/>
      <c r="P356" s="332"/>
      <c r="Q356" s="333"/>
      <c r="R356" s="333"/>
      <c r="S356" s="333"/>
      <c r="T356" s="333"/>
      <c r="U356" s="333"/>
      <c r="V356" s="333"/>
      <c r="W356" s="330"/>
      <c r="X356" s="975"/>
      <c r="Y356" s="975"/>
      <c r="Z356" s="1005"/>
      <c r="AA356" s="1006"/>
      <c r="AB356" s="987"/>
      <c r="AC356" s="1000"/>
      <c r="AD356" s="308">
        <f>IF(N356=N355,0,IF(N356=N354,0,IF(N356=N353,0,1)))</f>
        <v>0</v>
      </c>
      <c r="AE356" s="308" t="s">
        <v>282</v>
      </c>
      <c r="AF356" s="308" t="str">
        <f t="shared" si="5"/>
        <v>??</v>
      </c>
      <c r="AG356" s="308">
        <f>IF(O356=O355,0,IF(O356=O354,0,IF(O356=O353,0,1)))</f>
        <v>0</v>
      </c>
      <c r="AH356" s="329">
        <f t="shared" si="29"/>
        <v>0</v>
      </c>
      <c r="AI356" s="309"/>
    </row>
    <row r="357" spans="1:35" ht="15" customHeight="1" thickTop="1" thickBot="1" x14ac:dyDescent="0.25">
      <c r="A357" s="963"/>
      <c r="B357" s="966"/>
      <c r="C357" s="969"/>
      <c r="D357" s="966"/>
      <c r="E357" s="972"/>
      <c r="F357" s="966"/>
      <c r="G357" s="966"/>
      <c r="H357" s="993"/>
      <c r="I357" s="998"/>
      <c r="J357" s="966"/>
      <c r="K357" s="966"/>
      <c r="L357" s="996"/>
      <c r="M357" s="330"/>
      <c r="N357" s="331"/>
      <c r="O357" s="331"/>
      <c r="P357" s="332"/>
      <c r="Q357" s="333"/>
      <c r="R357" s="333"/>
      <c r="S357" s="333"/>
      <c r="T357" s="333"/>
      <c r="U357" s="333"/>
      <c r="V357" s="333"/>
      <c r="W357" s="330"/>
      <c r="X357" s="975"/>
      <c r="Y357" s="975"/>
      <c r="Z357" s="1005"/>
      <c r="AA357" s="1006"/>
      <c r="AB357" s="987"/>
      <c r="AC357" s="1000"/>
      <c r="AD357" s="308">
        <f>IF(N357=N356,0,IF(N357=N355,0,IF(N357=N354,0,IF(N357=N353,0,1))))</f>
        <v>0</v>
      </c>
      <c r="AE357" s="308" t="s">
        <v>282</v>
      </c>
      <c r="AF357" s="308" t="str">
        <f t="shared" si="5"/>
        <v>??</v>
      </c>
      <c r="AG357" s="308">
        <f>IF(O357=O356,0,IF(O357=O355,0,IF(O357=O354,0,IF(O357=O353,0,1))))</f>
        <v>0</v>
      </c>
      <c r="AH357" s="329">
        <f t="shared" si="29"/>
        <v>0</v>
      </c>
      <c r="AI357" s="309"/>
    </row>
    <row r="358" spans="1:35" ht="15" customHeight="1" thickTop="1" thickBot="1" x14ac:dyDescent="0.25">
      <c r="A358" s="963"/>
      <c r="B358" s="966"/>
      <c r="C358" s="969"/>
      <c r="D358" s="966"/>
      <c r="E358" s="972"/>
      <c r="F358" s="966"/>
      <c r="G358" s="966"/>
      <c r="H358" s="993"/>
      <c r="I358" s="998"/>
      <c r="J358" s="966"/>
      <c r="K358" s="966"/>
      <c r="L358" s="996"/>
      <c r="M358" s="330"/>
      <c r="N358" s="331"/>
      <c r="O358" s="331"/>
      <c r="P358" s="332"/>
      <c r="Q358" s="333"/>
      <c r="R358" s="333"/>
      <c r="S358" s="333"/>
      <c r="T358" s="333"/>
      <c r="U358" s="333"/>
      <c r="V358" s="333"/>
      <c r="W358" s="330"/>
      <c r="X358" s="975"/>
      <c r="Y358" s="975"/>
      <c r="Z358" s="1007" t="str">
        <f>IF(Z353&gt;9,"Błąd","")</f>
        <v/>
      </c>
      <c r="AA358" s="1006"/>
      <c r="AB358" s="987"/>
      <c r="AC358" s="1000"/>
      <c r="AD358" s="308">
        <f>IF(N358=N357,0,IF(N358=N356,0,IF(N358=N355,0,IF(N358=N354,0,IF(N358=N353,0,1)))))</f>
        <v>0</v>
      </c>
      <c r="AE358" s="308" t="s">
        <v>282</v>
      </c>
      <c r="AF358" s="308" t="str">
        <f t="shared" si="5"/>
        <v>??</v>
      </c>
      <c r="AG358" s="308">
        <f>IF(O358=O357,0,IF(O358=O356,0,IF(O358=O355,0,IF(O358=O354,0,IF(O358=O353,0,1)))))</f>
        <v>0</v>
      </c>
      <c r="AH358" s="329">
        <f t="shared" si="29"/>
        <v>0</v>
      </c>
      <c r="AI358" s="309"/>
    </row>
    <row r="359" spans="1:35" ht="15" customHeight="1" thickTop="1" thickBot="1" x14ac:dyDescent="0.25">
      <c r="A359" s="963"/>
      <c r="B359" s="966"/>
      <c r="C359" s="969"/>
      <c r="D359" s="966"/>
      <c r="E359" s="972"/>
      <c r="F359" s="966"/>
      <c r="G359" s="966"/>
      <c r="H359" s="993"/>
      <c r="I359" s="998"/>
      <c r="J359" s="966"/>
      <c r="K359" s="966"/>
      <c r="L359" s="996"/>
      <c r="M359" s="330"/>
      <c r="N359" s="331"/>
      <c r="O359" s="331"/>
      <c r="P359" s="332"/>
      <c r="Q359" s="333"/>
      <c r="R359" s="333"/>
      <c r="S359" s="333"/>
      <c r="T359" s="333"/>
      <c r="U359" s="333"/>
      <c r="V359" s="333"/>
      <c r="W359" s="330"/>
      <c r="X359" s="975"/>
      <c r="Y359" s="975"/>
      <c r="Z359" s="1007"/>
      <c r="AA359" s="1006"/>
      <c r="AB359" s="987"/>
      <c r="AC359" s="1000"/>
      <c r="AD359" s="308">
        <f>IF(N359=N358,0,IF(N359=N357,0,IF(N359=N356,0,IF(N359=N355,0,IF(N359=N354,0,IF(N359=N353,0,1))))))</f>
        <v>0</v>
      </c>
      <c r="AE359" s="308" t="s">
        <v>282</v>
      </c>
      <c r="AF359" s="308" t="str">
        <f t="shared" si="5"/>
        <v>??</v>
      </c>
      <c r="AG359" s="308">
        <f>IF(O359=O358,0,IF(O359=O357,0,IF(O359=O356,0,IF(O359=O355,0,IF(O359=O354,0,IF(O359=O353,0,1))))))</f>
        <v>0</v>
      </c>
      <c r="AH359" s="329">
        <f t="shared" si="29"/>
        <v>0</v>
      </c>
      <c r="AI359" s="309"/>
    </row>
    <row r="360" spans="1:35" ht="15" customHeight="1" thickTop="1" thickBot="1" x14ac:dyDescent="0.25">
      <c r="A360" s="964"/>
      <c r="B360" s="967"/>
      <c r="C360" s="970"/>
      <c r="D360" s="967"/>
      <c r="E360" s="973"/>
      <c r="F360" s="967"/>
      <c r="G360" s="967"/>
      <c r="H360" s="994"/>
      <c r="I360" s="999"/>
      <c r="J360" s="967"/>
      <c r="K360" s="967"/>
      <c r="L360" s="997"/>
      <c r="M360" s="334"/>
      <c r="N360" s="335"/>
      <c r="O360" s="335"/>
      <c r="P360" s="336"/>
      <c r="Q360" s="337"/>
      <c r="R360" s="337"/>
      <c r="S360" s="337"/>
      <c r="T360" s="337"/>
      <c r="U360" s="337"/>
      <c r="V360" s="337"/>
      <c r="W360" s="334"/>
      <c r="X360" s="976"/>
      <c r="Y360" s="976"/>
      <c r="Z360" s="1008"/>
      <c r="AA360" s="1006"/>
      <c r="AB360" s="988"/>
      <c r="AC360" s="1000"/>
      <c r="AD360" s="308">
        <f>IF(N360=N359,0,IF(N360=N358,0,IF(N360=N357,0,IF(N360=N356,0,IF(N360=N355,0,IF(N360=N354,0,IF(N360=N353,0,1)))))))</f>
        <v>0</v>
      </c>
      <c r="AE360" s="308" t="s">
        <v>282</v>
      </c>
      <c r="AF360" s="308" t="str">
        <f t="shared" si="5"/>
        <v>??</v>
      </c>
      <c r="AG360" s="308">
        <f>IF(O360=O359,0,IF(O360=O358,0,IF(O360=O357,0,IF(O360=O356,0,IF(O360=O355,0,IF(O360=O354,0,IF(O360=O353,0,1)))))))</f>
        <v>0</v>
      </c>
      <c r="AH360" s="329">
        <f t="shared" si="29"/>
        <v>0</v>
      </c>
      <c r="AI360" s="309"/>
    </row>
    <row r="361" spans="1:35" ht="15" customHeight="1" thickTop="1" thickBot="1" x14ac:dyDescent="0.25">
      <c r="A361" s="962"/>
      <c r="B361" s="965"/>
      <c r="C361" s="968"/>
      <c r="D361" s="965"/>
      <c r="E361" s="971"/>
      <c r="F361" s="966"/>
      <c r="G361" s="966"/>
      <c r="H361" s="992"/>
      <c r="I361" s="324"/>
      <c r="J361" s="966"/>
      <c r="K361" s="966"/>
      <c r="L361" s="995"/>
      <c r="M361" s="325"/>
      <c r="N361" s="326"/>
      <c r="O361" s="326"/>
      <c r="P361" s="327"/>
      <c r="Q361" s="328"/>
      <c r="R361" s="328"/>
      <c r="S361" s="328"/>
      <c r="T361" s="328"/>
      <c r="U361" s="328"/>
      <c r="V361" s="328"/>
      <c r="W361" s="325"/>
      <c r="X361" s="974">
        <f>SUM(P361:W368)</f>
        <v>0</v>
      </c>
      <c r="Y361" s="974">
        <f>IF(X361&gt;0,18,0)</f>
        <v>0</v>
      </c>
      <c r="Z361" s="1004">
        <f>IF(X361&lt;=18,0,X361-Y361)</f>
        <v>0</v>
      </c>
      <c r="AA361" s="1006">
        <f>IF(X361&lt;Y361,X361,Y361)/IF(Y361=0,1,Y361)</f>
        <v>0</v>
      </c>
      <c r="AB361" s="986" t="str">
        <f>IF(AA361=1,"pe",IF(AA361&gt;0,"ne",""))</f>
        <v/>
      </c>
      <c r="AC361" s="1000"/>
      <c r="AD361" s="308">
        <v>1</v>
      </c>
      <c r="AE361" s="308" t="s">
        <v>282</v>
      </c>
      <c r="AF361" s="308" t="str">
        <f t="shared" si="5"/>
        <v>??</v>
      </c>
      <c r="AG361" s="308">
        <v>1</v>
      </c>
      <c r="AH361" s="329">
        <f>C361</f>
        <v>0</v>
      </c>
      <c r="AI361" s="309"/>
    </row>
    <row r="362" spans="1:35" ht="15" customHeight="1" thickTop="1" thickBot="1" x14ac:dyDescent="0.25">
      <c r="A362" s="963"/>
      <c r="B362" s="966"/>
      <c r="C362" s="969"/>
      <c r="D362" s="966"/>
      <c r="E362" s="972"/>
      <c r="F362" s="966"/>
      <c r="G362" s="966"/>
      <c r="H362" s="993"/>
      <c r="I362" s="998"/>
      <c r="J362" s="966"/>
      <c r="K362" s="966"/>
      <c r="L362" s="996"/>
      <c r="M362" s="330"/>
      <c r="N362" s="331"/>
      <c r="O362" s="331"/>
      <c r="P362" s="332"/>
      <c r="Q362" s="333"/>
      <c r="R362" s="333"/>
      <c r="S362" s="333"/>
      <c r="T362" s="333"/>
      <c r="U362" s="333"/>
      <c r="V362" s="333"/>
      <c r="W362" s="330"/>
      <c r="X362" s="975"/>
      <c r="Y362" s="975"/>
      <c r="Z362" s="1005"/>
      <c r="AA362" s="1006"/>
      <c r="AB362" s="987"/>
      <c r="AC362" s="1000"/>
      <c r="AD362" s="308">
        <f>IF(N362=N361,0,1)</f>
        <v>0</v>
      </c>
      <c r="AE362" s="308" t="s">
        <v>282</v>
      </c>
      <c r="AF362" s="308" t="str">
        <f t="shared" si="5"/>
        <v>??</v>
      </c>
      <c r="AG362" s="308">
        <f>IF(O362=O361,0,1)</f>
        <v>0</v>
      </c>
      <c r="AH362" s="329">
        <f t="shared" ref="AH362:AH368" si="30">AH361</f>
        <v>0</v>
      </c>
      <c r="AI362" s="309"/>
    </row>
    <row r="363" spans="1:35" ht="15" customHeight="1" thickTop="1" thickBot="1" x14ac:dyDescent="0.25">
      <c r="A363" s="963"/>
      <c r="B363" s="966"/>
      <c r="C363" s="969"/>
      <c r="D363" s="966"/>
      <c r="E363" s="972"/>
      <c r="F363" s="966"/>
      <c r="G363" s="966"/>
      <c r="H363" s="993"/>
      <c r="I363" s="998"/>
      <c r="J363" s="966"/>
      <c r="K363" s="966"/>
      <c r="L363" s="996"/>
      <c r="M363" s="330"/>
      <c r="N363" s="331"/>
      <c r="O363" s="331"/>
      <c r="P363" s="332"/>
      <c r="Q363" s="333"/>
      <c r="R363" s="333"/>
      <c r="S363" s="333"/>
      <c r="T363" s="333"/>
      <c r="U363" s="333"/>
      <c r="V363" s="333"/>
      <c r="W363" s="330"/>
      <c r="X363" s="975"/>
      <c r="Y363" s="975"/>
      <c r="Z363" s="1005"/>
      <c r="AA363" s="1006"/>
      <c r="AB363" s="987"/>
      <c r="AC363" s="1000"/>
      <c r="AD363" s="308">
        <f>IF(N363=N362,0,IF(N363=N361,0,1))</f>
        <v>0</v>
      </c>
      <c r="AE363" s="308" t="s">
        <v>282</v>
      </c>
      <c r="AF363" s="308" t="str">
        <f t="shared" si="5"/>
        <v>??</v>
      </c>
      <c r="AG363" s="308">
        <f>IF(O363=O362,0,IF(O363=O361,0,1))</f>
        <v>0</v>
      </c>
      <c r="AH363" s="329">
        <f t="shared" si="30"/>
        <v>0</v>
      </c>
      <c r="AI363" s="309"/>
    </row>
    <row r="364" spans="1:35" ht="15" customHeight="1" thickTop="1" thickBot="1" x14ac:dyDescent="0.25">
      <c r="A364" s="963"/>
      <c r="B364" s="966"/>
      <c r="C364" s="969"/>
      <c r="D364" s="966"/>
      <c r="E364" s="972"/>
      <c r="F364" s="966"/>
      <c r="G364" s="966"/>
      <c r="H364" s="993"/>
      <c r="I364" s="998"/>
      <c r="J364" s="966"/>
      <c r="K364" s="966"/>
      <c r="L364" s="996"/>
      <c r="M364" s="330"/>
      <c r="N364" s="331"/>
      <c r="O364" s="331"/>
      <c r="P364" s="332"/>
      <c r="Q364" s="333"/>
      <c r="R364" s="333"/>
      <c r="S364" s="333"/>
      <c r="T364" s="333"/>
      <c r="U364" s="333"/>
      <c r="V364" s="333"/>
      <c r="W364" s="330"/>
      <c r="X364" s="975"/>
      <c r="Y364" s="975"/>
      <c r="Z364" s="1005"/>
      <c r="AA364" s="1006"/>
      <c r="AB364" s="987"/>
      <c r="AC364" s="1000"/>
      <c r="AD364" s="308">
        <f>IF(N364=N363,0,IF(N364=N362,0,IF(N364=N361,0,1)))</f>
        <v>0</v>
      </c>
      <c r="AE364" s="308" t="s">
        <v>282</v>
      </c>
      <c r="AF364" s="308" t="str">
        <f t="shared" si="5"/>
        <v>??</v>
      </c>
      <c r="AG364" s="308">
        <f>IF(O364=O363,0,IF(O364=O362,0,IF(O364=O361,0,1)))</f>
        <v>0</v>
      </c>
      <c r="AH364" s="329">
        <f t="shared" si="30"/>
        <v>0</v>
      </c>
      <c r="AI364" s="309"/>
    </row>
    <row r="365" spans="1:35" ht="15" customHeight="1" thickTop="1" thickBot="1" x14ac:dyDescent="0.25">
      <c r="A365" s="963"/>
      <c r="B365" s="966"/>
      <c r="C365" s="969"/>
      <c r="D365" s="966"/>
      <c r="E365" s="972"/>
      <c r="F365" s="966"/>
      <c r="G365" s="966"/>
      <c r="H365" s="993"/>
      <c r="I365" s="998"/>
      <c r="J365" s="966"/>
      <c r="K365" s="966"/>
      <c r="L365" s="996"/>
      <c r="M365" s="330"/>
      <c r="N365" s="331"/>
      <c r="O365" s="331"/>
      <c r="P365" s="332"/>
      <c r="Q365" s="333"/>
      <c r="R365" s="333"/>
      <c r="S365" s="333"/>
      <c r="T365" s="333"/>
      <c r="U365" s="333"/>
      <c r="V365" s="333"/>
      <c r="W365" s="330"/>
      <c r="X365" s="975"/>
      <c r="Y365" s="975"/>
      <c r="Z365" s="1005"/>
      <c r="AA365" s="1006"/>
      <c r="AB365" s="987"/>
      <c r="AC365" s="1000"/>
      <c r="AD365" s="308">
        <f>IF(N365=N364,0,IF(N365=N363,0,IF(N365=N362,0,IF(N365=N361,0,1))))</f>
        <v>0</v>
      </c>
      <c r="AE365" s="308" t="s">
        <v>282</v>
      </c>
      <c r="AF365" s="308" t="str">
        <f t="shared" si="5"/>
        <v>??</v>
      </c>
      <c r="AG365" s="308">
        <f>IF(O365=O364,0,IF(O365=O363,0,IF(O365=O362,0,IF(O365=O361,0,1))))</f>
        <v>0</v>
      </c>
      <c r="AH365" s="329">
        <f t="shared" si="30"/>
        <v>0</v>
      </c>
      <c r="AI365" s="309"/>
    </row>
    <row r="366" spans="1:35" ht="15" customHeight="1" thickTop="1" thickBot="1" x14ac:dyDescent="0.25">
      <c r="A366" s="963"/>
      <c r="B366" s="966"/>
      <c r="C366" s="969"/>
      <c r="D366" s="966"/>
      <c r="E366" s="972"/>
      <c r="F366" s="966"/>
      <c r="G366" s="966"/>
      <c r="H366" s="993"/>
      <c r="I366" s="998"/>
      <c r="J366" s="966"/>
      <c r="K366" s="966"/>
      <c r="L366" s="996"/>
      <c r="M366" s="330"/>
      <c r="N366" s="331"/>
      <c r="O366" s="331"/>
      <c r="P366" s="332"/>
      <c r="Q366" s="333"/>
      <c r="R366" s="333"/>
      <c r="S366" s="333"/>
      <c r="T366" s="333"/>
      <c r="U366" s="333"/>
      <c r="V366" s="333"/>
      <c r="W366" s="330"/>
      <c r="X366" s="975"/>
      <c r="Y366" s="975"/>
      <c r="Z366" s="1007" t="str">
        <f>IF(Z361&gt;9,"Błąd","")</f>
        <v/>
      </c>
      <c r="AA366" s="1006"/>
      <c r="AB366" s="987"/>
      <c r="AC366" s="1000"/>
      <c r="AD366" s="308">
        <f>IF(N366=N365,0,IF(N366=N364,0,IF(N366=N363,0,IF(N366=N362,0,IF(N366=N361,0,1)))))</f>
        <v>0</v>
      </c>
      <c r="AE366" s="308" t="s">
        <v>282</v>
      </c>
      <c r="AF366" s="308" t="str">
        <f t="shared" si="5"/>
        <v>??</v>
      </c>
      <c r="AG366" s="308">
        <f>IF(O366=O365,0,IF(O366=O364,0,IF(O366=O363,0,IF(O366=O362,0,IF(O366=O361,0,1)))))</f>
        <v>0</v>
      </c>
      <c r="AH366" s="329">
        <f t="shared" si="30"/>
        <v>0</v>
      </c>
      <c r="AI366" s="309"/>
    </row>
    <row r="367" spans="1:35" ht="15" customHeight="1" thickTop="1" thickBot="1" x14ac:dyDescent="0.25">
      <c r="A367" s="963"/>
      <c r="B367" s="966"/>
      <c r="C367" s="969"/>
      <c r="D367" s="966"/>
      <c r="E367" s="972"/>
      <c r="F367" s="966"/>
      <c r="G367" s="966"/>
      <c r="H367" s="993"/>
      <c r="I367" s="998"/>
      <c r="J367" s="966"/>
      <c r="K367" s="966"/>
      <c r="L367" s="996"/>
      <c r="M367" s="330"/>
      <c r="N367" s="331"/>
      <c r="O367" s="331"/>
      <c r="P367" s="332"/>
      <c r="Q367" s="333"/>
      <c r="R367" s="333"/>
      <c r="S367" s="333"/>
      <c r="T367" s="333"/>
      <c r="U367" s="333"/>
      <c r="V367" s="333"/>
      <c r="W367" s="330"/>
      <c r="X367" s="975"/>
      <c r="Y367" s="975"/>
      <c r="Z367" s="1007"/>
      <c r="AA367" s="1006"/>
      <c r="AB367" s="987"/>
      <c r="AC367" s="1000"/>
      <c r="AD367" s="308">
        <f>IF(N367=N366,0,IF(N367=N365,0,IF(N367=N364,0,IF(N367=N363,0,IF(N367=N362,0,IF(N367=N361,0,1))))))</f>
        <v>0</v>
      </c>
      <c r="AE367" s="308" t="s">
        <v>282</v>
      </c>
      <c r="AF367" s="308" t="str">
        <f t="shared" si="5"/>
        <v>??</v>
      </c>
      <c r="AG367" s="308">
        <f>IF(O367=O366,0,IF(O367=O365,0,IF(O367=O364,0,IF(O367=O363,0,IF(O367=O362,0,IF(O367=O361,0,1))))))</f>
        <v>0</v>
      </c>
      <c r="AH367" s="329">
        <f t="shared" si="30"/>
        <v>0</v>
      </c>
      <c r="AI367" s="309"/>
    </row>
    <row r="368" spans="1:35" ht="15" customHeight="1" thickTop="1" thickBot="1" x14ac:dyDescent="0.25">
      <c r="A368" s="964"/>
      <c r="B368" s="967"/>
      <c r="C368" s="970"/>
      <c r="D368" s="967"/>
      <c r="E368" s="973"/>
      <c r="F368" s="967"/>
      <c r="G368" s="967"/>
      <c r="H368" s="994"/>
      <c r="I368" s="999"/>
      <c r="J368" s="967"/>
      <c r="K368" s="967"/>
      <c r="L368" s="997"/>
      <c r="M368" s="334"/>
      <c r="N368" s="335"/>
      <c r="O368" s="335"/>
      <c r="P368" s="336"/>
      <c r="Q368" s="337"/>
      <c r="R368" s="337"/>
      <c r="S368" s="337"/>
      <c r="T368" s="337"/>
      <c r="U368" s="337"/>
      <c r="V368" s="337"/>
      <c r="W368" s="334"/>
      <c r="X368" s="976"/>
      <c r="Y368" s="976"/>
      <c r="Z368" s="1008"/>
      <c r="AA368" s="1006"/>
      <c r="AB368" s="988"/>
      <c r="AC368" s="1000"/>
      <c r="AD368" s="308">
        <f>IF(N368=N367,0,IF(N368=N366,0,IF(N368=N365,0,IF(N368=N364,0,IF(N368=N363,0,IF(N368=N362,0,IF(N368=N361,0,1)))))))</f>
        <v>0</v>
      </c>
      <c r="AE368" s="308" t="s">
        <v>282</v>
      </c>
      <c r="AF368" s="308" t="str">
        <f t="shared" si="5"/>
        <v>??</v>
      </c>
      <c r="AG368" s="308">
        <f>IF(O368=O367,0,IF(O368=O366,0,IF(O368=O365,0,IF(O368=O364,0,IF(O368=O363,0,IF(O368=O362,0,IF(O368=O361,0,1)))))))</f>
        <v>0</v>
      </c>
      <c r="AH368" s="329">
        <f t="shared" si="30"/>
        <v>0</v>
      </c>
      <c r="AI368" s="309"/>
    </row>
    <row r="369" spans="1:35" ht="15" customHeight="1" thickTop="1" thickBot="1" x14ac:dyDescent="0.25">
      <c r="A369" s="962"/>
      <c r="B369" s="965"/>
      <c r="C369" s="968"/>
      <c r="D369" s="965"/>
      <c r="E369" s="971"/>
      <c r="F369" s="966"/>
      <c r="G369" s="966"/>
      <c r="H369" s="992"/>
      <c r="I369" s="324"/>
      <c r="J369" s="966"/>
      <c r="K369" s="966"/>
      <c r="L369" s="995"/>
      <c r="M369" s="325"/>
      <c r="N369" s="326"/>
      <c r="O369" s="326"/>
      <c r="P369" s="327"/>
      <c r="Q369" s="328"/>
      <c r="R369" s="328"/>
      <c r="S369" s="328"/>
      <c r="T369" s="328"/>
      <c r="U369" s="328"/>
      <c r="V369" s="328"/>
      <c r="W369" s="325"/>
      <c r="X369" s="974">
        <f>SUM(P369:W376)</f>
        <v>0</v>
      </c>
      <c r="Y369" s="974">
        <f>IF(X369&gt;0,18,0)</f>
        <v>0</v>
      </c>
      <c r="Z369" s="1004">
        <f>IF(X369&lt;=18,0,X369-Y369)</f>
        <v>0</v>
      </c>
      <c r="AA369" s="1006">
        <f>IF(X369&lt;Y369,X369,Y369)/IF(Y369=0,1,Y369)</f>
        <v>0</v>
      </c>
      <c r="AB369" s="986" t="str">
        <f>IF(AA369=1,"pe",IF(AA369&gt;0,"ne",""))</f>
        <v/>
      </c>
      <c r="AC369" s="1000"/>
      <c r="AD369" s="308">
        <v>1</v>
      </c>
      <c r="AE369" s="308" t="s">
        <v>282</v>
      </c>
      <c r="AF369" s="308" t="str">
        <f t="shared" si="5"/>
        <v>??</v>
      </c>
      <c r="AG369" s="308">
        <v>1</v>
      </c>
      <c r="AH369" s="329">
        <f>C369</f>
        <v>0</v>
      </c>
      <c r="AI369" s="309"/>
    </row>
    <row r="370" spans="1:35" ht="15" customHeight="1" thickTop="1" thickBot="1" x14ac:dyDescent="0.25">
      <c r="A370" s="963"/>
      <c r="B370" s="966"/>
      <c r="C370" s="969"/>
      <c r="D370" s="966"/>
      <c r="E370" s="972"/>
      <c r="F370" s="966"/>
      <c r="G370" s="966"/>
      <c r="H370" s="993"/>
      <c r="I370" s="998"/>
      <c r="J370" s="966"/>
      <c r="K370" s="966"/>
      <c r="L370" s="996"/>
      <c r="M370" s="330"/>
      <c r="N370" s="331"/>
      <c r="O370" s="331"/>
      <c r="P370" s="332"/>
      <c r="Q370" s="333"/>
      <c r="R370" s="333"/>
      <c r="S370" s="333"/>
      <c r="T370" s="333"/>
      <c r="U370" s="333"/>
      <c r="V370" s="333"/>
      <c r="W370" s="330"/>
      <c r="X370" s="975"/>
      <c r="Y370" s="975"/>
      <c r="Z370" s="1005"/>
      <c r="AA370" s="1006"/>
      <c r="AB370" s="987"/>
      <c r="AC370" s="1000"/>
      <c r="AD370" s="308">
        <f>IF(N370=N369,0,1)</f>
        <v>0</v>
      </c>
      <c r="AE370" s="308" t="s">
        <v>282</v>
      </c>
      <c r="AF370" s="308" t="str">
        <f t="shared" si="5"/>
        <v>??</v>
      </c>
      <c r="AG370" s="308">
        <f>IF(O370=O369,0,1)</f>
        <v>0</v>
      </c>
      <c r="AH370" s="329">
        <f t="shared" ref="AH370:AH376" si="31">AH369</f>
        <v>0</v>
      </c>
      <c r="AI370" s="309"/>
    </row>
    <row r="371" spans="1:35" ht="15" customHeight="1" thickTop="1" thickBot="1" x14ac:dyDescent="0.25">
      <c r="A371" s="963"/>
      <c r="B371" s="966"/>
      <c r="C371" s="969"/>
      <c r="D371" s="966"/>
      <c r="E371" s="972"/>
      <c r="F371" s="966"/>
      <c r="G371" s="966"/>
      <c r="H371" s="993"/>
      <c r="I371" s="998"/>
      <c r="J371" s="966"/>
      <c r="K371" s="966"/>
      <c r="L371" s="996"/>
      <c r="M371" s="330"/>
      <c r="N371" s="331"/>
      <c r="O371" s="331"/>
      <c r="P371" s="332"/>
      <c r="Q371" s="333"/>
      <c r="R371" s="333"/>
      <c r="S371" s="333"/>
      <c r="T371" s="333"/>
      <c r="U371" s="333"/>
      <c r="V371" s="333"/>
      <c r="W371" s="330"/>
      <c r="X371" s="975"/>
      <c r="Y371" s="975"/>
      <c r="Z371" s="1005"/>
      <c r="AA371" s="1006"/>
      <c r="AB371" s="987"/>
      <c r="AC371" s="1000"/>
      <c r="AD371" s="308">
        <f>IF(N371=N370,0,IF(N371=N369,0,1))</f>
        <v>0</v>
      </c>
      <c r="AE371" s="308" t="s">
        <v>282</v>
      </c>
      <c r="AF371" s="308" t="str">
        <f t="shared" si="5"/>
        <v>??</v>
      </c>
      <c r="AG371" s="308">
        <f>IF(O371=O370,0,IF(O371=O369,0,1))</f>
        <v>0</v>
      </c>
      <c r="AH371" s="329">
        <f t="shared" si="31"/>
        <v>0</v>
      </c>
      <c r="AI371" s="309"/>
    </row>
    <row r="372" spans="1:35" ht="15" customHeight="1" thickTop="1" thickBot="1" x14ac:dyDescent="0.25">
      <c r="A372" s="963"/>
      <c r="B372" s="966"/>
      <c r="C372" s="969"/>
      <c r="D372" s="966"/>
      <c r="E372" s="972"/>
      <c r="F372" s="966"/>
      <c r="G372" s="966"/>
      <c r="H372" s="993"/>
      <c r="I372" s="998"/>
      <c r="J372" s="966"/>
      <c r="K372" s="966"/>
      <c r="L372" s="996"/>
      <c r="M372" s="330"/>
      <c r="N372" s="331"/>
      <c r="O372" s="331"/>
      <c r="P372" s="332"/>
      <c r="Q372" s="333"/>
      <c r="R372" s="333"/>
      <c r="S372" s="333"/>
      <c r="T372" s="333"/>
      <c r="U372" s="333"/>
      <c r="V372" s="333"/>
      <c r="W372" s="330"/>
      <c r="X372" s="975"/>
      <c r="Y372" s="975"/>
      <c r="Z372" s="1005"/>
      <c r="AA372" s="1006"/>
      <c r="AB372" s="987"/>
      <c r="AC372" s="1000"/>
      <c r="AD372" s="308">
        <f>IF(N372=N371,0,IF(N372=N370,0,IF(N372=N369,0,1)))</f>
        <v>0</v>
      </c>
      <c r="AE372" s="308" t="s">
        <v>282</v>
      </c>
      <c r="AF372" s="308" t="str">
        <f t="shared" si="5"/>
        <v>??</v>
      </c>
      <c r="AG372" s="308">
        <f>IF(O372=O371,0,IF(O372=O370,0,IF(O372=O369,0,1)))</f>
        <v>0</v>
      </c>
      <c r="AH372" s="329">
        <f t="shared" si="31"/>
        <v>0</v>
      </c>
      <c r="AI372" s="309"/>
    </row>
    <row r="373" spans="1:35" ht="15" customHeight="1" thickTop="1" thickBot="1" x14ac:dyDescent="0.25">
      <c r="A373" s="963"/>
      <c r="B373" s="966"/>
      <c r="C373" s="969"/>
      <c r="D373" s="966"/>
      <c r="E373" s="972"/>
      <c r="F373" s="966"/>
      <c r="G373" s="966"/>
      <c r="H373" s="993"/>
      <c r="I373" s="998"/>
      <c r="J373" s="966"/>
      <c r="K373" s="966"/>
      <c r="L373" s="996"/>
      <c r="M373" s="330"/>
      <c r="N373" s="331"/>
      <c r="O373" s="331"/>
      <c r="P373" s="332"/>
      <c r="Q373" s="333"/>
      <c r="R373" s="333"/>
      <c r="S373" s="333"/>
      <c r="T373" s="333"/>
      <c r="U373" s="333"/>
      <c r="V373" s="333"/>
      <c r="W373" s="330"/>
      <c r="X373" s="975"/>
      <c r="Y373" s="975"/>
      <c r="Z373" s="1005"/>
      <c r="AA373" s="1006"/>
      <c r="AB373" s="987"/>
      <c r="AC373" s="1000"/>
      <c r="AD373" s="308">
        <f>IF(N373=N372,0,IF(N373=N371,0,IF(N373=N370,0,IF(N373=N369,0,1))))</f>
        <v>0</v>
      </c>
      <c r="AE373" s="308" t="s">
        <v>282</v>
      </c>
      <c r="AF373" s="308" t="str">
        <f t="shared" si="5"/>
        <v>??</v>
      </c>
      <c r="AG373" s="308">
        <f>IF(O373=O372,0,IF(O373=O371,0,IF(O373=O370,0,IF(O373=O369,0,1))))</f>
        <v>0</v>
      </c>
      <c r="AH373" s="329">
        <f t="shared" si="31"/>
        <v>0</v>
      </c>
      <c r="AI373" s="309"/>
    </row>
    <row r="374" spans="1:35" ht="15" customHeight="1" thickTop="1" thickBot="1" x14ac:dyDescent="0.25">
      <c r="A374" s="963"/>
      <c r="B374" s="966"/>
      <c r="C374" s="969"/>
      <c r="D374" s="966"/>
      <c r="E374" s="972"/>
      <c r="F374" s="966"/>
      <c r="G374" s="966"/>
      <c r="H374" s="993"/>
      <c r="I374" s="998"/>
      <c r="J374" s="966"/>
      <c r="K374" s="966"/>
      <c r="L374" s="996"/>
      <c r="M374" s="330"/>
      <c r="N374" s="331"/>
      <c r="O374" s="331"/>
      <c r="P374" s="332"/>
      <c r="Q374" s="333"/>
      <c r="R374" s="333"/>
      <c r="S374" s="333"/>
      <c r="T374" s="333"/>
      <c r="U374" s="333"/>
      <c r="V374" s="333"/>
      <c r="W374" s="330"/>
      <c r="X374" s="975"/>
      <c r="Y374" s="975"/>
      <c r="Z374" s="1007" t="str">
        <f>IF(Z369&gt;9,"Błąd","")</f>
        <v/>
      </c>
      <c r="AA374" s="1006"/>
      <c r="AB374" s="987"/>
      <c r="AC374" s="1000"/>
      <c r="AD374" s="308">
        <f>IF(N374=N373,0,IF(N374=N372,0,IF(N374=N371,0,IF(N374=N370,0,IF(N374=N369,0,1)))))</f>
        <v>0</v>
      </c>
      <c r="AE374" s="308" t="s">
        <v>282</v>
      </c>
      <c r="AF374" s="308" t="str">
        <f t="shared" si="5"/>
        <v>??</v>
      </c>
      <c r="AG374" s="308">
        <f>IF(O374=O373,0,IF(O374=O372,0,IF(O374=O371,0,IF(O374=O370,0,IF(O374=O369,0,1)))))</f>
        <v>0</v>
      </c>
      <c r="AH374" s="329">
        <f t="shared" si="31"/>
        <v>0</v>
      </c>
      <c r="AI374" s="309"/>
    </row>
    <row r="375" spans="1:35" ht="15" customHeight="1" thickTop="1" thickBot="1" x14ac:dyDescent="0.25">
      <c r="A375" s="963"/>
      <c r="B375" s="966"/>
      <c r="C375" s="969"/>
      <c r="D375" s="966"/>
      <c r="E375" s="972"/>
      <c r="F375" s="966"/>
      <c r="G375" s="966"/>
      <c r="H375" s="993"/>
      <c r="I375" s="998"/>
      <c r="J375" s="966"/>
      <c r="K375" s="966"/>
      <c r="L375" s="996"/>
      <c r="M375" s="330"/>
      <c r="N375" s="331"/>
      <c r="O375" s="331"/>
      <c r="P375" s="332"/>
      <c r="Q375" s="333"/>
      <c r="R375" s="333"/>
      <c r="S375" s="333"/>
      <c r="T375" s="333"/>
      <c r="U375" s="333"/>
      <c r="V375" s="333"/>
      <c r="W375" s="330"/>
      <c r="X375" s="975"/>
      <c r="Y375" s="975"/>
      <c r="Z375" s="1007"/>
      <c r="AA375" s="1006"/>
      <c r="AB375" s="987"/>
      <c r="AC375" s="1000"/>
      <c r="AD375" s="308">
        <f>IF(N375=N374,0,IF(N375=N373,0,IF(N375=N372,0,IF(N375=N371,0,IF(N375=N370,0,IF(N375=N369,0,1))))))</f>
        <v>0</v>
      </c>
      <c r="AE375" s="308" t="s">
        <v>282</v>
      </c>
      <c r="AF375" s="308" t="str">
        <f t="shared" si="5"/>
        <v>??</v>
      </c>
      <c r="AG375" s="308">
        <f>IF(O375=O374,0,IF(O375=O373,0,IF(O375=O372,0,IF(O375=O371,0,IF(O375=O370,0,IF(O375=O369,0,1))))))</f>
        <v>0</v>
      </c>
      <c r="AH375" s="329">
        <f t="shared" si="31"/>
        <v>0</v>
      </c>
      <c r="AI375" s="309"/>
    </row>
    <row r="376" spans="1:35" ht="15" customHeight="1" thickTop="1" thickBot="1" x14ac:dyDescent="0.25">
      <c r="A376" s="964"/>
      <c r="B376" s="967"/>
      <c r="C376" s="970"/>
      <c r="D376" s="967"/>
      <c r="E376" s="973"/>
      <c r="F376" s="967"/>
      <c r="G376" s="967"/>
      <c r="H376" s="994"/>
      <c r="I376" s="999"/>
      <c r="J376" s="967"/>
      <c r="K376" s="967"/>
      <c r="L376" s="997"/>
      <c r="M376" s="334"/>
      <c r="N376" s="335"/>
      <c r="O376" s="335"/>
      <c r="P376" s="336"/>
      <c r="Q376" s="337"/>
      <c r="R376" s="337"/>
      <c r="S376" s="337"/>
      <c r="T376" s="337"/>
      <c r="U376" s="337"/>
      <c r="V376" s="337"/>
      <c r="W376" s="334"/>
      <c r="X376" s="976"/>
      <c r="Y376" s="976"/>
      <c r="Z376" s="1008"/>
      <c r="AA376" s="1006"/>
      <c r="AB376" s="988"/>
      <c r="AC376" s="1000"/>
      <c r="AD376" s="308">
        <f>IF(N376=N375,0,IF(N376=N374,0,IF(N376=N373,0,IF(N376=N372,0,IF(N376=N371,0,IF(N376=N370,0,IF(N376=N369,0,1)))))))</f>
        <v>0</v>
      </c>
      <c r="AE376" s="308" t="s">
        <v>282</v>
      </c>
      <c r="AF376" s="308" t="str">
        <f t="shared" si="5"/>
        <v>??</v>
      </c>
      <c r="AG376" s="308">
        <f>IF(O376=O375,0,IF(O376=O374,0,IF(O376=O373,0,IF(O376=O372,0,IF(O376=O371,0,IF(O376=O370,0,IF(O376=O369,0,1)))))))</f>
        <v>0</v>
      </c>
      <c r="AH376" s="329">
        <f t="shared" si="31"/>
        <v>0</v>
      </c>
      <c r="AI376" s="309"/>
    </row>
    <row r="377" spans="1:35" ht="15" customHeight="1" thickTop="1" thickBot="1" x14ac:dyDescent="0.25">
      <c r="A377" s="962"/>
      <c r="B377" s="965"/>
      <c r="C377" s="968"/>
      <c r="D377" s="965"/>
      <c r="E377" s="971"/>
      <c r="F377" s="966"/>
      <c r="G377" s="966"/>
      <c r="H377" s="992"/>
      <c r="I377" s="324"/>
      <c r="J377" s="966"/>
      <c r="K377" s="966"/>
      <c r="L377" s="995"/>
      <c r="M377" s="325"/>
      <c r="N377" s="326"/>
      <c r="O377" s="326"/>
      <c r="P377" s="327"/>
      <c r="Q377" s="328"/>
      <c r="R377" s="328"/>
      <c r="S377" s="328"/>
      <c r="T377" s="328"/>
      <c r="U377" s="328"/>
      <c r="V377" s="328"/>
      <c r="W377" s="325"/>
      <c r="X377" s="974">
        <f>SUM(P377:W384)</f>
        <v>0</v>
      </c>
      <c r="Y377" s="974">
        <f>IF(X377&gt;0,18,0)</f>
        <v>0</v>
      </c>
      <c r="Z377" s="1004">
        <f>IF(X377&lt;=18,0,X377-Y377)</f>
        <v>0</v>
      </c>
      <c r="AA377" s="1006">
        <f>IF(X377&lt;Y377,X377,Y377)/IF(Y377=0,1,Y377)</f>
        <v>0</v>
      </c>
      <c r="AB377" s="986" t="str">
        <f>IF(AA377=1,"pe",IF(AA377&gt;0,"ne",""))</f>
        <v/>
      </c>
      <c r="AC377" s="1000"/>
      <c r="AD377" s="308">
        <v>1</v>
      </c>
      <c r="AE377" s="308" t="s">
        <v>282</v>
      </c>
      <c r="AF377" s="308" t="str">
        <f t="shared" si="5"/>
        <v>??</v>
      </c>
      <c r="AG377" s="308">
        <v>1</v>
      </c>
      <c r="AH377" s="329">
        <f>C377</f>
        <v>0</v>
      </c>
      <c r="AI377" s="309"/>
    </row>
    <row r="378" spans="1:35" ht="15" customHeight="1" thickTop="1" thickBot="1" x14ac:dyDescent="0.25">
      <c r="A378" s="963"/>
      <c r="B378" s="966"/>
      <c r="C378" s="969"/>
      <c r="D378" s="966"/>
      <c r="E378" s="972"/>
      <c r="F378" s="966"/>
      <c r="G378" s="966"/>
      <c r="H378" s="993"/>
      <c r="I378" s="998"/>
      <c r="J378" s="966"/>
      <c r="K378" s="966"/>
      <c r="L378" s="996"/>
      <c r="M378" s="330"/>
      <c r="N378" s="331"/>
      <c r="O378" s="331"/>
      <c r="P378" s="332"/>
      <c r="Q378" s="333"/>
      <c r="R378" s="333"/>
      <c r="S378" s="333"/>
      <c r="T378" s="333"/>
      <c r="U378" s="333"/>
      <c r="V378" s="333"/>
      <c r="W378" s="330"/>
      <c r="X378" s="975"/>
      <c r="Y378" s="975"/>
      <c r="Z378" s="1005"/>
      <c r="AA378" s="1006"/>
      <c r="AB378" s="987"/>
      <c r="AC378" s="1000"/>
      <c r="AD378" s="308">
        <f>IF(N378=N377,0,1)</f>
        <v>0</v>
      </c>
      <c r="AE378" s="308" t="s">
        <v>282</v>
      </c>
      <c r="AF378" s="308" t="str">
        <f t="shared" si="5"/>
        <v>??</v>
      </c>
      <c r="AG378" s="308">
        <f>IF(O378=O377,0,1)</f>
        <v>0</v>
      </c>
      <c r="AH378" s="329">
        <f t="shared" ref="AH378:AH384" si="32">AH377</f>
        <v>0</v>
      </c>
      <c r="AI378" s="309"/>
    </row>
    <row r="379" spans="1:35" ht="15" customHeight="1" thickTop="1" thickBot="1" x14ac:dyDescent="0.25">
      <c r="A379" s="963"/>
      <c r="B379" s="966"/>
      <c r="C379" s="969"/>
      <c r="D379" s="966"/>
      <c r="E379" s="972"/>
      <c r="F379" s="966"/>
      <c r="G379" s="966"/>
      <c r="H379" s="993"/>
      <c r="I379" s="998"/>
      <c r="J379" s="966"/>
      <c r="K379" s="966"/>
      <c r="L379" s="996"/>
      <c r="M379" s="330"/>
      <c r="N379" s="331"/>
      <c r="O379" s="331"/>
      <c r="P379" s="332"/>
      <c r="Q379" s="333"/>
      <c r="R379" s="333"/>
      <c r="S379" s="333"/>
      <c r="T379" s="333"/>
      <c r="U379" s="333"/>
      <c r="V379" s="333"/>
      <c r="W379" s="330"/>
      <c r="X379" s="975"/>
      <c r="Y379" s="975"/>
      <c r="Z379" s="1005"/>
      <c r="AA379" s="1006"/>
      <c r="AB379" s="987"/>
      <c r="AC379" s="1000"/>
      <c r="AD379" s="308">
        <f>IF(N379=N378,0,IF(N379=N377,0,1))</f>
        <v>0</v>
      </c>
      <c r="AE379" s="308" t="s">
        <v>282</v>
      </c>
      <c r="AF379" s="308" t="str">
        <f t="shared" si="5"/>
        <v>??</v>
      </c>
      <c r="AG379" s="308">
        <f>IF(O379=O378,0,IF(O379=O377,0,1))</f>
        <v>0</v>
      </c>
      <c r="AH379" s="329">
        <f t="shared" si="32"/>
        <v>0</v>
      </c>
      <c r="AI379" s="309"/>
    </row>
    <row r="380" spans="1:35" ht="15" customHeight="1" thickTop="1" thickBot="1" x14ac:dyDescent="0.25">
      <c r="A380" s="963"/>
      <c r="B380" s="966"/>
      <c r="C380" s="969"/>
      <c r="D380" s="966"/>
      <c r="E380" s="972"/>
      <c r="F380" s="966"/>
      <c r="G380" s="966"/>
      <c r="H380" s="993"/>
      <c r="I380" s="998"/>
      <c r="J380" s="966"/>
      <c r="K380" s="966"/>
      <c r="L380" s="996"/>
      <c r="M380" s="330"/>
      <c r="N380" s="331"/>
      <c r="O380" s="331"/>
      <c r="P380" s="332"/>
      <c r="Q380" s="333"/>
      <c r="R380" s="333"/>
      <c r="S380" s="333"/>
      <c r="T380" s="333"/>
      <c r="U380" s="333"/>
      <c r="V380" s="333"/>
      <c r="W380" s="330"/>
      <c r="X380" s="975"/>
      <c r="Y380" s="975"/>
      <c r="Z380" s="1005"/>
      <c r="AA380" s="1006"/>
      <c r="AB380" s="987"/>
      <c r="AC380" s="1000"/>
      <c r="AD380" s="308">
        <f>IF(N380=N379,0,IF(N380=N378,0,IF(N380=N377,0,1)))</f>
        <v>0</v>
      </c>
      <c r="AE380" s="308" t="s">
        <v>282</v>
      </c>
      <c r="AF380" s="308" t="str">
        <f t="shared" si="5"/>
        <v>??</v>
      </c>
      <c r="AG380" s="308">
        <f>IF(O380=O379,0,IF(O380=O378,0,IF(O380=O377,0,1)))</f>
        <v>0</v>
      </c>
      <c r="AH380" s="329">
        <f t="shared" si="32"/>
        <v>0</v>
      </c>
      <c r="AI380" s="309"/>
    </row>
    <row r="381" spans="1:35" ht="15" customHeight="1" thickTop="1" thickBot="1" x14ac:dyDescent="0.25">
      <c r="A381" s="963"/>
      <c r="B381" s="966"/>
      <c r="C381" s="969"/>
      <c r="D381" s="966"/>
      <c r="E381" s="972"/>
      <c r="F381" s="966"/>
      <c r="G381" s="966"/>
      <c r="H381" s="993"/>
      <c r="I381" s="998"/>
      <c r="J381" s="966"/>
      <c r="K381" s="966"/>
      <c r="L381" s="996"/>
      <c r="M381" s="330"/>
      <c r="N381" s="331"/>
      <c r="O381" s="331"/>
      <c r="P381" s="332"/>
      <c r="Q381" s="333"/>
      <c r="R381" s="333"/>
      <c r="S381" s="333"/>
      <c r="T381" s="333"/>
      <c r="U381" s="333"/>
      <c r="V381" s="333"/>
      <c r="W381" s="330"/>
      <c r="X381" s="975"/>
      <c r="Y381" s="975"/>
      <c r="Z381" s="1005"/>
      <c r="AA381" s="1006"/>
      <c r="AB381" s="987"/>
      <c r="AC381" s="1000"/>
      <c r="AD381" s="308">
        <f>IF(N381=N380,0,IF(N381=N379,0,IF(N381=N378,0,IF(N381=N377,0,1))))</f>
        <v>0</v>
      </c>
      <c r="AE381" s="308" t="s">
        <v>282</v>
      </c>
      <c r="AF381" s="308" t="str">
        <f t="shared" si="5"/>
        <v>??</v>
      </c>
      <c r="AG381" s="308">
        <f>IF(O381=O380,0,IF(O381=O379,0,IF(O381=O378,0,IF(O381=O377,0,1))))</f>
        <v>0</v>
      </c>
      <c r="AH381" s="329">
        <f t="shared" si="32"/>
        <v>0</v>
      </c>
      <c r="AI381" s="309"/>
    </row>
    <row r="382" spans="1:35" ht="15" customHeight="1" thickTop="1" thickBot="1" x14ac:dyDescent="0.25">
      <c r="A382" s="963"/>
      <c r="B382" s="966"/>
      <c r="C382" s="969"/>
      <c r="D382" s="966"/>
      <c r="E382" s="972"/>
      <c r="F382" s="966"/>
      <c r="G382" s="966"/>
      <c r="H382" s="993"/>
      <c r="I382" s="998"/>
      <c r="J382" s="966"/>
      <c r="K382" s="966"/>
      <c r="L382" s="996"/>
      <c r="M382" s="330"/>
      <c r="N382" s="331"/>
      <c r="O382" s="331"/>
      <c r="P382" s="332"/>
      <c r="Q382" s="333"/>
      <c r="R382" s="333"/>
      <c r="S382" s="333"/>
      <c r="T382" s="333"/>
      <c r="U382" s="333"/>
      <c r="V382" s="333"/>
      <c r="W382" s="330"/>
      <c r="X382" s="975"/>
      <c r="Y382" s="975"/>
      <c r="Z382" s="1007" t="str">
        <f>IF(Z377&gt;9,"Błąd","")</f>
        <v/>
      </c>
      <c r="AA382" s="1006"/>
      <c r="AB382" s="987"/>
      <c r="AC382" s="1000"/>
      <c r="AD382" s="308">
        <f>IF(N382=N381,0,IF(N382=N380,0,IF(N382=N379,0,IF(N382=N378,0,IF(N382=N377,0,1)))))</f>
        <v>0</v>
      </c>
      <c r="AE382" s="308" t="s">
        <v>282</v>
      </c>
      <c r="AF382" s="308" t="str">
        <f t="shared" si="5"/>
        <v>??</v>
      </c>
      <c r="AG382" s="308">
        <f>IF(O382=O381,0,IF(O382=O380,0,IF(O382=O379,0,IF(O382=O378,0,IF(O382=O377,0,1)))))</f>
        <v>0</v>
      </c>
      <c r="AH382" s="329">
        <f t="shared" si="32"/>
        <v>0</v>
      </c>
      <c r="AI382" s="309"/>
    </row>
    <row r="383" spans="1:35" ht="15" customHeight="1" thickTop="1" thickBot="1" x14ac:dyDescent="0.25">
      <c r="A383" s="963"/>
      <c r="B383" s="966"/>
      <c r="C383" s="969"/>
      <c r="D383" s="966"/>
      <c r="E383" s="972"/>
      <c r="F383" s="966"/>
      <c r="G383" s="966"/>
      <c r="H383" s="993"/>
      <c r="I383" s="998"/>
      <c r="J383" s="966"/>
      <c r="K383" s="966"/>
      <c r="L383" s="996"/>
      <c r="M383" s="330"/>
      <c r="N383" s="331"/>
      <c r="O383" s="331"/>
      <c r="P383" s="332"/>
      <c r="Q383" s="333"/>
      <c r="R383" s="333"/>
      <c r="S383" s="333"/>
      <c r="T383" s="333"/>
      <c r="U383" s="333"/>
      <c r="V383" s="333"/>
      <c r="W383" s="330"/>
      <c r="X383" s="975"/>
      <c r="Y383" s="975"/>
      <c r="Z383" s="1007"/>
      <c r="AA383" s="1006"/>
      <c r="AB383" s="987"/>
      <c r="AC383" s="1000"/>
      <c r="AD383" s="308">
        <f>IF(N383=N382,0,IF(N383=N381,0,IF(N383=N380,0,IF(N383=N379,0,IF(N383=N378,0,IF(N383=N377,0,1))))))</f>
        <v>0</v>
      </c>
      <c r="AE383" s="308" t="s">
        <v>282</v>
      </c>
      <c r="AF383" s="308" t="str">
        <f t="shared" si="5"/>
        <v>??</v>
      </c>
      <c r="AG383" s="308">
        <f>IF(O383=O382,0,IF(O383=O381,0,IF(O383=O380,0,IF(O383=O379,0,IF(O383=O378,0,IF(O383=O377,0,1))))))</f>
        <v>0</v>
      </c>
      <c r="AH383" s="329">
        <f t="shared" si="32"/>
        <v>0</v>
      </c>
      <c r="AI383" s="309"/>
    </row>
    <row r="384" spans="1:35" ht="15" customHeight="1" thickTop="1" thickBot="1" x14ac:dyDescent="0.25">
      <c r="A384" s="964"/>
      <c r="B384" s="967"/>
      <c r="C384" s="970"/>
      <c r="D384" s="967"/>
      <c r="E384" s="973"/>
      <c r="F384" s="967"/>
      <c r="G384" s="967"/>
      <c r="H384" s="994"/>
      <c r="I384" s="999"/>
      <c r="J384" s="967"/>
      <c r="K384" s="967"/>
      <c r="L384" s="997"/>
      <c r="M384" s="334"/>
      <c r="N384" s="335"/>
      <c r="O384" s="335"/>
      <c r="P384" s="336"/>
      <c r="Q384" s="337"/>
      <c r="R384" s="337"/>
      <c r="S384" s="337"/>
      <c r="T384" s="337"/>
      <c r="U384" s="337"/>
      <c r="V384" s="337"/>
      <c r="W384" s="334"/>
      <c r="X384" s="976"/>
      <c r="Y384" s="976"/>
      <c r="Z384" s="1008"/>
      <c r="AA384" s="1006"/>
      <c r="AB384" s="988"/>
      <c r="AC384" s="1000"/>
      <c r="AD384" s="308">
        <f>IF(N384=N383,0,IF(N384=N382,0,IF(N384=N381,0,IF(N384=N380,0,IF(N384=N379,0,IF(N384=N378,0,IF(N384=N377,0,1)))))))</f>
        <v>0</v>
      </c>
      <c r="AE384" s="308" t="s">
        <v>282</v>
      </c>
      <c r="AF384" s="308" t="str">
        <f t="shared" ref="AF384:AF412" si="33">$C$2</f>
        <v>??</v>
      </c>
      <c r="AG384" s="308">
        <f>IF(O384=O383,0,IF(O384=O382,0,IF(O384=O381,0,IF(O384=O380,0,IF(O384=O379,0,IF(O384=O378,0,IF(O384=O377,0,1)))))))</f>
        <v>0</v>
      </c>
      <c r="AH384" s="329">
        <f t="shared" si="32"/>
        <v>0</v>
      </c>
      <c r="AI384" s="309"/>
    </row>
    <row r="385" spans="1:35" ht="15" customHeight="1" thickTop="1" thickBot="1" x14ac:dyDescent="0.25">
      <c r="A385" s="962"/>
      <c r="B385" s="965"/>
      <c r="C385" s="968"/>
      <c r="D385" s="965"/>
      <c r="E385" s="971"/>
      <c r="F385" s="966"/>
      <c r="G385" s="966"/>
      <c r="H385" s="992"/>
      <c r="I385" s="324"/>
      <c r="J385" s="966"/>
      <c r="K385" s="966"/>
      <c r="L385" s="995"/>
      <c r="M385" s="325"/>
      <c r="N385" s="326"/>
      <c r="O385" s="326"/>
      <c r="P385" s="327"/>
      <c r="Q385" s="328"/>
      <c r="R385" s="328"/>
      <c r="S385" s="328"/>
      <c r="T385" s="328"/>
      <c r="U385" s="328"/>
      <c r="V385" s="328"/>
      <c r="W385" s="325"/>
      <c r="X385" s="974">
        <f>SUM(P385:W392)</f>
        <v>0</v>
      </c>
      <c r="Y385" s="1009"/>
      <c r="Z385" s="1004">
        <f>IF(X385&lt;=Y385,0,X385-Y385)</f>
        <v>0</v>
      </c>
      <c r="AA385" s="1006">
        <f>IF(X385&lt;Y385,X385,Y385)/IF(Y385=0,1,Y385)</f>
        <v>0</v>
      </c>
      <c r="AB385" s="986" t="str">
        <f>IF(AA385=1,"pe",IF(AA385&gt;0,"ne",""))</f>
        <v/>
      </c>
      <c r="AC385" s="1000"/>
      <c r="AD385" s="308">
        <v>1</v>
      </c>
      <c r="AE385" s="308" t="s">
        <v>282</v>
      </c>
      <c r="AF385" s="308" t="str">
        <f t="shared" si="33"/>
        <v>??</v>
      </c>
      <c r="AG385" s="308">
        <v>1</v>
      </c>
      <c r="AH385" s="329">
        <f>C385</f>
        <v>0</v>
      </c>
      <c r="AI385" s="309"/>
    </row>
    <row r="386" spans="1:35" ht="15" customHeight="1" thickTop="1" thickBot="1" x14ac:dyDescent="0.25">
      <c r="A386" s="963"/>
      <c r="B386" s="966"/>
      <c r="C386" s="969"/>
      <c r="D386" s="966"/>
      <c r="E386" s="972"/>
      <c r="F386" s="966"/>
      <c r="G386" s="966"/>
      <c r="H386" s="993"/>
      <c r="I386" s="998"/>
      <c r="J386" s="966"/>
      <c r="K386" s="966"/>
      <c r="L386" s="996"/>
      <c r="M386" s="330"/>
      <c r="N386" s="331"/>
      <c r="O386" s="331"/>
      <c r="P386" s="332"/>
      <c r="Q386" s="333"/>
      <c r="R386" s="333"/>
      <c r="S386" s="333"/>
      <c r="T386" s="333"/>
      <c r="U386" s="333"/>
      <c r="V386" s="333"/>
      <c r="W386" s="330"/>
      <c r="X386" s="975"/>
      <c r="Y386" s="1010"/>
      <c r="Z386" s="1005"/>
      <c r="AA386" s="1006"/>
      <c r="AB386" s="987"/>
      <c r="AC386" s="1000"/>
      <c r="AD386" s="308">
        <f>IF(N386=N385,0,1)</f>
        <v>0</v>
      </c>
      <c r="AE386" s="308" t="s">
        <v>282</v>
      </c>
      <c r="AF386" s="308" t="str">
        <f t="shared" si="33"/>
        <v>??</v>
      </c>
      <c r="AG386" s="308">
        <f>IF(O386=O385,0,1)</f>
        <v>0</v>
      </c>
      <c r="AH386" s="329">
        <f t="shared" ref="AH386:AH392" si="34">AH385</f>
        <v>0</v>
      </c>
      <c r="AI386" s="309"/>
    </row>
    <row r="387" spans="1:35" ht="15" customHeight="1" thickTop="1" thickBot="1" x14ac:dyDescent="0.25">
      <c r="A387" s="963"/>
      <c r="B387" s="966"/>
      <c r="C387" s="969"/>
      <c r="D387" s="966"/>
      <c r="E387" s="972"/>
      <c r="F387" s="966"/>
      <c r="G387" s="966"/>
      <c r="H387" s="993"/>
      <c r="I387" s="998"/>
      <c r="J387" s="966"/>
      <c r="K387" s="966"/>
      <c r="L387" s="996"/>
      <c r="M387" s="330"/>
      <c r="N387" s="331"/>
      <c r="O387" s="331"/>
      <c r="P387" s="332"/>
      <c r="Q387" s="333"/>
      <c r="R387" s="333"/>
      <c r="S387" s="333"/>
      <c r="T387" s="333"/>
      <c r="U387" s="333"/>
      <c r="V387" s="333"/>
      <c r="W387" s="330"/>
      <c r="X387" s="975"/>
      <c r="Y387" s="1010"/>
      <c r="Z387" s="1005"/>
      <c r="AA387" s="1006"/>
      <c r="AB387" s="987"/>
      <c r="AC387" s="1000"/>
      <c r="AD387" s="308">
        <f>IF(N387=N386,0,IF(N387=N385,0,1))</f>
        <v>0</v>
      </c>
      <c r="AE387" s="308" t="s">
        <v>282</v>
      </c>
      <c r="AF387" s="308" t="str">
        <f t="shared" si="33"/>
        <v>??</v>
      </c>
      <c r="AG387" s="308">
        <f>IF(O387=O386,0,IF(O387=O385,0,1))</f>
        <v>0</v>
      </c>
      <c r="AH387" s="329">
        <f t="shared" si="34"/>
        <v>0</v>
      </c>
      <c r="AI387" s="309"/>
    </row>
    <row r="388" spans="1:35" ht="15" customHeight="1" thickTop="1" thickBot="1" x14ac:dyDescent="0.25">
      <c r="A388" s="963"/>
      <c r="B388" s="966"/>
      <c r="C388" s="969"/>
      <c r="D388" s="966"/>
      <c r="E388" s="972"/>
      <c r="F388" s="966"/>
      <c r="G388" s="966"/>
      <c r="H388" s="993"/>
      <c r="I388" s="998"/>
      <c r="J388" s="966"/>
      <c r="K388" s="966"/>
      <c r="L388" s="996"/>
      <c r="M388" s="330"/>
      <c r="N388" s="331"/>
      <c r="O388" s="331"/>
      <c r="P388" s="332"/>
      <c r="Q388" s="333"/>
      <c r="R388" s="333"/>
      <c r="S388" s="333"/>
      <c r="T388" s="333"/>
      <c r="U388" s="333"/>
      <c r="V388" s="333"/>
      <c r="W388" s="330"/>
      <c r="X388" s="975"/>
      <c r="Y388" s="1010"/>
      <c r="Z388" s="1005"/>
      <c r="AA388" s="1006"/>
      <c r="AB388" s="987"/>
      <c r="AC388" s="1000"/>
      <c r="AD388" s="308">
        <f>IF(N388=N387,0,IF(N388=N386,0,IF(N388=N385,0,1)))</f>
        <v>0</v>
      </c>
      <c r="AE388" s="308" t="s">
        <v>282</v>
      </c>
      <c r="AF388" s="308" t="str">
        <f t="shared" si="33"/>
        <v>??</v>
      </c>
      <c r="AG388" s="308">
        <f>IF(O388=O387,0,IF(O388=O386,0,IF(O388=O385,0,1)))</f>
        <v>0</v>
      </c>
      <c r="AH388" s="329">
        <f t="shared" si="34"/>
        <v>0</v>
      </c>
      <c r="AI388" s="309"/>
    </row>
    <row r="389" spans="1:35" ht="15" customHeight="1" thickTop="1" thickBot="1" x14ac:dyDescent="0.25">
      <c r="A389" s="963"/>
      <c r="B389" s="966"/>
      <c r="C389" s="969"/>
      <c r="D389" s="966"/>
      <c r="E389" s="972"/>
      <c r="F389" s="966"/>
      <c r="G389" s="966"/>
      <c r="H389" s="993"/>
      <c r="I389" s="998"/>
      <c r="J389" s="966"/>
      <c r="K389" s="966"/>
      <c r="L389" s="996"/>
      <c r="M389" s="330"/>
      <c r="N389" s="331"/>
      <c r="O389" s="331"/>
      <c r="P389" s="332"/>
      <c r="Q389" s="333"/>
      <c r="R389" s="333"/>
      <c r="S389" s="333"/>
      <c r="T389" s="333"/>
      <c r="U389" s="333"/>
      <c r="V389" s="333"/>
      <c r="W389" s="330"/>
      <c r="X389" s="975"/>
      <c r="Y389" s="1010"/>
      <c r="Z389" s="1005"/>
      <c r="AA389" s="1006"/>
      <c r="AB389" s="987"/>
      <c r="AC389" s="1000"/>
      <c r="AD389" s="308">
        <f>IF(N389=N388,0,IF(N389=N387,0,IF(N389=N386,0,IF(N389=N385,0,1))))</f>
        <v>0</v>
      </c>
      <c r="AE389" s="308" t="s">
        <v>282</v>
      </c>
      <c r="AF389" s="308" t="str">
        <f t="shared" si="33"/>
        <v>??</v>
      </c>
      <c r="AG389" s="308">
        <f>IF(O389=O388,0,IF(O389=O387,0,IF(O389=O386,0,IF(O389=O385,0,1))))</f>
        <v>0</v>
      </c>
      <c r="AH389" s="329">
        <f t="shared" si="34"/>
        <v>0</v>
      </c>
      <c r="AI389" s="309"/>
    </row>
    <row r="390" spans="1:35" ht="15" customHeight="1" thickTop="1" thickBot="1" x14ac:dyDescent="0.25">
      <c r="A390" s="963"/>
      <c r="B390" s="966"/>
      <c r="C390" s="969"/>
      <c r="D390" s="966"/>
      <c r="E390" s="972"/>
      <c r="F390" s="966"/>
      <c r="G390" s="966"/>
      <c r="H390" s="993"/>
      <c r="I390" s="998"/>
      <c r="J390" s="966"/>
      <c r="K390" s="966"/>
      <c r="L390" s="996"/>
      <c r="M390" s="330"/>
      <c r="N390" s="331"/>
      <c r="O390" s="331"/>
      <c r="P390" s="332"/>
      <c r="Q390" s="333"/>
      <c r="R390" s="333"/>
      <c r="S390" s="333"/>
      <c r="T390" s="333"/>
      <c r="U390" s="333"/>
      <c r="V390" s="333"/>
      <c r="W390" s="330"/>
      <c r="X390" s="975"/>
      <c r="Y390" s="1010"/>
      <c r="Z390" s="1007" t="str">
        <f>IF(Z385&gt;9,"Błąd","")</f>
        <v/>
      </c>
      <c r="AA390" s="1006"/>
      <c r="AB390" s="987"/>
      <c r="AC390" s="1000"/>
      <c r="AD390" s="308">
        <f>IF(N390=N389,0,IF(N390=N388,0,IF(N390=N387,0,IF(N390=N386,0,IF(N390=N385,0,1)))))</f>
        <v>0</v>
      </c>
      <c r="AE390" s="308" t="s">
        <v>282</v>
      </c>
      <c r="AF390" s="308" t="str">
        <f t="shared" si="33"/>
        <v>??</v>
      </c>
      <c r="AG390" s="308">
        <f>IF(O390=O389,0,IF(O390=O388,0,IF(O390=O387,0,IF(O390=O386,0,IF(O390=O385,0,1)))))</f>
        <v>0</v>
      </c>
      <c r="AH390" s="329">
        <f t="shared" si="34"/>
        <v>0</v>
      </c>
      <c r="AI390" s="309"/>
    </row>
    <row r="391" spans="1:35" ht="15" customHeight="1" thickTop="1" thickBot="1" x14ac:dyDescent="0.25">
      <c r="A391" s="963"/>
      <c r="B391" s="966"/>
      <c r="C391" s="969"/>
      <c r="D391" s="966"/>
      <c r="E391" s="972"/>
      <c r="F391" s="966"/>
      <c r="G391" s="966"/>
      <c r="H391" s="993"/>
      <c r="I391" s="998"/>
      <c r="J391" s="966"/>
      <c r="K391" s="966"/>
      <c r="L391" s="996"/>
      <c r="M391" s="330"/>
      <c r="N391" s="331"/>
      <c r="O391" s="331"/>
      <c r="P391" s="332"/>
      <c r="Q391" s="333"/>
      <c r="R391" s="333"/>
      <c r="S391" s="333"/>
      <c r="T391" s="333"/>
      <c r="U391" s="333"/>
      <c r="V391" s="333"/>
      <c r="W391" s="330"/>
      <c r="X391" s="975"/>
      <c r="Y391" s="1010"/>
      <c r="Z391" s="1007"/>
      <c r="AA391" s="1006"/>
      <c r="AB391" s="987"/>
      <c r="AC391" s="1000"/>
      <c r="AD391" s="308">
        <f>IF(N391=N390,0,IF(N391=N389,0,IF(N391=N388,0,IF(N391=N387,0,IF(N391=N386,0,IF(N391=N385,0,1))))))</f>
        <v>0</v>
      </c>
      <c r="AE391" s="308" t="s">
        <v>282</v>
      </c>
      <c r="AF391" s="308" t="str">
        <f t="shared" si="33"/>
        <v>??</v>
      </c>
      <c r="AG391" s="308">
        <f>IF(O391=O390,0,IF(O391=O389,0,IF(O391=O388,0,IF(O391=O387,0,IF(O391=O386,0,IF(O391=O385,0,1))))))</f>
        <v>0</v>
      </c>
      <c r="AH391" s="329">
        <f t="shared" si="34"/>
        <v>0</v>
      </c>
      <c r="AI391" s="309"/>
    </row>
    <row r="392" spans="1:35" ht="15" customHeight="1" thickTop="1" thickBot="1" x14ac:dyDescent="0.25">
      <c r="A392" s="964"/>
      <c r="B392" s="967"/>
      <c r="C392" s="970"/>
      <c r="D392" s="967"/>
      <c r="E392" s="973"/>
      <c r="F392" s="967"/>
      <c r="G392" s="967"/>
      <c r="H392" s="994"/>
      <c r="I392" s="999"/>
      <c r="J392" s="967"/>
      <c r="K392" s="967"/>
      <c r="L392" s="997"/>
      <c r="M392" s="334"/>
      <c r="N392" s="335"/>
      <c r="O392" s="335"/>
      <c r="P392" s="336"/>
      <c r="Q392" s="337"/>
      <c r="R392" s="337"/>
      <c r="S392" s="337"/>
      <c r="T392" s="337"/>
      <c r="U392" s="337"/>
      <c r="V392" s="337"/>
      <c r="W392" s="334"/>
      <c r="X392" s="976"/>
      <c r="Y392" s="1011"/>
      <c r="Z392" s="1008"/>
      <c r="AA392" s="1006"/>
      <c r="AB392" s="988"/>
      <c r="AC392" s="1000"/>
      <c r="AD392" s="308">
        <f>IF(N392=N391,0,IF(N392=N390,0,IF(N392=N389,0,IF(N392=N388,0,IF(N392=N387,0,IF(N392=N386,0,IF(N392=N385,0,1)))))))</f>
        <v>0</v>
      </c>
      <c r="AE392" s="308" t="s">
        <v>282</v>
      </c>
      <c r="AF392" s="308" t="str">
        <f t="shared" si="33"/>
        <v>??</v>
      </c>
      <c r="AG392" s="308">
        <f>IF(O392=O391,0,IF(O392=O390,0,IF(O392=O389,0,IF(O392=O388,0,IF(O392=O387,0,IF(O392=O386,0,IF(O392=O385,0,1)))))))</f>
        <v>0</v>
      </c>
      <c r="AH392" s="329">
        <f t="shared" si="34"/>
        <v>0</v>
      </c>
      <c r="AI392" s="309"/>
    </row>
    <row r="393" spans="1:35" ht="15" customHeight="1" thickTop="1" thickBot="1" x14ac:dyDescent="0.25">
      <c r="A393" s="962"/>
      <c r="B393" s="965"/>
      <c r="C393" s="968"/>
      <c r="D393" s="965"/>
      <c r="E393" s="971"/>
      <c r="F393" s="966"/>
      <c r="G393" s="966"/>
      <c r="H393" s="992"/>
      <c r="I393" s="324"/>
      <c r="J393" s="966"/>
      <c r="K393" s="966"/>
      <c r="L393" s="995"/>
      <c r="M393" s="325"/>
      <c r="N393" s="326"/>
      <c r="O393" s="326"/>
      <c r="P393" s="327"/>
      <c r="Q393" s="328"/>
      <c r="R393" s="328"/>
      <c r="S393" s="328"/>
      <c r="T393" s="328"/>
      <c r="U393" s="328"/>
      <c r="V393" s="328"/>
      <c r="W393" s="325"/>
      <c r="X393" s="974">
        <f>SUM(P393:W400)</f>
        <v>0</v>
      </c>
      <c r="Y393" s="1009"/>
      <c r="Z393" s="1004">
        <f>IF(X393&lt;=18,0,X393-Y393)</f>
        <v>0</v>
      </c>
      <c r="AA393" s="1006">
        <f>IF(X393&lt;Y393,X393,Y393)/IF(Y393=0,1,Y393)</f>
        <v>0</v>
      </c>
      <c r="AB393" s="986" t="str">
        <f>IF(AA393=1,"pe",IF(AA393&gt;0,"ne",""))</f>
        <v/>
      </c>
      <c r="AC393" s="1000"/>
      <c r="AD393" s="308">
        <v>1</v>
      </c>
      <c r="AE393" s="308" t="s">
        <v>282</v>
      </c>
      <c r="AF393" s="308" t="str">
        <f t="shared" si="33"/>
        <v>??</v>
      </c>
      <c r="AG393" s="308">
        <v>1</v>
      </c>
      <c r="AH393" s="329">
        <f>C393</f>
        <v>0</v>
      </c>
      <c r="AI393" s="309"/>
    </row>
    <row r="394" spans="1:35" ht="15" customHeight="1" thickTop="1" thickBot="1" x14ac:dyDescent="0.25">
      <c r="A394" s="963"/>
      <c r="B394" s="966"/>
      <c r="C394" s="969"/>
      <c r="D394" s="966"/>
      <c r="E394" s="972"/>
      <c r="F394" s="966"/>
      <c r="G394" s="966"/>
      <c r="H394" s="993"/>
      <c r="I394" s="998"/>
      <c r="J394" s="966"/>
      <c r="K394" s="966"/>
      <c r="L394" s="996"/>
      <c r="M394" s="330"/>
      <c r="N394" s="331"/>
      <c r="O394" s="331"/>
      <c r="P394" s="332"/>
      <c r="Q394" s="333"/>
      <c r="R394" s="333"/>
      <c r="S394" s="333"/>
      <c r="T394" s="333"/>
      <c r="U394" s="333"/>
      <c r="V394" s="333"/>
      <c r="W394" s="330"/>
      <c r="X394" s="975"/>
      <c r="Y394" s="1010"/>
      <c r="Z394" s="1005"/>
      <c r="AA394" s="1006"/>
      <c r="AB394" s="987"/>
      <c r="AC394" s="1000"/>
      <c r="AD394" s="308">
        <f>IF(N394=N393,0,1)</f>
        <v>0</v>
      </c>
      <c r="AE394" s="308" t="s">
        <v>282</v>
      </c>
      <c r="AF394" s="308" t="str">
        <f t="shared" si="33"/>
        <v>??</v>
      </c>
      <c r="AG394" s="308">
        <f>IF(O394=O393,0,1)</f>
        <v>0</v>
      </c>
      <c r="AH394" s="329">
        <f t="shared" ref="AH394:AH400" si="35">AH393</f>
        <v>0</v>
      </c>
      <c r="AI394" s="309"/>
    </row>
    <row r="395" spans="1:35" ht="15" customHeight="1" thickTop="1" thickBot="1" x14ac:dyDescent="0.25">
      <c r="A395" s="963"/>
      <c r="B395" s="966"/>
      <c r="C395" s="969"/>
      <c r="D395" s="966"/>
      <c r="E395" s="972"/>
      <c r="F395" s="966"/>
      <c r="G395" s="966"/>
      <c r="H395" s="993"/>
      <c r="I395" s="998"/>
      <c r="J395" s="966"/>
      <c r="K395" s="966"/>
      <c r="L395" s="996"/>
      <c r="M395" s="330"/>
      <c r="N395" s="331"/>
      <c r="O395" s="331"/>
      <c r="P395" s="332"/>
      <c r="Q395" s="333"/>
      <c r="R395" s="333"/>
      <c r="S395" s="333"/>
      <c r="T395" s="333"/>
      <c r="U395" s="333"/>
      <c r="V395" s="333"/>
      <c r="W395" s="330"/>
      <c r="X395" s="975"/>
      <c r="Y395" s="1010"/>
      <c r="Z395" s="1005"/>
      <c r="AA395" s="1006"/>
      <c r="AB395" s="987"/>
      <c r="AC395" s="1000"/>
      <c r="AD395" s="308">
        <f>IF(N395=N394,0,IF(N395=N393,0,1))</f>
        <v>0</v>
      </c>
      <c r="AE395" s="308" t="s">
        <v>282</v>
      </c>
      <c r="AF395" s="308" t="str">
        <f t="shared" si="33"/>
        <v>??</v>
      </c>
      <c r="AG395" s="308">
        <f>IF(O395=O394,0,IF(O395=O393,0,1))</f>
        <v>0</v>
      </c>
      <c r="AH395" s="329">
        <f t="shared" si="35"/>
        <v>0</v>
      </c>
      <c r="AI395" s="309"/>
    </row>
    <row r="396" spans="1:35" ht="15" customHeight="1" thickTop="1" thickBot="1" x14ac:dyDescent="0.25">
      <c r="A396" s="963"/>
      <c r="B396" s="966"/>
      <c r="C396" s="969"/>
      <c r="D396" s="966"/>
      <c r="E396" s="972"/>
      <c r="F396" s="966"/>
      <c r="G396" s="966"/>
      <c r="H396" s="993"/>
      <c r="I396" s="998"/>
      <c r="J396" s="966"/>
      <c r="K396" s="966"/>
      <c r="L396" s="996"/>
      <c r="M396" s="330"/>
      <c r="N396" s="331"/>
      <c r="O396" s="331"/>
      <c r="P396" s="332"/>
      <c r="Q396" s="333"/>
      <c r="R396" s="333"/>
      <c r="S396" s="333"/>
      <c r="T396" s="333"/>
      <c r="U396" s="333"/>
      <c r="V396" s="333"/>
      <c r="W396" s="330"/>
      <c r="X396" s="975"/>
      <c r="Y396" s="1010"/>
      <c r="Z396" s="1005"/>
      <c r="AA396" s="1006"/>
      <c r="AB396" s="987"/>
      <c r="AC396" s="1000"/>
      <c r="AD396" s="308">
        <f>IF(N396=N395,0,IF(N396=N394,0,IF(N396=N393,0,1)))</f>
        <v>0</v>
      </c>
      <c r="AE396" s="308" t="s">
        <v>282</v>
      </c>
      <c r="AF396" s="308" t="str">
        <f t="shared" si="33"/>
        <v>??</v>
      </c>
      <c r="AG396" s="308">
        <f>IF(O396=O395,0,IF(O396=O394,0,IF(O396=O393,0,1)))</f>
        <v>0</v>
      </c>
      <c r="AH396" s="329">
        <f t="shared" si="35"/>
        <v>0</v>
      </c>
      <c r="AI396" s="309"/>
    </row>
    <row r="397" spans="1:35" ht="15" customHeight="1" thickTop="1" thickBot="1" x14ac:dyDescent="0.25">
      <c r="A397" s="963"/>
      <c r="B397" s="966"/>
      <c r="C397" s="969"/>
      <c r="D397" s="966"/>
      <c r="E397" s="972"/>
      <c r="F397" s="966"/>
      <c r="G397" s="966"/>
      <c r="H397" s="993"/>
      <c r="I397" s="998"/>
      <c r="J397" s="966"/>
      <c r="K397" s="966"/>
      <c r="L397" s="996"/>
      <c r="M397" s="330"/>
      <c r="N397" s="331"/>
      <c r="O397" s="331"/>
      <c r="P397" s="332"/>
      <c r="Q397" s="333"/>
      <c r="R397" s="333"/>
      <c r="S397" s="333"/>
      <c r="T397" s="333"/>
      <c r="U397" s="333"/>
      <c r="V397" s="333"/>
      <c r="W397" s="330"/>
      <c r="X397" s="975"/>
      <c r="Y397" s="1010"/>
      <c r="Z397" s="1005"/>
      <c r="AA397" s="1006"/>
      <c r="AB397" s="987"/>
      <c r="AC397" s="1000"/>
      <c r="AD397" s="308">
        <f>IF(N397=N396,0,IF(N397=N395,0,IF(N397=N394,0,IF(N397=N393,0,1))))</f>
        <v>0</v>
      </c>
      <c r="AE397" s="308" t="s">
        <v>282</v>
      </c>
      <c r="AF397" s="308" t="str">
        <f t="shared" si="33"/>
        <v>??</v>
      </c>
      <c r="AG397" s="308">
        <f>IF(O397=O396,0,IF(O397=O395,0,IF(O397=O394,0,IF(O397=O393,0,1))))</f>
        <v>0</v>
      </c>
      <c r="AH397" s="329">
        <f t="shared" si="35"/>
        <v>0</v>
      </c>
      <c r="AI397" s="309"/>
    </row>
    <row r="398" spans="1:35" ht="15" customHeight="1" thickTop="1" thickBot="1" x14ac:dyDescent="0.25">
      <c r="A398" s="963"/>
      <c r="B398" s="966"/>
      <c r="C398" s="969"/>
      <c r="D398" s="966"/>
      <c r="E398" s="972"/>
      <c r="F398" s="966"/>
      <c r="G398" s="966"/>
      <c r="H398" s="993"/>
      <c r="I398" s="998"/>
      <c r="J398" s="966"/>
      <c r="K398" s="966"/>
      <c r="L398" s="996"/>
      <c r="M398" s="330"/>
      <c r="N398" s="331"/>
      <c r="O398" s="331"/>
      <c r="P398" s="332"/>
      <c r="Q398" s="333"/>
      <c r="R398" s="333"/>
      <c r="S398" s="333"/>
      <c r="T398" s="333"/>
      <c r="U398" s="333"/>
      <c r="V398" s="333"/>
      <c r="W398" s="330"/>
      <c r="X398" s="975"/>
      <c r="Y398" s="1010"/>
      <c r="Z398" s="1007" t="str">
        <f>IF(Z393&gt;9,"Błąd","")</f>
        <v/>
      </c>
      <c r="AA398" s="1006"/>
      <c r="AB398" s="987"/>
      <c r="AC398" s="1000"/>
      <c r="AD398" s="308">
        <f>IF(N398=N397,0,IF(N398=N396,0,IF(N398=N395,0,IF(N398=N394,0,IF(N398=N393,0,1)))))</f>
        <v>0</v>
      </c>
      <c r="AE398" s="308" t="s">
        <v>282</v>
      </c>
      <c r="AF398" s="308" t="str">
        <f t="shared" si="33"/>
        <v>??</v>
      </c>
      <c r="AG398" s="308">
        <f>IF(O398=O397,0,IF(O398=O396,0,IF(O398=O395,0,IF(O398=O394,0,IF(O398=O393,0,1)))))</f>
        <v>0</v>
      </c>
      <c r="AH398" s="329">
        <f t="shared" si="35"/>
        <v>0</v>
      </c>
      <c r="AI398" s="309"/>
    </row>
    <row r="399" spans="1:35" ht="15" customHeight="1" thickTop="1" thickBot="1" x14ac:dyDescent="0.25">
      <c r="A399" s="963"/>
      <c r="B399" s="966"/>
      <c r="C399" s="969"/>
      <c r="D399" s="966"/>
      <c r="E399" s="972"/>
      <c r="F399" s="966"/>
      <c r="G399" s="966"/>
      <c r="H399" s="993"/>
      <c r="I399" s="998"/>
      <c r="J399" s="966"/>
      <c r="K399" s="966"/>
      <c r="L399" s="996"/>
      <c r="M399" s="330"/>
      <c r="N399" s="331"/>
      <c r="O399" s="331"/>
      <c r="P399" s="332"/>
      <c r="Q399" s="333"/>
      <c r="R399" s="333"/>
      <c r="S399" s="333"/>
      <c r="T399" s="333"/>
      <c r="U399" s="333"/>
      <c r="V399" s="333"/>
      <c r="W399" s="330"/>
      <c r="X399" s="975"/>
      <c r="Y399" s="1010"/>
      <c r="Z399" s="1007"/>
      <c r="AA399" s="1006"/>
      <c r="AB399" s="987"/>
      <c r="AC399" s="1000"/>
      <c r="AD399" s="308">
        <f>IF(N399=N398,0,IF(N399=N397,0,IF(N399=N396,0,IF(N399=N395,0,IF(N399=N394,0,IF(N399=N393,0,1))))))</f>
        <v>0</v>
      </c>
      <c r="AE399" s="308" t="s">
        <v>282</v>
      </c>
      <c r="AF399" s="308" t="str">
        <f t="shared" si="33"/>
        <v>??</v>
      </c>
      <c r="AG399" s="308">
        <f>IF(O399=O398,0,IF(O399=O397,0,IF(O399=O396,0,IF(O399=O395,0,IF(O399=O394,0,IF(O399=O393,0,1))))))</f>
        <v>0</v>
      </c>
      <c r="AH399" s="329">
        <f t="shared" si="35"/>
        <v>0</v>
      </c>
      <c r="AI399" s="309"/>
    </row>
    <row r="400" spans="1:35" ht="15" customHeight="1" thickTop="1" thickBot="1" x14ac:dyDescent="0.25">
      <c r="A400" s="964"/>
      <c r="B400" s="967"/>
      <c r="C400" s="970"/>
      <c r="D400" s="967"/>
      <c r="E400" s="973"/>
      <c r="F400" s="967"/>
      <c r="G400" s="967"/>
      <c r="H400" s="994"/>
      <c r="I400" s="999"/>
      <c r="J400" s="967"/>
      <c r="K400" s="967"/>
      <c r="L400" s="997"/>
      <c r="M400" s="334"/>
      <c r="N400" s="335"/>
      <c r="O400" s="335"/>
      <c r="P400" s="336"/>
      <c r="Q400" s="337"/>
      <c r="R400" s="337"/>
      <c r="S400" s="337"/>
      <c r="T400" s="337"/>
      <c r="U400" s="337"/>
      <c r="V400" s="337"/>
      <c r="W400" s="334"/>
      <c r="X400" s="976"/>
      <c r="Y400" s="1011"/>
      <c r="Z400" s="1008"/>
      <c r="AA400" s="1006"/>
      <c r="AB400" s="988"/>
      <c r="AC400" s="1000"/>
      <c r="AD400" s="308">
        <f>IF(N400=N399,0,IF(N400=N398,0,IF(N400=N397,0,IF(N400=N396,0,IF(N400=N395,0,IF(N400=N394,0,IF(N400=N393,0,1)))))))</f>
        <v>0</v>
      </c>
      <c r="AE400" s="308" t="s">
        <v>282</v>
      </c>
      <c r="AF400" s="308" t="str">
        <f t="shared" si="33"/>
        <v>??</v>
      </c>
      <c r="AG400" s="308">
        <f>IF(O400=O399,0,IF(O400=O398,0,IF(O400=O397,0,IF(O400=O396,0,IF(O400=O395,0,IF(O400=O394,0,IF(O400=O393,0,1)))))))</f>
        <v>0</v>
      </c>
      <c r="AH400" s="329">
        <f t="shared" si="35"/>
        <v>0</v>
      </c>
      <c r="AI400" s="309"/>
    </row>
    <row r="401" spans="1:35" ht="15" customHeight="1" thickTop="1" thickBot="1" x14ac:dyDescent="0.35">
      <c r="A401" s="338"/>
      <c r="B401" s="339"/>
      <c r="C401" s="346" t="s">
        <v>285</v>
      </c>
      <c r="D401" s="347"/>
      <c r="E401" s="341"/>
      <c r="F401" s="341"/>
      <c r="G401" s="347"/>
      <c r="H401" s="348"/>
      <c r="I401" s="347"/>
      <c r="J401" s="347"/>
      <c r="K401" s="347"/>
      <c r="L401" s="347"/>
      <c r="M401" s="339"/>
      <c r="N401" s="348"/>
      <c r="O401" s="349"/>
      <c r="P401" s="349"/>
      <c r="Q401" s="349"/>
      <c r="R401" s="349"/>
      <c r="S401" s="349"/>
      <c r="T401" s="349"/>
      <c r="U401" s="349"/>
      <c r="V401" s="349"/>
      <c r="W401" s="342"/>
      <c r="X401" s="350">
        <f>SUM(X402:X403)</f>
        <v>0</v>
      </c>
      <c r="Y401" s="350"/>
      <c r="Z401" s="351">
        <f>SUM(Z402:Z403)</f>
        <v>0</v>
      </c>
      <c r="AA401" s="350">
        <f>SUM(AA402:AA403)</f>
        <v>0</v>
      </c>
      <c r="AB401" s="352"/>
      <c r="AC401" s="323" t="s">
        <v>279</v>
      </c>
      <c r="AD401" s="308"/>
      <c r="AE401" s="308"/>
      <c r="AF401" s="308" t="str">
        <f t="shared" si="33"/>
        <v>??</v>
      </c>
      <c r="AG401" s="309"/>
      <c r="AH401" s="309"/>
      <c r="AI401" s="309"/>
    </row>
    <row r="402" spans="1:35" ht="15" customHeight="1" thickTop="1" x14ac:dyDescent="0.2">
      <c r="A402" s="353"/>
      <c r="B402" s="354"/>
      <c r="C402" s="355"/>
      <c r="D402" s="354"/>
      <c r="E402" s="356"/>
      <c r="F402" s="354"/>
      <c r="G402" s="354"/>
      <c r="H402" s="357"/>
      <c r="I402" s="324"/>
      <c r="J402" s="354"/>
      <c r="K402" s="354"/>
      <c r="L402" s="358"/>
      <c r="M402" s="325"/>
      <c r="N402" s="326"/>
      <c r="O402" s="326"/>
      <c r="P402" s="359"/>
      <c r="Q402" s="359"/>
      <c r="R402" s="359"/>
      <c r="S402" s="359"/>
      <c r="T402" s="359"/>
      <c r="U402" s="359"/>
      <c r="V402" s="359"/>
      <c r="W402" s="325"/>
      <c r="X402" s="360">
        <f>W402</f>
        <v>0</v>
      </c>
      <c r="Y402" s="361"/>
      <c r="Z402" s="362">
        <f>IF(X402&lt;=20,0,X402-Y402)</f>
        <v>0</v>
      </c>
      <c r="AA402" s="363">
        <f>IF(X402&lt;Y402,X402,Y402)/IF(Y402=0,1,Y402)</f>
        <v>0</v>
      </c>
      <c r="AB402" s="364" t="str">
        <f>IF(AA402=1,"pe",IF(AA402&gt;0,"ne",""))</f>
        <v/>
      </c>
      <c r="AC402" s="365"/>
      <c r="AD402" s="308">
        <v>1</v>
      </c>
      <c r="AE402" s="308" t="s">
        <v>286</v>
      </c>
      <c r="AF402" s="308" t="str">
        <f t="shared" si="33"/>
        <v>??</v>
      </c>
      <c r="AG402" s="309">
        <v>1</v>
      </c>
      <c r="AH402" s="329">
        <f>C402</f>
        <v>0</v>
      </c>
      <c r="AI402" s="309"/>
    </row>
    <row r="403" spans="1:35" ht="15" customHeight="1" thickBot="1" x14ac:dyDescent="0.25">
      <c r="A403" s="366"/>
      <c r="B403" s="367"/>
      <c r="C403" s="368"/>
      <c r="D403" s="367"/>
      <c r="E403" s="369"/>
      <c r="F403" s="367"/>
      <c r="G403" s="367"/>
      <c r="H403" s="370"/>
      <c r="I403" s="371"/>
      <c r="J403" s="367"/>
      <c r="K403" s="367"/>
      <c r="L403" s="372"/>
      <c r="M403" s="334"/>
      <c r="N403" s="335"/>
      <c r="O403" s="335"/>
      <c r="P403" s="373"/>
      <c r="Q403" s="373"/>
      <c r="R403" s="373"/>
      <c r="S403" s="373"/>
      <c r="T403" s="373"/>
      <c r="U403" s="373"/>
      <c r="V403" s="373"/>
      <c r="W403" s="374"/>
      <c r="X403" s="375">
        <f>W403</f>
        <v>0</v>
      </c>
      <c r="Y403" s="376"/>
      <c r="Z403" s="377">
        <f>IF(X403&lt;=20,0,X403-Y403)</f>
        <v>0</v>
      </c>
      <c r="AA403" s="378">
        <f>IF(X403&lt;Y403,X403,Y403)/IF(Y403=0,1,Y403)</f>
        <v>0</v>
      </c>
      <c r="AB403" s="379" t="str">
        <f>IF(AA403=1,"pe",IF(AA403&gt;0,"ne",""))</f>
        <v/>
      </c>
      <c r="AC403" s="380"/>
      <c r="AD403" s="308">
        <v>1</v>
      </c>
      <c r="AE403" s="308" t="s">
        <v>286</v>
      </c>
      <c r="AF403" s="308" t="str">
        <f t="shared" si="33"/>
        <v>??</v>
      </c>
      <c r="AG403" s="309">
        <v>1</v>
      </c>
      <c r="AH403" s="329">
        <f>C403</f>
        <v>0</v>
      </c>
      <c r="AI403" s="309"/>
    </row>
    <row r="404" spans="1:35" ht="15" customHeight="1" thickTop="1" thickBot="1" x14ac:dyDescent="0.35">
      <c r="A404" s="338"/>
      <c r="B404" s="339"/>
      <c r="C404" s="346" t="s">
        <v>287</v>
      </c>
      <c r="D404" s="347"/>
      <c r="E404" s="341"/>
      <c r="F404" s="341"/>
      <c r="G404" s="347"/>
      <c r="H404" s="348"/>
      <c r="I404" s="347"/>
      <c r="J404" s="347"/>
      <c r="K404" s="347"/>
      <c r="L404" s="347"/>
      <c r="M404" s="339"/>
      <c r="N404" s="348"/>
      <c r="O404" s="349"/>
      <c r="P404" s="349"/>
      <c r="Q404" s="349"/>
      <c r="R404" s="349"/>
      <c r="S404" s="349"/>
      <c r="T404" s="349"/>
      <c r="U404" s="349"/>
      <c r="V404" s="349"/>
      <c r="W404" s="339"/>
      <c r="X404" s="381">
        <f>SUM(X405:X406)</f>
        <v>0</v>
      </c>
      <c r="Y404" s="381"/>
      <c r="Z404" s="382">
        <f>SUM(Z405:Z406)</f>
        <v>0</v>
      </c>
      <c r="AA404" s="381">
        <f>SUM(AA405:AA406)</f>
        <v>0</v>
      </c>
      <c r="AB404" s="322"/>
      <c r="AC404" s="323" t="s">
        <v>279</v>
      </c>
      <c r="AD404" s="308"/>
      <c r="AE404" s="308"/>
      <c r="AF404" s="308" t="str">
        <f t="shared" si="33"/>
        <v>??</v>
      </c>
      <c r="AG404" s="308"/>
      <c r="AH404" s="309"/>
      <c r="AI404" s="309"/>
    </row>
    <row r="405" spans="1:35" ht="16.5" thickTop="1" x14ac:dyDescent="0.2">
      <c r="A405" s="353"/>
      <c r="B405" s="354"/>
      <c r="C405" s="355"/>
      <c r="D405" s="354"/>
      <c r="E405" s="356"/>
      <c r="F405" s="354"/>
      <c r="G405" s="354"/>
      <c r="H405" s="357"/>
      <c r="I405" s="324"/>
      <c r="J405" s="354"/>
      <c r="K405" s="354"/>
      <c r="L405" s="358"/>
      <c r="M405" s="325"/>
      <c r="N405" s="326"/>
      <c r="O405" s="326"/>
      <c r="P405" s="383"/>
      <c r="Q405" s="383"/>
      <c r="R405" s="383"/>
      <c r="S405" s="383"/>
      <c r="T405" s="383"/>
      <c r="U405" s="383"/>
      <c r="V405" s="384"/>
      <c r="W405" s="385"/>
      <c r="X405" s="360">
        <f>W405</f>
        <v>0</v>
      </c>
      <c r="Y405" s="360">
        <f>IF(X405&gt;0,30,0)</f>
        <v>0</v>
      </c>
      <c r="Z405" s="362">
        <f>IF(X405&lt;=30,0,X405-Y405)</f>
        <v>0</v>
      </c>
      <c r="AA405" s="363">
        <f>IF(X405&lt;Y405,X405,Y405)/IF(Y405=0,1,Y405)</f>
        <v>0</v>
      </c>
      <c r="AB405" s="364" t="str">
        <f>IF(AA405=1,"pe",IF(AA405&gt;0,"ne",""))</f>
        <v/>
      </c>
      <c r="AC405" s="386"/>
      <c r="AD405" s="312">
        <v>1</v>
      </c>
      <c r="AE405" s="312" t="s">
        <v>288</v>
      </c>
      <c r="AF405" s="308" t="str">
        <f t="shared" si="33"/>
        <v>??</v>
      </c>
      <c r="AG405" s="308">
        <v>1</v>
      </c>
      <c r="AH405" s="387">
        <f>C405</f>
        <v>0</v>
      </c>
      <c r="AI405" s="314"/>
    </row>
    <row r="406" spans="1:35" ht="16.5" thickBot="1" x14ac:dyDescent="0.25">
      <c r="A406" s="366"/>
      <c r="B406" s="367"/>
      <c r="C406" s="368"/>
      <c r="D406" s="367"/>
      <c r="E406" s="369"/>
      <c r="F406" s="367"/>
      <c r="G406" s="367"/>
      <c r="H406" s="370"/>
      <c r="I406" s="371"/>
      <c r="J406" s="367"/>
      <c r="K406" s="367"/>
      <c r="L406" s="372"/>
      <c r="M406" s="334"/>
      <c r="N406" s="335"/>
      <c r="O406" s="335"/>
      <c r="P406" s="373"/>
      <c r="Q406" s="373"/>
      <c r="R406" s="373"/>
      <c r="S406" s="373"/>
      <c r="T406" s="373"/>
      <c r="U406" s="373"/>
      <c r="V406" s="373"/>
      <c r="W406" s="388"/>
      <c r="X406" s="375">
        <f>W406</f>
        <v>0</v>
      </c>
      <c r="Y406" s="375">
        <f>IF(X406&gt;0,30,0)</f>
        <v>0</v>
      </c>
      <c r="Z406" s="377">
        <f>IF(X406&lt;=30,0,X406-Y406)</f>
        <v>0</v>
      </c>
      <c r="AA406" s="378">
        <f>IF(X406&lt;Y406,X406,Y406)/IF(Y406=0,1,Y406)</f>
        <v>0</v>
      </c>
      <c r="AB406" s="379" t="str">
        <f>IF(AA406=1,"pe",IF(AA406&gt;0,"ne",""))</f>
        <v/>
      </c>
      <c r="AC406" s="380"/>
      <c r="AD406" s="312">
        <v>1</v>
      </c>
      <c r="AE406" s="312" t="s">
        <v>288</v>
      </c>
      <c r="AF406" s="308" t="str">
        <f t="shared" si="33"/>
        <v>??</v>
      </c>
      <c r="AG406" s="308">
        <v>1</v>
      </c>
      <c r="AH406" s="387">
        <f>C406</f>
        <v>0</v>
      </c>
      <c r="AI406" s="314"/>
    </row>
    <row r="407" spans="1:35" ht="18" thickTop="1" thickBot="1" x14ac:dyDescent="0.35">
      <c r="A407" s="338"/>
      <c r="B407" s="339"/>
      <c r="C407" s="346" t="s">
        <v>289</v>
      </c>
      <c r="D407" s="347"/>
      <c r="E407" s="341"/>
      <c r="F407" s="341"/>
      <c r="G407" s="347"/>
      <c r="H407" s="348"/>
      <c r="I407" s="347"/>
      <c r="J407" s="347"/>
      <c r="K407" s="347"/>
      <c r="L407" s="347"/>
      <c r="M407" s="339"/>
      <c r="N407" s="348"/>
      <c r="O407" s="349"/>
      <c r="P407" s="349"/>
      <c r="Q407" s="349"/>
      <c r="R407" s="349"/>
      <c r="S407" s="349"/>
      <c r="T407" s="349"/>
      <c r="U407" s="349"/>
      <c r="V407" s="349"/>
      <c r="W407" s="339"/>
      <c r="X407" s="389" t="s">
        <v>290</v>
      </c>
      <c r="Y407" s="389" t="s">
        <v>290</v>
      </c>
      <c r="Z407" s="390" t="s">
        <v>290</v>
      </c>
      <c r="AA407" s="391">
        <f>SUM(AA408:AA409)</f>
        <v>0</v>
      </c>
      <c r="AB407" s="392"/>
      <c r="AC407" s="323" t="s">
        <v>279</v>
      </c>
      <c r="AD407" s="308"/>
      <c r="AE407" s="308"/>
      <c r="AF407" s="308" t="str">
        <f t="shared" si="33"/>
        <v>??</v>
      </c>
      <c r="AG407" s="308"/>
      <c r="AH407" s="309"/>
      <c r="AI407" s="309"/>
    </row>
    <row r="408" spans="1:35" ht="16.5" thickTop="1" x14ac:dyDescent="0.25">
      <c r="A408" s="353"/>
      <c r="B408" s="354"/>
      <c r="C408" s="355"/>
      <c r="D408" s="354"/>
      <c r="E408" s="356"/>
      <c r="F408" s="354"/>
      <c r="G408" s="354"/>
      <c r="H408" s="357"/>
      <c r="I408" s="324"/>
      <c r="J408" s="354"/>
      <c r="K408" s="354"/>
      <c r="L408" s="358"/>
      <c r="M408" s="325"/>
      <c r="N408" s="326"/>
      <c r="O408" s="326"/>
      <c r="P408" s="383"/>
      <c r="Q408" s="383"/>
      <c r="R408" s="383"/>
      <c r="S408" s="383"/>
      <c r="T408" s="383"/>
      <c r="U408" s="383"/>
      <c r="V408" s="383"/>
      <c r="W408" s="393"/>
      <c r="X408" s="394" t="s">
        <v>290</v>
      </c>
      <c r="Y408" s="394" t="s">
        <v>290</v>
      </c>
      <c r="Z408" s="395" t="s">
        <v>290</v>
      </c>
      <c r="AA408" s="396"/>
      <c r="AB408" s="364" t="str">
        <f>IF(AA408=1,"pe",IF(AA408&gt;0,"ne",""))</f>
        <v/>
      </c>
      <c r="AC408" s="397"/>
      <c r="AD408" s="308">
        <v>1</v>
      </c>
      <c r="AE408" s="308" t="s">
        <v>291</v>
      </c>
      <c r="AF408" s="308" t="str">
        <f t="shared" si="33"/>
        <v>??</v>
      </c>
      <c r="AG408" s="308">
        <v>1</v>
      </c>
      <c r="AH408" s="387">
        <f>C408</f>
        <v>0</v>
      </c>
      <c r="AI408" s="309"/>
    </row>
    <row r="409" spans="1:35" ht="16.5" thickBot="1" x14ac:dyDescent="0.3">
      <c r="A409" s="366"/>
      <c r="B409" s="367"/>
      <c r="C409" s="368"/>
      <c r="D409" s="367"/>
      <c r="E409" s="369"/>
      <c r="F409" s="367"/>
      <c r="G409" s="367"/>
      <c r="H409" s="370"/>
      <c r="I409" s="371"/>
      <c r="J409" s="367"/>
      <c r="K409" s="367"/>
      <c r="L409" s="372"/>
      <c r="M409" s="334"/>
      <c r="N409" s="335"/>
      <c r="O409" s="335"/>
      <c r="P409" s="398"/>
      <c r="Q409" s="398"/>
      <c r="R409" s="398"/>
      <c r="S409" s="398"/>
      <c r="T409" s="398"/>
      <c r="U409" s="398"/>
      <c r="V409" s="398"/>
      <c r="W409" s="399"/>
      <c r="X409" s="400" t="s">
        <v>290</v>
      </c>
      <c r="Y409" s="400" t="s">
        <v>290</v>
      </c>
      <c r="Z409" s="401" t="s">
        <v>290</v>
      </c>
      <c r="AA409" s="402"/>
      <c r="AB409" s="403" t="str">
        <f>IF(AA409=1,"pe",IF(AA409&gt;0,"ne",""))</f>
        <v/>
      </c>
      <c r="AC409" s="404"/>
      <c r="AD409" s="308">
        <v>1</v>
      </c>
      <c r="AE409" s="308" t="s">
        <v>291</v>
      </c>
      <c r="AF409" s="308" t="str">
        <f t="shared" si="33"/>
        <v>??</v>
      </c>
      <c r="AG409" s="308">
        <v>1</v>
      </c>
      <c r="AH409" s="387">
        <f>C409</f>
        <v>0</v>
      </c>
      <c r="AI409" s="309"/>
    </row>
    <row r="410" spans="1:35" ht="18" thickTop="1" thickBot="1" x14ac:dyDescent="0.25">
      <c r="A410" s="338"/>
      <c r="B410" s="339"/>
      <c r="C410" s="346" t="s">
        <v>292</v>
      </c>
      <c r="D410" s="405"/>
      <c r="E410" s="341"/>
      <c r="F410" s="341"/>
      <c r="G410" s="405"/>
      <c r="H410" s="349"/>
      <c r="I410" s="405"/>
      <c r="J410" s="405"/>
      <c r="K410" s="405"/>
      <c r="L410" s="405"/>
      <c r="M410" s="339"/>
      <c r="N410" s="349"/>
      <c r="O410" s="349"/>
      <c r="P410" s="349"/>
      <c r="Q410" s="349"/>
      <c r="R410" s="349"/>
      <c r="S410" s="349"/>
      <c r="T410" s="349"/>
      <c r="U410" s="349"/>
      <c r="V410" s="349"/>
      <c r="W410" s="339"/>
      <c r="X410" s="389" t="s">
        <v>290</v>
      </c>
      <c r="Y410" s="389" t="s">
        <v>290</v>
      </c>
      <c r="Z410" s="390" t="s">
        <v>290</v>
      </c>
      <c r="AA410" s="391">
        <f>SUM(AA411:AA412)</f>
        <v>0</v>
      </c>
      <c r="AB410" s="406"/>
      <c r="AC410" s="407" t="s">
        <v>279</v>
      </c>
      <c r="AD410" s="312"/>
      <c r="AE410" s="312"/>
      <c r="AF410" s="312" t="str">
        <f t="shared" si="33"/>
        <v>??</v>
      </c>
      <c r="AG410" s="312"/>
      <c r="AH410" s="314"/>
      <c r="AI410" s="314"/>
    </row>
    <row r="411" spans="1:35" ht="16.5" thickTop="1" x14ac:dyDescent="0.25">
      <c r="A411" s="353"/>
      <c r="B411" s="354"/>
      <c r="C411" s="355"/>
      <c r="D411" s="354"/>
      <c r="E411" s="356"/>
      <c r="F411" s="354"/>
      <c r="G411" s="354"/>
      <c r="H411" s="357"/>
      <c r="I411" s="324"/>
      <c r="J411" s="354"/>
      <c r="K411" s="354"/>
      <c r="L411" s="358"/>
      <c r="M411" s="325"/>
      <c r="N411" s="326"/>
      <c r="O411" s="326"/>
      <c r="P411" s="383"/>
      <c r="Q411" s="383"/>
      <c r="R411" s="383"/>
      <c r="S411" s="383"/>
      <c r="T411" s="383"/>
      <c r="U411" s="383"/>
      <c r="V411" s="383"/>
      <c r="W411" s="393"/>
      <c r="X411" s="394" t="s">
        <v>290</v>
      </c>
      <c r="Y411" s="394" t="s">
        <v>290</v>
      </c>
      <c r="Z411" s="395" t="s">
        <v>290</v>
      </c>
      <c r="AA411" s="396"/>
      <c r="AB411" s="364" t="str">
        <f>IF(AA411=1,"pe",IF(AA411&gt;0,"ne",""))</f>
        <v/>
      </c>
      <c r="AC411" s="397"/>
      <c r="AD411" s="308">
        <v>1</v>
      </c>
      <c r="AE411" s="308" t="s">
        <v>293</v>
      </c>
      <c r="AF411" s="308" t="str">
        <f t="shared" si="33"/>
        <v>??</v>
      </c>
      <c r="AG411" s="308">
        <v>1</v>
      </c>
      <c r="AH411" s="387">
        <f>C411</f>
        <v>0</v>
      </c>
      <c r="AI411" s="309"/>
    </row>
    <row r="412" spans="1:35" ht="16.5" thickBot="1" x14ac:dyDescent="0.3">
      <c r="A412" s="366"/>
      <c r="B412" s="367"/>
      <c r="C412" s="368"/>
      <c r="D412" s="367"/>
      <c r="E412" s="369"/>
      <c r="F412" s="367"/>
      <c r="G412" s="367"/>
      <c r="H412" s="370"/>
      <c r="I412" s="371"/>
      <c r="J412" s="367"/>
      <c r="K412" s="367"/>
      <c r="L412" s="372"/>
      <c r="M412" s="334"/>
      <c r="N412" s="335"/>
      <c r="O412" s="335"/>
      <c r="P412" s="408"/>
      <c r="Q412" s="408"/>
      <c r="R412" s="408"/>
      <c r="S412" s="408"/>
      <c r="T412" s="408"/>
      <c r="U412" s="408"/>
      <c r="V412" s="408"/>
      <c r="W412" s="409"/>
      <c r="X412" s="410" t="s">
        <v>290</v>
      </c>
      <c r="Y412" s="410" t="s">
        <v>290</v>
      </c>
      <c r="Z412" s="411" t="s">
        <v>290</v>
      </c>
      <c r="AA412" s="412"/>
      <c r="AB412" s="413" t="str">
        <f>IF(AA412=1,"pe",IF(AA412&gt;0,"ne",""))</f>
        <v/>
      </c>
      <c r="AC412" s="414"/>
      <c r="AD412" s="308">
        <v>1</v>
      </c>
      <c r="AE412" s="308" t="s">
        <v>293</v>
      </c>
      <c r="AF412" s="308" t="str">
        <f t="shared" si="33"/>
        <v>??</v>
      </c>
      <c r="AG412" s="308">
        <v>1</v>
      </c>
      <c r="AH412" s="387">
        <f>C412</f>
        <v>0</v>
      </c>
      <c r="AI412" s="309"/>
    </row>
    <row r="413" spans="1:35" ht="13.5" thickTop="1" x14ac:dyDescent="0.2"/>
  </sheetData>
  <sheetProtection algorithmName="SHA-512" hashValue="iiLDHX67dss3TJu7DxhBchdPfhv+Ru5M2zrtvJyEawBX/i5KGvNfCZl179Bp5CR/EjnGUmgul69Tz2CiCePgbA==" saltValue="HMXIufP9isdstwpb2wjDIw==" spinCount="100000" sheet="1" formatRows="0"/>
  <mergeCells count="925">
    <mergeCell ref="AA1:AC1"/>
    <mergeCell ref="AB393:AB400"/>
    <mergeCell ref="AC393:AC400"/>
    <mergeCell ref="I394:I400"/>
    <mergeCell ref="Z398:Z400"/>
    <mergeCell ref="G393:G400"/>
    <mergeCell ref="H393:H400"/>
    <mergeCell ref="J393:J400"/>
    <mergeCell ref="K393:K400"/>
    <mergeCell ref="L393:L400"/>
    <mergeCell ref="X393:X400"/>
    <mergeCell ref="AB385:AB392"/>
    <mergeCell ref="AC385:AC392"/>
    <mergeCell ref="L385:L392"/>
    <mergeCell ref="X385:X392"/>
    <mergeCell ref="AB377:AB384"/>
    <mergeCell ref="AC377:AC384"/>
    <mergeCell ref="I378:I384"/>
    <mergeCell ref="Z382:Z384"/>
    <mergeCell ref="G377:G384"/>
    <mergeCell ref="H377:H384"/>
    <mergeCell ref="J377:J384"/>
    <mergeCell ref="K377:K384"/>
    <mergeCell ref="L377:L384"/>
    <mergeCell ref="A393:A400"/>
    <mergeCell ref="B393:B400"/>
    <mergeCell ref="C393:C400"/>
    <mergeCell ref="D393:D400"/>
    <mergeCell ref="E393:E400"/>
    <mergeCell ref="F393:F400"/>
    <mergeCell ref="Y385:Y392"/>
    <mergeCell ref="Z385:Z389"/>
    <mergeCell ref="AA385:AA392"/>
    <mergeCell ref="A385:A392"/>
    <mergeCell ref="B385:B392"/>
    <mergeCell ref="C385:C392"/>
    <mergeCell ref="D385:D392"/>
    <mergeCell ref="E385:E392"/>
    <mergeCell ref="F385:F392"/>
    <mergeCell ref="Y393:Y400"/>
    <mergeCell ref="Z393:Z397"/>
    <mergeCell ref="AA393:AA400"/>
    <mergeCell ref="I386:I392"/>
    <mergeCell ref="Z390:Z392"/>
    <mergeCell ref="G385:G392"/>
    <mergeCell ref="H385:H392"/>
    <mergeCell ref="J385:J392"/>
    <mergeCell ref="K385:K392"/>
    <mergeCell ref="A369:A376"/>
    <mergeCell ref="B369:B376"/>
    <mergeCell ref="C369:C376"/>
    <mergeCell ref="D369:D376"/>
    <mergeCell ref="E369:E376"/>
    <mergeCell ref="F369:F376"/>
    <mergeCell ref="Y377:Y384"/>
    <mergeCell ref="Z377:Z381"/>
    <mergeCell ref="AA377:AA384"/>
    <mergeCell ref="X377:X384"/>
    <mergeCell ref="A377:A384"/>
    <mergeCell ref="B377:B384"/>
    <mergeCell ref="C377:C384"/>
    <mergeCell ref="D377:D384"/>
    <mergeCell ref="E377:E384"/>
    <mergeCell ref="F377:F384"/>
    <mergeCell ref="Y369:Y376"/>
    <mergeCell ref="Z369:Z373"/>
    <mergeCell ref="AB369:AB376"/>
    <mergeCell ref="AC369:AC376"/>
    <mergeCell ref="I370:I376"/>
    <mergeCell ref="Z374:Z376"/>
    <mergeCell ref="G369:G376"/>
    <mergeCell ref="H369:H376"/>
    <mergeCell ref="J369:J376"/>
    <mergeCell ref="K369:K376"/>
    <mergeCell ref="L369:L376"/>
    <mergeCell ref="X369:X376"/>
    <mergeCell ref="AA369:AA376"/>
    <mergeCell ref="AB361:AB368"/>
    <mergeCell ref="AC361:AC368"/>
    <mergeCell ref="I362:I368"/>
    <mergeCell ref="Z366:Z368"/>
    <mergeCell ref="G361:G368"/>
    <mergeCell ref="H361:H368"/>
    <mergeCell ref="J361:J368"/>
    <mergeCell ref="K361:K368"/>
    <mergeCell ref="L361:L368"/>
    <mergeCell ref="X361:X368"/>
    <mergeCell ref="A361:A368"/>
    <mergeCell ref="B361:B368"/>
    <mergeCell ref="C361:C368"/>
    <mergeCell ref="D361:D368"/>
    <mergeCell ref="E361:E368"/>
    <mergeCell ref="F361:F368"/>
    <mergeCell ref="Y353:Y360"/>
    <mergeCell ref="Z353:Z357"/>
    <mergeCell ref="AA353:AA360"/>
    <mergeCell ref="A353:A360"/>
    <mergeCell ref="B353:B360"/>
    <mergeCell ref="C353:C360"/>
    <mergeCell ref="D353:D360"/>
    <mergeCell ref="E353:E360"/>
    <mergeCell ref="F353:F360"/>
    <mergeCell ref="Y361:Y368"/>
    <mergeCell ref="Z361:Z365"/>
    <mergeCell ref="AA361:AA368"/>
    <mergeCell ref="AB353:AB360"/>
    <mergeCell ref="AC353:AC360"/>
    <mergeCell ref="I354:I360"/>
    <mergeCell ref="Z358:Z360"/>
    <mergeCell ref="G353:G360"/>
    <mergeCell ref="H353:H360"/>
    <mergeCell ref="J353:J360"/>
    <mergeCell ref="K353:K360"/>
    <mergeCell ref="L353:L360"/>
    <mergeCell ref="X353:X360"/>
    <mergeCell ref="AB345:AB352"/>
    <mergeCell ref="AC345:AC352"/>
    <mergeCell ref="I346:I352"/>
    <mergeCell ref="Z350:Z352"/>
    <mergeCell ref="G345:G352"/>
    <mergeCell ref="H345:H352"/>
    <mergeCell ref="J345:J352"/>
    <mergeCell ref="K345:K352"/>
    <mergeCell ref="L345:L352"/>
    <mergeCell ref="X345:X352"/>
    <mergeCell ref="A345:A352"/>
    <mergeCell ref="B345:B352"/>
    <mergeCell ref="C345:C352"/>
    <mergeCell ref="D345:D352"/>
    <mergeCell ref="E345:E352"/>
    <mergeCell ref="F345:F352"/>
    <mergeCell ref="Y337:Y344"/>
    <mergeCell ref="Z337:Z341"/>
    <mergeCell ref="AA337:AA344"/>
    <mergeCell ref="A337:A344"/>
    <mergeCell ref="B337:B344"/>
    <mergeCell ref="C337:C344"/>
    <mergeCell ref="D337:D344"/>
    <mergeCell ref="E337:E344"/>
    <mergeCell ref="F337:F344"/>
    <mergeCell ref="Y345:Y352"/>
    <mergeCell ref="Z345:Z349"/>
    <mergeCell ref="AA345:AA352"/>
    <mergeCell ref="AB337:AB344"/>
    <mergeCell ref="AC337:AC344"/>
    <mergeCell ref="I338:I344"/>
    <mergeCell ref="Z342:Z344"/>
    <mergeCell ref="G337:G344"/>
    <mergeCell ref="H337:H344"/>
    <mergeCell ref="J337:J344"/>
    <mergeCell ref="K337:K344"/>
    <mergeCell ref="L337:L344"/>
    <mergeCell ref="X337:X344"/>
    <mergeCell ref="AB329:AB336"/>
    <mergeCell ref="AC329:AC336"/>
    <mergeCell ref="I330:I336"/>
    <mergeCell ref="Z334:Z336"/>
    <mergeCell ref="G329:G336"/>
    <mergeCell ref="H329:H336"/>
    <mergeCell ref="J329:J336"/>
    <mergeCell ref="K329:K336"/>
    <mergeCell ref="L329:L336"/>
    <mergeCell ref="X329:X336"/>
    <mergeCell ref="A329:A336"/>
    <mergeCell ref="B329:B336"/>
    <mergeCell ref="C329:C336"/>
    <mergeCell ref="D329:D336"/>
    <mergeCell ref="E329:E336"/>
    <mergeCell ref="F329:F336"/>
    <mergeCell ref="Y321:Y328"/>
    <mergeCell ref="Z321:Z325"/>
    <mergeCell ref="AA321:AA328"/>
    <mergeCell ref="A321:A328"/>
    <mergeCell ref="B321:B328"/>
    <mergeCell ref="C321:C328"/>
    <mergeCell ref="D321:D328"/>
    <mergeCell ref="E321:E328"/>
    <mergeCell ref="F321:F328"/>
    <mergeCell ref="Y329:Y336"/>
    <mergeCell ref="Z329:Z333"/>
    <mergeCell ref="AA329:AA336"/>
    <mergeCell ref="AB321:AB328"/>
    <mergeCell ref="AC321:AC328"/>
    <mergeCell ref="I322:I328"/>
    <mergeCell ref="Z326:Z328"/>
    <mergeCell ref="G321:G328"/>
    <mergeCell ref="H321:H328"/>
    <mergeCell ref="J321:J328"/>
    <mergeCell ref="K321:K328"/>
    <mergeCell ref="L321:L328"/>
    <mergeCell ref="X321:X328"/>
    <mergeCell ref="AB313:AB320"/>
    <mergeCell ref="AC313:AC320"/>
    <mergeCell ref="I314:I320"/>
    <mergeCell ref="Z318:Z320"/>
    <mergeCell ref="G313:G320"/>
    <mergeCell ref="H313:H320"/>
    <mergeCell ref="J313:J320"/>
    <mergeCell ref="K313:K320"/>
    <mergeCell ref="L313:L320"/>
    <mergeCell ref="X313:X320"/>
    <mergeCell ref="A313:A320"/>
    <mergeCell ref="B313:B320"/>
    <mergeCell ref="C313:C320"/>
    <mergeCell ref="D313:D320"/>
    <mergeCell ref="E313:E320"/>
    <mergeCell ref="F313:F320"/>
    <mergeCell ref="Y305:Y312"/>
    <mergeCell ref="Z305:Z309"/>
    <mergeCell ref="AA305:AA312"/>
    <mergeCell ref="A305:A312"/>
    <mergeCell ref="B305:B312"/>
    <mergeCell ref="C305:C312"/>
    <mergeCell ref="D305:D312"/>
    <mergeCell ref="E305:E312"/>
    <mergeCell ref="F305:F312"/>
    <mergeCell ref="Y313:Y320"/>
    <mergeCell ref="Z313:Z317"/>
    <mergeCell ref="AA313:AA320"/>
    <mergeCell ref="AB305:AB312"/>
    <mergeCell ref="AC305:AC312"/>
    <mergeCell ref="I306:I312"/>
    <mergeCell ref="Z310:Z312"/>
    <mergeCell ref="G305:G312"/>
    <mergeCell ref="H305:H312"/>
    <mergeCell ref="J305:J312"/>
    <mergeCell ref="K305:K312"/>
    <mergeCell ref="L305:L312"/>
    <mergeCell ref="X305:X312"/>
    <mergeCell ref="AB297:AB304"/>
    <mergeCell ref="AC297:AC304"/>
    <mergeCell ref="I298:I304"/>
    <mergeCell ref="Z302:Z304"/>
    <mergeCell ref="G297:G304"/>
    <mergeCell ref="H297:H304"/>
    <mergeCell ref="J297:J304"/>
    <mergeCell ref="K297:K304"/>
    <mergeCell ref="L297:L304"/>
    <mergeCell ref="X297:X304"/>
    <mergeCell ref="A297:A304"/>
    <mergeCell ref="B297:B304"/>
    <mergeCell ref="C297:C304"/>
    <mergeCell ref="D297:D304"/>
    <mergeCell ref="E297:E304"/>
    <mergeCell ref="F297:F304"/>
    <mergeCell ref="Y289:Y296"/>
    <mergeCell ref="Z289:Z293"/>
    <mergeCell ref="AA289:AA296"/>
    <mergeCell ref="A289:A296"/>
    <mergeCell ref="B289:B296"/>
    <mergeCell ref="C289:C296"/>
    <mergeCell ref="D289:D296"/>
    <mergeCell ref="E289:E296"/>
    <mergeCell ref="F289:F296"/>
    <mergeCell ref="Y297:Y304"/>
    <mergeCell ref="Z297:Z301"/>
    <mergeCell ref="AA297:AA304"/>
    <mergeCell ref="AB289:AB296"/>
    <mergeCell ref="AC289:AC296"/>
    <mergeCell ref="I290:I296"/>
    <mergeCell ref="Z294:Z296"/>
    <mergeCell ref="G289:G296"/>
    <mergeCell ref="H289:H296"/>
    <mergeCell ref="J289:J296"/>
    <mergeCell ref="K289:K296"/>
    <mergeCell ref="L289:L296"/>
    <mergeCell ref="X289:X296"/>
    <mergeCell ref="AB281:AB288"/>
    <mergeCell ref="AC281:AC288"/>
    <mergeCell ref="I282:I288"/>
    <mergeCell ref="Z286:Z288"/>
    <mergeCell ref="G281:G288"/>
    <mergeCell ref="H281:H288"/>
    <mergeCell ref="J281:J288"/>
    <mergeCell ref="K281:K288"/>
    <mergeCell ref="L281:L288"/>
    <mergeCell ref="X281:X288"/>
    <mergeCell ref="A281:A288"/>
    <mergeCell ref="B281:B288"/>
    <mergeCell ref="C281:C288"/>
    <mergeCell ref="D281:D288"/>
    <mergeCell ref="E281:E288"/>
    <mergeCell ref="F281:F288"/>
    <mergeCell ref="Y273:Y280"/>
    <mergeCell ref="Z273:Z277"/>
    <mergeCell ref="AA273:AA280"/>
    <mergeCell ref="A273:A280"/>
    <mergeCell ref="B273:B280"/>
    <mergeCell ref="C273:C280"/>
    <mergeCell ref="D273:D280"/>
    <mergeCell ref="E273:E280"/>
    <mergeCell ref="F273:F280"/>
    <mergeCell ref="Y281:Y288"/>
    <mergeCell ref="Z281:Z285"/>
    <mergeCell ref="AA281:AA288"/>
    <mergeCell ref="AB273:AB280"/>
    <mergeCell ref="AC273:AC280"/>
    <mergeCell ref="I274:I280"/>
    <mergeCell ref="Z278:Z280"/>
    <mergeCell ref="G273:G280"/>
    <mergeCell ref="H273:H280"/>
    <mergeCell ref="J273:J280"/>
    <mergeCell ref="K273:K280"/>
    <mergeCell ref="L273:L280"/>
    <mergeCell ref="X273:X280"/>
    <mergeCell ref="AB265:AB272"/>
    <mergeCell ref="AC265:AC272"/>
    <mergeCell ref="I266:I272"/>
    <mergeCell ref="Z270:Z272"/>
    <mergeCell ref="G265:G272"/>
    <mergeCell ref="H265:H272"/>
    <mergeCell ref="J265:J272"/>
    <mergeCell ref="K265:K272"/>
    <mergeCell ref="L265:L272"/>
    <mergeCell ref="X265:X272"/>
    <mergeCell ref="A265:A272"/>
    <mergeCell ref="B265:B272"/>
    <mergeCell ref="C265:C272"/>
    <mergeCell ref="D265:D272"/>
    <mergeCell ref="E265:E272"/>
    <mergeCell ref="F265:F272"/>
    <mergeCell ref="Y257:Y264"/>
    <mergeCell ref="Z257:Z261"/>
    <mergeCell ref="AA257:AA264"/>
    <mergeCell ref="A257:A264"/>
    <mergeCell ref="B257:B264"/>
    <mergeCell ref="C257:C264"/>
    <mergeCell ref="D257:D264"/>
    <mergeCell ref="E257:E264"/>
    <mergeCell ref="F257:F264"/>
    <mergeCell ref="Y265:Y272"/>
    <mergeCell ref="Z265:Z269"/>
    <mergeCell ref="AA265:AA272"/>
    <mergeCell ref="AB257:AB264"/>
    <mergeCell ref="AC257:AC264"/>
    <mergeCell ref="I258:I264"/>
    <mergeCell ref="Z262:Z264"/>
    <mergeCell ref="G257:G264"/>
    <mergeCell ref="H257:H264"/>
    <mergeCell ref="J257:J264"/>
    <mergeCell ref="K257:K264"/>
    <mergeCell ref="L257:L264"/>
    <mergeCell ref="X257:X264"/>
    <mergeCell ref="AB249:AB256"/>
    <mergeCell ref="AC249:AC256"/>
    <mergeCell ref="I250:I256"/>
    <mergeCell ref="Z254:Z256"/>
    <mergeCell ref="G249:G256"/>
    <mergeCell ref="H249:H256"/>
    <mergeCell ref="J249:J256"/>
    <mergeCell ref="K249:K256"/>
    <mergeCell ref="L249:L256"/>
    <mergeCell ref="X249:X256"/>
    <mergeCell ref="A249:A256"/>
    <mergeCell ref="B249:B256"/>
    <mergeCell ref="C249:C256"/>
    <mergeCell ref="D249:D256"/>
    <mergeCell ref="E249:E256"/>
    <mergeCell ref="F249:F256"/>
    <mergeCell ref="Y241:Y248"/>
    <mergeCell ref="Z241:Z245"/>
    <mergeCell ref="AA241:AA248"/>
    <mergeCell ref="A241:A248"/>
    <mergeCell ref="B241:B248"/>
    <mergeCell ref="C241:C248"/>
    <mergeCell ref="D241:D248"/>
    <mergeCell ref="E241:E248"/>
    <mergeCell ref="F241:F248"/>
    <mergeCell ref="Y249:Y256"/>
    <mergeCell ref="Z249:Z253"/>
    <mergeCell ref="AA249:AA256"/>
    <mergeCell ref="AB241:AB248"/>
    <mergeCell ref="AC241:AC248"/>
    <mergeCell ref="I242:I248"/>
    <mergeCell ref="Z246:Z248"/>
    <mergeCell ref="G241:G248"/>
    <mergeCell ref="H241:H248"/>
    <mergeCell ref="J241:J248"/>
    <mergeCell ref="K241:K248"/>
    <mergeCell ref="L241:L248"/>
    <mergeCell ref="X241:X248"/>
    <mergeCell ref="AB233:AB240"/>
    <mergeCell ref="AC233:AC240"/>
    <mergeCell ref="I234:I240"/>
    <mergeCell ref="Z238:Z240"/>
    <mergeCell ref="G233:G240"/>
    <mergeCell ref="H233:H240"/>
    <mergeCell ref="J233:J240"/>
    <mergeCell ref="K233:K240"/>
    <mergeCell ref="L233:L240"/>
    <mergeCell ref="X233:X240"/>
    <mergeCell ref="A233:A240"/>
    <mergeCell ref="B233:B240"/>
    <mergeCell ref="C233:C240"/>
    <mergeCell ref="D233:D240"/>
    <mergeCell ref="E233:E240"/>
    <mergeCell ref="F233:F240"/>
    <mergeCell ref="Y225:Y232"/>
    <mergeCell ref="Z225:Z229"/>
    <mergeCell ref="AA225:AA232"/>
    <mergeCell ref="A225:A232"/>
    <mergeCell ref="B225:B232"/>
    <mergeCell ref="C225:C232"/>
    <mergeCell ref="D225:D232"/>
    <mergeCell ref="E225:E232"/>
    <mergeCell ref="F225:F232"/>
    <mergeCell ref="Y233:Y240"/>
    <mergeCell ref="Z233:Z237"/>
    <mergeCell ref="AA233:AA240"/>
    <mergeCell ref="AB225:AB232"/>
    <mergeCell ref="AC225:AC232"/>
    <mergeCell ref="I226:I232"/>
    <mergeCell ref="Z230:Z232"/>
    <mergeCell ref="G225:G232"/>
    <mergeCell ref="H225:H232"/>
    <mergeCell ref="J225:J232"/>
    <mergeCell ref="K225:K232"/>
    <mergeCell ref="L225:L232"/>
    <mergeCell ref="X225:X232"/>
    <mergeCell ref="AB217:AB224"/>
    <mergeCell ref="AC217:AC224"/>
    <mergeCell ref="I218:I224"/>
    <mergeCell ref="Z222:Z224"/>
    <mergeCell ref="G217:G224"/>
    <mergeCell ref="H217:H224"/>
    <mergeCell ref="J217:J224"/>
    <mergeCell ref="K217:K224"/>
    <mergeCell ref="L217:L224"/>
    <mergeCell ref="X217:X224"/>
    <mergeCell ref="A217:A224"/>
    <mergeCell ref="B217:B224"/>
    <mergeCell ref="C217:C224"/>
    <mergeCell ref="D217:D224"/>
    <mergeCell ref="E217:E224"/>
    <mergeCell ref="F217:F224"/>
    <mergeCell ref="Y209:Y216"/>
    <mergeCell ref="Z209:Z213"/>
    <mergeCell ref="AA209:AA216"/>
    <mergeCell ref="A209:A216"/>
    <mergeCell ref="B209:B216"/>
    <mergeCell ref="C209:C216"/>
    <mergeCell ref="D209:D216"/>
    <mergeCell ref="E209:E216"/>
    <mergeCell ref="F209:F216"/>
    <mergeCell ref="Y217:Y224"/>
    <mergeCell ref="Z217:Z221"/>
    <mergeCell ref="AA217:AA224"/>
    <mergeCell ref="AB209:AB216"/>
    <mergeCell ref="AC209:AC216"/>
    <mergeCell ref="I210:I216"/>
    <mergeCell ref="Z214:Z216"/>
    <mergeCell ref="G209:G216"/>
    <mergeCell ref="H209:H216"/>
    <mergeCell ref="J209:J216"/>
    <mergeCell ref="K209:K216"/>
    <mergeCell ref="L209:L216"/>
    <mergeCell ref="X209:X216"/>
    <mergeCell ref="AB201:AB208"/>
    <mergeCell ref="AC201:AC208"/>
    <mergeCell ref="I202:I208"/>
    <mergeCell ref="Z206:Z208"/>
    <mergeCell ref="G201:G208"/>
    <mergeCell ref="H201:H208"/>
    <mergeCell ref="J201:J208"/>
    <mergeCell ref="K201:K208"/>
    <mergeCell ref="L201:L208"/>
    <mergeCell ref="X201:X208"/>
    <mergeCell ref="A201:A208"/>
    <mergeCell ref="B201:B208"/>
    <mergeCell ref="C201:C208"/>
    <mergeCell ref="D201:D208"/>
    <mergeCell ref="E201:E208"/>
    <mergeCell ref="F201:F208"/>
    <mergeCell ref="Y193:Y200"/>
    <mergeCell ref="Z193:Z197"/>
    <mergeCell ref="AA193:AA200"/>
    <mergeCell ref="A193:A200"/>
    <mergeCell ref="B193:B200"/>
    <mergeCell ref="C193:C200"/>
    <mergeCell ref="D193:D200"/>
    <mergeCell ref="E193:E200"/>
    <mergeCell ref="F193:F200"/>
    <mergeCell ref="Y201:Y208"/>
    <mergeCell ref="Z201:Z205"/>
    <mergeCell ref="AA201:AA208"/>
    <mergeCell ref="AB193:AB200"/>
    <mergeCell ref="AC193:AC200"/>
    <mergeCell ref="I194:I200"/>
    <mergeCell ref="Z198:Z200"/>
    <mergeCell ref="G193:G200"/>
    <mergeCell ref="H193:H200"/>
    <mergeCell ref="J193:J200"/>
    <mergeCell ref="K193:K200"/>
    <mergeCell ref="L193:L200"/>
    <mergeCell ref="X193:X200"/>
    <mergeCell ref="AB185:AB192"/>
    <mergeCell ref="AC185:AC192"/>
    <mergeCell ref="I186:I192"/>
    <mergeCell ref="Z190:Z192"/>
    <mergeCell ref="G185:G192"/>
    <mergeCell ref="H185:H192"/>
    <mergeCell ref="J185:J192"/>
    <mergeCell ref="K185:K192"/>
    <mergeCell ref="L185:L192"/>
    <mergeCell ref="X185:X192"/>
    <mergeCell ref="A185:A192"/>
    <mergeCell ref="B185:B192"/>
    <mergeCell ref="C185:C192"/>
    <mergeCell ref="D185:D192"/>
    <mergeCell ref="E185:E192"/>
    <mergeCell ref="F185:F192"/>
    <mergeCell ref="Y177:Y184"/>
    <mergeCell ref="Z177:Z181"/>
    <mergeCell ref="AA177:AA184"/>
    <mergeCell ref="A177:A184"/>
    <mergeCell ref="B177:B184"/>
    <mergeCell ref="C177:C184"/>
    <mergeCell ref="D177:D184"/>
    <mergeCell ref="E177:E184"/>
    <mergeCell ref="F177:F184"/>
    <mergeCell ref="Y185:Y192"/>
    <mergeCell ref="Z185:Z189"/>
    <mergeCell ref="AA185:AA192"/>
    <mergeCell ref="AB177:AB184"/>
    <mergeCell ref="AC177:AC184"/>
    <mergeCell ref="I178:I184"/>
    <mergeCell ref="Z182:Z184"/>
    <mergeCell ref="G177:G184"/>
    <mergeCell ref="H177:H184"/>
    <mergeCell ref="J177:J184"/>
    <mergeCell ref="K177:K184"/>
    <mergeCell ref="L177:L184"/>
    <mergeCell ref="X177:X184"/>
    <mergeCell ref="AB169:AB176"/>
    <mergeCell ref="AC169:AC176"/>
    <mergeCell ref="I170:I176"/>
    <mergeCell ref="Z174:Z176"/>
    <mergeCell ref="G169:G176"/>
    <mergeCell ref="H169:H176"/>
    <mergeCell ref="J169:J176"/>
    <mergeCell ref="K169:K176"/>
    <mergeCell ref="L169:L176"/>
    <mergeCell ref="X169:X176"/>
    <mergeCell ref="A169:A176"/>
    <mergeCell ref="B169:B176"/>
    <mergeCell ref="C169:C176"/>
    <mergeCell ref="D169:D176"/>
    <mergeCell ref="E169:E176"/>
    <mergeCell ref="F169:F176"/>
    <mergeCell ref="Y161:Y168"/>
    <mergeCell ref="Z161:Z165"/>
    <mergeCell ref="AA161:AA168"/>
    <mergeCell ref="A161:A168"/>
    <mergeCell ref="B161:B168"/>
    <mergeCell ref="C161:C168"/>
    <mergeCell ref="D161:D168"/>
    <mergeCell ref="E161:E168"/>
    <mergeCell ref="F161:F168"/>
    <mergeCell ref="Y169:Y176"/>
    <mergeCell ref="Z169:Z173"/>
    <mergeCell ref="AA169:AA176"/>
    <mergeCell ref="AB161:AB168"/>
    <mergeCell ref="AC161:AC168"/>
    <mergeCell ref="I162:I168"/>
    <mergeCell ref="Z166:Z168"/>
    <mergeCell ref="G161:G168"/>
    <mergeCell ref="H161:H168"/>
    <mergeCell ref="J161:J168"/>
    <mergeCell ref="K161:K168"/>
    <mergeCell ref="L161:L168"/>
    <mergeCell ref="X161:X168"/>
    <mergeCell ref="AB153:AB160"/>
    <mergeCell ref="AC153:AC160"/>
    <mergeCell ref="I154:I160"/>
    <mergeCell ref="Z158:Z160"/>
    <mergeCell ref="G153:G160"/>
    <mergeCell ref="H153:H160"/>
    <mergeCell ref="J153:J160"/>
    <mergeCell ref="K153:K160"/>
    <mergeCell ref="L153:L160"/>
    <mergeCell ref="X153:X160"/>
    <mergeCell ref="A153:A160"/>
    <mergeCell ref="B153:B160"/>
    <mergeCell ref="C153:C160"/>
    <mergeCell ref="D153:D160"/>
    <mergeCell ref="E153:E160"/>
    <mergeCell ref="F153:F160"/>
    <mergeCell ref="Y145:Y152"/>
    <mergeCell ref="Z145:Z149"/>
    <mergeCell ref="AA145:AA152"/>
    <mergeCell ref="A145:A152"/>
    <mergeCell ref="B145:B152"/>
    <mergeCell ref="C145:C152"/>
    <mergeCell ref="D145:D152"/>
    <mergeCell ref="E145:E152"/>
    <mergeCell ref="F145:F152"/>
    <mergeCell ref="Y153:Y160"/>
    <mergeCell ref="Z153:Z157"/>
    <mergeCell ref="AA153:AA160"/>
    <mergeCell ref="AB145:AB152"/>
    <mergeCell ref="AC145:AC152"/>
    <mergeCell ref="I146:I152"/>
    <mergeCell ref="Z150:Z152"/>
    <mergeCell ref="G145:G152"/>
    <mergeCell ref="H145:H152"/>
    <mergeCell ref="J145:J152"/>
    <mergeCell ref="K145:K152"/>
    <mergeCell ref="L145:L152"/>
    <mergeCell ref="X145:X152"/>
    <mergeCell ref="AB137:AB144"/>
    <mergeCell ref="AC137:AC144"/>
    <mergeCell ref="I138:I144"/>
    <mergeCell ref="Z142:Z144"/>
    <mergeCell ref="G137:G144"/>
    <mergeCell ref="H137:H144"/>
    <mergeCell ref="J137:J144"/>
    <mergeCell ref="K137:K144"/>
    <mergeCell ref="L137:L144"/>
    <mergeCell ref="X137:X144"/>
    <mergeCell ref="A137:A144"/>
    <mergeCell ref="B137:B144"/>
    <mergeCell ref="C137:C144"/>
    <mergeCell ref="D137:D144"/>
    <mergeCell ref="E137:E144"/>
    <mergeCell ref="F137:F144"/>
    <mergeCell ref="Y129:Y136"/>
    <mergeCell ref="Z129:Z133"/>
    <mergeCell ref="AA129:AA136"/>
    <mergeCell ref="A129:A136"/>
    <mergeCell ref="B129:B136"/>
    <mergeCell ref="C129:C136"/>
    <mergeCell ref="D129:D136"/>
    <mergeCell ref="E129:E136"/>
    <mergeCell ref="F129:F136"/>
    <mergeCell ref="Y137:Y144"/>
    <mergeCell ref="Z137:Z141"/>
    <mergeCell ref="AA137:AA144"/>
    <mergeCell ref="AB129:AB136"/>
    <mergeCell ref="AC129:AC136"/>
    <mergeCell ref="I130:I136"/>
    <mergeCell ref="Z134:Z136"/>
    <mergeCell ref="G129:G136"/>
    <mergeCell ref="H129:H136"/>
    <mergeCell ref="J129:J136"/>
    <mergeCell ref="K129:K136"/>
    <mergeCell ref="L129:L136"/>
    <mergeCell ref="X129:X136"/>
    <mergeCell ref="AB121:AB128"/>
    <mergeCell ref="AC121:AC128"/>
    <mergeCell ref="I122:I128"/>
    <mergeCell ref="Z126:Z128"/>
    <mergeCell ref="G121:G128"/>
    <mergeCell ref="H121:H128"/>
    <mergeCell ref="J121:J128"/>
    <mergeCell ref="K121:K128"/>
    <mergeCell ref="L121:L128"/>
    <mergeCell ref="X121:X128"/>
    <mergeCell ref="A121:A128"/>
    <mergeCell ref="B121:B128"/>
    <mergeCell ref="C121:C128"/>
    <mergeCell ref="D121:D128"/>
    <mergeCell ref="E121:E128"/>
    <mergeCell ref="F121:F128"/>
    <mergeCell ref="Y113:Y120"/>
    <mergeCell ref="Z113:Z117"/>
    <mergeCell ref="AA113:AA120"/>
    <mergeCell ref="A113:A120"/>
    <mergeCell ref="B113:B120"/>
    <mergeCell ref="C113:C120"/>
    <mergeCell ref="D113:D120"/>
    <mergeCell ref="E113:E120"/>
    <mergeCell ref="F113:F120"/>
    <mergeCell ref="Y121:Y128"/>
    <mergeCell ref="Z121:Z125"/>
    <mergeCell ref="AA121:AA128"/>
    <mergeCell ref="AB113:AB120"/>
    <mergeCell ref="AC113:AC120"/>
    <mergeCell ref="I114:I120"/>
    <mergeCell ref="Z118:Z120"/>
    <mergeCell ref="G113:G120"/>
    <mergeCell ref="H113:H120"/>
    <mergeCell ref="J113:J120"/>
    <mergeCell ref="K113:K120"/>
    <mergeCell ref="L113:L120"/>
    <mergeCell ref="X113:X120"/>
    <mergeCell ref="AB105:AB112"/>
    <mergeCell ref="AC105:AC112"/>
    <mergeCell ref="I106:I112"/>
    <mergeCell ref="Z110:Z112"/>
    <mergeCell ref="G105:G112"/>
    <mergeCell ref="H105:H112"/>
    <mergeCell ref="J105:J112"/>
    <mergeCell ref="K105:K112"/>
    <mergeCell ref="L105:L112"/>
    <mergeCell ref="X105:X112"/>
    <mergeCell ref="A105:A112"/>
    <mergeCell ref="B105:B112"/>
    <mergeCell ref="C105:C112"/>
    <mergeCell ref="D105:D112"/>
    <mergeCell ref="E105:E112"/>
    <mergeCell ref="F105:F112"/>
    <mergeCell ref="Y97:Y104"/>
    <mergeCell ref="Z97:Z101"/>
    <mergeCell ref="AA97:AA104"/>
    <mergeCell ref="A97:A104"/>
    <mergeCell ref="B97:B104"/>
    <mergeCell ref="C97:C104"/>
    <mergeCell ref="D97:D104"/>
    <mergeCell ref="E97:E104"/>
    <mergeCell ref="F97:F104"/>
    <mergeCell ref="Y105:Y112"/>
    <mergeCell ref="Z105:Z109"/>
    <mergeCell ref="AA105:AA112"/>
    <mergeCell ref="AB97:AB104"/>
    <mergeCell ref="AC97:AC104"/>
    <mergeCell ref="I98:I104"/>
    <mergeCell ref="Z102:Z104"/>
    <mergeCell ref="G97:G104"/>
    <mergeCell ref="H97:H104"/>
    <mergeCell ref="J97:J104"/>
    <mergeCell ref="K97:K104"/>
    <mergeCell ref="L97:L104"/>
    <mergeCell ref="X97:X104"/>
    <mergeCell ref="AB89:AB96"/>
    <mergeCell ref="AC89:AC96"/>
    <mergeCell ref="I90:I96"/>
    <mergeCell ref="Z94:Z96"/>
    <mergeCell ref="G89:G96"/>
    <mergeCell ref="H89:H96"/>
    <mergeCell ref="J89:J96"/>
    <mergeCell ref="K89:K96"/>
    <mergeCell ref="L89:L96"/>
    <mergeCell ref="X89:X96"/>
    <mergeCell ref="A89:A96"/>
    <mergeCell ref="B89:B96"/>
    <mergeCell ref="C89:C96"/>
    <mergeCell ref="D89:D96"/>
    <mergeCell ref="E89:E96"/>
    <mergeCell ref="F89:F96"/>
    <mergeCell ref="Y81:Y88"/>
    <mergeCell ref="Z81:Z85"/>
    <mergeCell ref="AA81:AA88"/>
    <mergeCell ref="A81:A88"/>
    <mergeCell ref="B81:B88"/>
    <mergeCell ref="C81:C88"/>
    <mergeCell ref="D81:D88"/>
    <mergeCell ref="E81:E88"/>
    <mergeCell ref="F81:F88"/>
    <mergeCell ref="Y89:Y96"/>
    <mergeCell ref="Z89:Z93"/>
    <mergeCell ref="AA89:AA96"/>
    <mergeCell ref="AB81:AB88"/>
    <mergeCell ref="AC81:AC88"/>
    <mergeCell ref="I82:I88"/>
    <mergeCell ref="Z86:Z88"/>
    <mergeCell ref="G81:G88"/>
    <mergeCell ref="H81:H88"/>
    <mergeCell ref="J81:J88"/>
    <mergeCell ref="K81:K88"/>
    <mergeCell ref="L81:L88"/>
    <mergeCell ref="X81:X88"/>
    <mergeCell ref="AA73:AA80"/>
    <mergeCell ref="AB73:AB80"/>
    <mergeCell ref="AC73:AC80"/>
    <mergeCell ref="I74:I80"/>
    <mergeCell ref="Z78:Z80"/>
    <mergeCell ref="G73:G80"/>
    <mergeCell ref="H73:H80"/>
    <mergeCell ref="J73:J80"/>
    <mergeCell ref="K73:K80"/>
    <mergeCell ref="L73:L80"/>
    <mergeCell ref="X73:X80"/>
    <mergeCell ref="A73:A80"/>
    <mergeCell ref="B73:B80"/>
    <mergeCell ref="C73:C80"/>
    <mergeCell ref="D73:D80"/>
    <mergeCell ref="E73:E80"/>
    <mergeCell ref="F73:F80"/>
    <mergeCell ref="X64:X71"/>
    <mergeCell ref="Y64:Y71"/>
    <mergeCell ref="Z64:Z71"/>
    <mergeCell ref="A64:A71"/>
    <mergeCell ref="B64:B71"/>
    <mergeCell ref="C64:C71"/>
    <mergeCell ref="D64:D71"/>
    <mergeCell ref="E64:E71"/>
    <mergeCell ref="F64:F71"/>
    <mergeCell ref="Y73:Y80"/>
    <mergeCell ref="Z73:Z77"/>
    <mergeCell ref="AA64:AA71"/>
    <mergeCell ref="AB64:AB71"/>
    <mergeCell ref="AC64:AC71"/>
    <mergeCell ref="G64:G71"/>
    <mergeCell ref="H64:H71"/>
    <mergeCell ref="I64:I71"/>
    <mergeCell ref="J64:J71"/>
    <mergeCell ref="K64:K71"/>
    <mergeCell ref="L64:L71"/>
    <mergeCell ref="AB56:AB63"/>
    <mergeCell ref="AC56:AC63"/>
    <mergeCell ref="I57:I63"/>
    <mergeCell ref="G56:G63"/>
    <mergeCell ref="H56:H63"/>
    <mergeCell ref="J56:J63"/>
    <mergeCell ref="K56:K63"/>
    <mergeCell ref="L56:L63"/>
    <mergeCell ref="X56:X63"/>
    <mergeCell ref="A56:A63"/>
    <mergeCell ref="B56:B63"/>
    <mergeCell ref="C56:C63"/>
    <mergeCell ref="D56:D63"/>
    <mergeCell ref="E56:E63"/>
    <mergeCell ref="F56:F63"/>
    <mergeCell ref="Y48:Y55"/>
    <mergeCell ref="Z48:Z55"/>
    <mergeCell ref="AA48:AA55"/>
    <mergeCell ref="A48:A55"/>
    <mergeCell ref="B48:B55"/>
    <mergeCell ref="C48:C55"/>
    <mergeCell ref="D48:D55"/>
    <mergeCell ref="E48:E55"/>
    <mergeCell ref="F48:F55"/>
    <mergeCell ref="Y56:Y63"/>
    <mergeCell ref="Z56:Z63"/>
    <mergeCell ref="AA56:AA63"/>
    <mergeCell ref="AB48:AB55"/>
    <mergeCell ref="AC48:AC55"/>
    <mergeCell ref="I49:I55"/>
    <mergeCell ref="G48:G55"/>
    <mergeCell ref="H48:H55"/>
    <mergeCell ref="J48:J55"/>
    <mergeCell ref="K48:K55"/>
    <mergeCell ref="L48:L55"/>
    <mergeCell ref="X48:X55"/>
    <mergeCell ref="AB40:AB47"/>
    <mergeCell ref="AC40:AC47"/>
    <mergeCell ref="I41:I47"/>
    <mergeCell ref="G40:G47"/>
    <mergeCell ref="H40:H47"/>
    <mergeCell ref="J40:J47"/>
    <mergeCell ref="K40:K47"/>
    <mergeCell ref="L40:L47"/>
    <mergeCell ref="X40:X47"/>
    <mergeCell ref="A40:A47"/>
    <mergeCell ref="B40:B47"/>
    <mergeCell ref="C40:C47"/>
    <mergeCell ref="D40:D47"/>
    <mergeCell ref="E40:E47"/>
    <mergeCell ref="F40:F47"/>
    <mergeCell ref="Y32:Y39"/>
    <mergeCell ref="Z32:Z39"/>
    <mergeCell ref="AA32:AA39"/>
    <mergeCell ref="A32:A39"/>
    <mergeCell ref="B32:B39"/>
    <mergeCell ref="C32:C39"/>
    <mergeCell ref="D32:D39"/>
    <mergeCell ref="E32:E39"/>
    <mergeCell ref="F32:F39"/>
    <mergeCell ref="Y40:Y47"/>
    <mergeCell ref="Z40:Z47"/>
    <mergeCell ref="AA40:AA47"/>
    <mergeCell ref="AB32:AB39"/>
    <mergeCell ref="AC32:AC39"/>
    <mergeCell ref="I33:I39"/>
    <mergeCell ref="G32:G39"/>
    <mergeCell ref="H32:H39"/>
    <mergeCell ref="J32:J39"/>
    <mergeCell ref="K32:K39"/>
    <mergeCell ref="L32:L39"/>
    <mergeCell ref="X32:X39"/>
    <mergeCell ref="AB23:AB30"/>
    <mergeCell ref="AC23:AC30"/>
    <mergeCell ref="I24:I30"/>
    <mergeCell ref="G23:G30"/>
    <mergeCell ref="H23:H30"/>
    <mergeCell ref="J23:J30"/>
    <mergeCell ref="K23:K30"/>
    <mergeCell ref="L23:L30"/>
    <mergeCell ref="X23:X30"/>
    <mergeCell ref="A23:A30"/>
    <mergeCell ref="B23:B30"/>
    <mergeCell ref="C23:C30"/>
    <mergeCell ref="D23:D30"/>
    <mergeCell ref="E23:E30"/>
    <mergeCell ref="F23:F30"/>
    <mergeCell ref="Y15:Y22"/>
    <mergeCell ref="Z15:Z22"/>
    <mergeCell ref="AA15:AA22"/>
    <mergeCell ref="A15:A22"/>
    <mergeCell ref="B15:B22"/>
    <mergeCell ref="C15:C22"/>
    <mergeCell ref="D15:D22"/>
    <mergeCell ref="E15:E22"/>
    <mergeCell ref="F15:F22"/>
    <mergeCell ref="Y23:Y30"/>
    <mergeCell ref="Z23:Z30"/>
    <mergeCell ref="AA23:AA30"/>
    <mergeCell ref="AB15:AB22"/>
    <mergeCell ref="AC15:AC22"/>
    <mergeCell ref="I16:I22"/>
    <mergeCell ref="G15:G22"/>
    <mergeCell ref="H15:H22"/>
    <mergeCell ref="J15:J22"/>
    <mergeCell ref="K15:K22"/>
    <mergeCell ref="L15:L22"/>
    <mergeCell ref="X15:X22"/>
    <mergeCell ref="AA6:AA13"/>
    <mergeCell ref="AB6:AB13"/>
    <mergeCell ref="AC6:AC13"/>
    <mergeCell ref="F6:F13"/>
    <mergeCell ref="G6:G13"/>
    <mergeCell ref="H6:H13"/>
    <mergeCell ref="J6:J13"/>
    <mergeCell ref="K6:K13"/>
    <mergeCell ref="L6:L13"/>
    <mergeCell ref="I7:I13"/>
    <mergeCell ref="C2:D2"/>
    <mergeCell ref="A6:A13"/>
    <mergeCell ref="B6:B13"/>
    <mergeCell ref="C6:C13"/>
    <mergeCell ref="D6:D13"/>
    <mergeCell ref="E6:E13"/>
    <mergeCell ref="X6:X13"/>
    <mergeCell ref="Y6:Y13"/>
    <mergeCell ref="Z6:Z13"/>
  </mergeCells>
  <dataValidations count="7">
    <dataValidation type="list" allowBlank="1" showInputMessage="1" showErrorMessage="1" sqref="I23 I15 I64:I71" xr:uid="{1E576E64-E456-4693-86EE-E219BD950339}">
      <formula1>$E$24:$E$26</formula1>
    </dataValidation>
    <dataValidation type="list" allowBlank="1" showInputMessage="1" showErrorMessage="1" sqref="B15:B30 B64:B71 B407" xr:uid="{75F65BF0-369D-4D68-ABFC-4499C4788144}">
      <formula1>$E$29:$E$36</formula1>
    </dataValidation>
    <dataValidation type="list" allowBlank="1" showInputMessage="1" showErrorMessage="1" sqref="L64:L71 L15:L30" xr:uid="{E1C9B5E3-5F4D-4690-89AD-E46831B02660}">
      <formula1>$H$28:$H$32</formula1>
    </dataValidation>
    <dataValidation type="list" allowBlank="1" showInputMessage="1" showErrorMessage="1" sqref="O15:O30 O64:O71" xr:uid="{84FEC323-D19D-4B25-B34B-1A212C7EAD73}">
      <formula1>$C$2:$C$9</formula1>
    </dataValidation>
    <dataValidation type="list" allowBlank="1" showInputMessage="1" showErrorMessage="1" sqref="M15:M30 M64:M71" xr:uid="{C2F4A024-9395-4721-A167-B1F1CD48C970}">
      <formula1>$F$2:$F$6</formula1>
    </dataValidation>
    <dataValidation type="list" allowBlank="1" showInputMessage="1" showErrorMessage="1" sqref="J64:J71" xr:uid="{4D11AF08-4829-4718-985B-ED40AC2071BA}">
      <formula1>$I$2:$I$9</formula1>
    </dataValidation>
    <dataValidation type="list" allowBlank="1" showInputMessage="1" showErrorMessage="1" sqref="E15:E31 E64:E72 E401 E404 E407 E410" xr:uid="{71A89A6A-A10A-446F-B0AB-4E45289B51D2}">
      <formula1>$F$12:$F$14</formula1>
    </dataValidation>
  </dataValidations>
  <printOptions horizontalCentered="1"/>
  <pageMargins left="0.19685039370078741" right="0.19685039370078741" top="0.39370078740157483" bottom="0.39370078740157483" header="0.31496062992125984" footer="0.31496062992125984"/>
  <pageSetup paperSize="9" scale="57" orientation="landscape" r:id="rId1"/>
  <headerFooter>
    <oddFooter>&amp;L &amp;COrganizacja roku szkolnego 2021/2022,  nr teczki, &amp;[Plik&amp;R&amp;P</oddFooter>
  </headerFooter>
  <rowBreaks count="7" manualBreakCount="7">
    <brk id="63" max="16383" man="1"/>
    <brk id="120" max="16383" man="1"/>
    <brk id="176" max="23" man="1"/>
    <brk id="232" max="16383" man="1"/>
    <brk id="288" max="16383" man="1"/>
    <brk id="344" max="16383" man="1"/>
    <brk id="400" max="16383" man="1"/>
  </rowBreaks>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779145F0-68E8-41E3-AE0D-9923F1E6FB07}">
          <x14:formula1>
            <xm:f>słownik!$A$2:$A$49</xm:f>
          </x14:formula1>
          <xm:sqref>N411:N412 N32:N63 N402:N403 N73:N400 N405:N406 N408:N409 N6:N13</xm:sqref>
        </x14:dataValidation>
        <x14:dataValidation type="list" allowBlank="1" showInputMessage="1" showErrorMessage="1" xr:uid="{A9C3B805-A455-4D38-97AA-F2C9FF2C559F}">
          <x14:formula1>
            <xm:f>słownik!$I$8:$I$10</xm:f>
          </x14:formula1>
          <xm:sqref>K6:K13 K32:K63 K402:K403 K73:K400 K405:K406 K408:K409 K411:K412</xm:sqref>
        </x14:dataValidation>
        <x14:dataValidation type="list" allowBlank="1" showInputMessage="1" showErrorMessage="1" xr:uid="{8F4797AD-CC59-411C-B10C-6E1A02A6C7E1}">
          <x14:formula1>
            <xm:f>słownik!$I$2:$I$5</xm:f>
          </x14:formula1>
          <xm:sqref>J6:J13 J32:J63 J402:J403 J73:J400 J405:J406 J408:J409 J411:J412</xm:sqref>
        </x14:dataValidation>
        <x14:dataValidation type="list" allowBlank="1" showInputMessage="1" showErrorMessage="1" xr:uid="{A428ECB2-22F5-4B38-B660-BB8D28198E31}">
          <x14:formula1>
            <xm:f>słownik!$F$12:$F$15</xm:f>
          </x14:formula1>
          <xm:sqref>E6:E13 E32:E63 E402:E403 E73:E400 E405:E406 E408:E409 E411:E412</xm:sqref>
        </x14:dataValidation>
        <x14:dataValidation type="list" allowBlank="1" showInputMessage="1" showErrorMessage="1" xr:uid="{3511DE54-CAED-424A-B7F7-FCB32284813A}">
          <x14:formula1>
            <xm:f>słownik!#REF!</xm:f>
          </x14:formula1>
          <xm:sqref>N15:N30 N64:N71</xm:sqref>
        </x14:dataValidation>
        <x14:dataValidation type="list" allowBlank="1" showInputMessage="1" showErrorMessage="1" xr:uid="{788EE9D1-1E51-4989-82B8-23ACE97FCDFB}">
          <x14:formula1>
            <xm:f>słownik!$E$24:$E$26</xm:f>
          </x14:formula1>
          <xm:sqref>I32 I6 I40 I48 I56 I73 I81 I89 I97 I105 I113 I121 I129 I137 I145 I153 I161 I169 I177 I185 I193 I201 I209 I217 I225 I233 I241 I249 I257 I265 I273 I281 I289 I297 I305 I313 I321 I329 I337 I345 I353 I361 I369 I377 I385 I402:I403 I393 I405:I406 I408:I409 I411:I412</xm:sqref>
        </x14:dataValidation>
        <x14:dataValidation type="list" allowBlank="1" showInputMessage="1" showErrorMessage="1" xr:uid="{DDAECAEE-EB0C-46D8-9EB2-1C0CC0A6C39D}">
          <x14:formula1>
            <xm:f>słownik!$E$29:$E$36</xm:f>
          </x14:formula1>
          <xm:sqref>B6:B13 B32:B63 B402:B403 B73:B400 B405:B406 B408:B409 B411:B412</xm:sqref>
        </x14:dataValidation>
        <x14:dataValidation type="list" allowBlank="1" showInputMessage="1" showErrorMessage="1" xr:uid="{5D9B3F0F-D32C-4159-A705-F07A8145FA3D}">
          <x14:formula1>
            <xm:f>słownik!$H$28:$H$32</xm:f>
          </x14:formula1>
          <xm:sqref>L6:L13 L32:L63 L402:L403 L73:L400 L405:L406 L408:L409 L411:L412</xm:sqref>
        </x14:dataValidation>
        <x14:dataValidation type="list" allowBlank="1" showInputMessage="1" showErrorMessage="1" xr:uid="{39BAD575-84EE-4DA8-ABDA-A486A064E305}">
          <x14:formula1>
            <xm:f>słownik!$C$2:$C$9</xm:f>
          </x14:formula1>
          <xm:sqref>O6:O13 O32:O63 O402:O403 O73:O400 O405:O406 O408:O409 O411:O412</xm:sqref>
        </x14:dataValidation>
        <x14:dataValidation type="list" allowBlank="1" showInputMessage="1" showErrorMessage="1" xr:uid="{EEF37393-95E4-4801-A6B3-4D858BFC4592}">
          <x14:formula1>
            <xm:f>słownik!$F$2:$F$6</xm:f>
          </x14:formula1>
          <xm:sqref>M6:M13 M32:M63 M402:M403 M73:M400 M405:M406 M408:M409 M411:M412</xm:sqref>
        </x14:dataValidation>
        <x14:dataValidation type="list" allowBlank="1" showInputMessage="1" showErrorMessage="1" xr:uid="{C8318A85-DE80-4E56-992D-08E20A08D5A0}">
          <x14:formula1>
            <xm:f>słownik!$I$2:$I$9</xm:f>
          </x14:formula1>
          <xm:sqref>J15:J30</xm:sqref>
        </x14:dataValidation>
        <x14:dataValidation type="list" allowBlank="1" showInputMessage="1" showErrorMessage="1" xr:uid="{541C5C48-0CC3-4B41-9B08-5F9083978547}">
          <x14:formula1>
            <xm:f>słownik!$F$12:$F$14</xm:f>
          </x14:formula1>
          <xm:sqref>F401 F404 F407 F410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10B08-E621-4D4E-90CE-8D666256717D}">
  <sheetPr>
    <tabColor rgb="FFFFFF00"/>
    <pageSetUpPr fitToPage="1"/>
  </sheetPr>
  <dimension ref="A1:N17"/>
  <sheetViews>
    <sheetView showGridLines="0" view="pageBreakPreview" zoomScale="110" zoomScaleNormal="100" zoomScaleSheetLayoutView="110" workbookViewId="0">
      <selection activeCell="I12" sqref="I12"/>
    </sheetView>
  </sheetViews>
  <sheetFormatPr defaultColWidth="9.140625" defaultRowHeight="12.75" x14ac:dyDescent="0.2"/>
  <cols>
    <col min="1" max="2" width="4.85546875" style="13" customWidth="1"/>
    <col min="3" max="3" width="27.28515625" style="13" customWidth="1"/>
    <col min="4" max="4" width="6" style="13" customWidth="1"/>
    <col min="5" max="6" width="3.7109375" style="13" customWidth="1"/>
    <col min="7" max="7" width="27" style="13" customWidth="1"/>
    <col min="8" max="8" width="19.7109375" style="13" customWidth="1"/>
    <col min="9" max="9" width="6.5703125" style="13" customWidth="1"/>
    <col min="10" max="10" width="8.5703125" style="13" customWidth="1"/>
    <col min="11" max="11" width="8.7109375" style="13" customWidth="1"/>
    <col min="12" max="12" width="10.5703125" style="13" customWidth="1"/>
    <col min="13" max="13" width="5.85546875" style="464" customWidth="1"/>
    <col min="14" max="14" width="12.28515625" style="13" customWidth="1"/>
    <col min="15" max="16384" width="9.140625" style="13"/>
  </cols>
  <sheetData>
    <row r="1" spans="1:14" ht="20.25" customHeight="1" x14ac:dyDescent="0.2">
      <c r="A1" s="12"/>
      <c r="B1" s="12"/>
      <c r="C1" s="415" t="str">
        <f>wizyt!C3</f>
        <v>??</v>
      </c>
      <c r="D1" s="416"/>
      <c r="E1" s="416"/>
      <c r="F1" s="12"/>
      <c r="G1" s="12"/>
      <c r="H1" s="12"/>
      <c r="I1" s="12"/>
      <c r="J1" s="1014" t="str">
        <f>wizyt!B1</f>
        <v xml:space="preserve"> </v>
      </c>
      <c r="K1" s="1014"/>
      <c r="L1" s="1014"/>
      <c r="M1" s="1015" t="str">
        <f>wizyt!D1</f>
        <v xml:space="preserve"> </v>
      </c>
      <c r="N1" s="1015"/>
    </row>
    <row r="2" spans="1:14" ht="23.25" customHeight="1" thickBot="1" x14ac:dyDescent="0.45">
      <c r="A2" s="12"/>
      <c r="B2" s="12"/>
      <c r="C2" s="417" t="s">
        <v>294</v>
      </c>
      <c r="D2" s="12"/>
      <c r="E2" s="12"/>
      <c r="F2" s="12"/>
      <c r="G2" s="12"/>
      <c r="H2" s="12"/>
      <c r="I2" s="12"/>
      <c r="J2" s="12"/>
      <c r="K2" s="417" t="str">
        <f>wizyt!H3</f>
        <v>2023/2024</v>
      </c>
      <c r="L2" s="12"/>
      <c r="M2" s="17"/>
      <c r="N2" s="12"/>
    </row>
    <row r="3" spans="1:14" ht="72" customHeight="1" thickBot="1" x14ac:dyDescent="0.25">
      <c r="A3" s="418" t="s">
        <v>247</v>
      </c>
      <c r="B3" s="692" t="s">
        <v>73</v>
      </c>
      <c r="C3" s="705" t="s">
        <v>254</v>
      </c>
      <c r="D3" s="708" t="s">
        <v>255</v>
      </c>
      <c r="E3" s="708" t="s">
        <v>37</v>
      </c>
      <c r="F3" s="708" t="s">
        <v>295</v>
      </c>
      <c r="G3" s="717" t="s">
        <v>296</v>
      </c>
      <c r="H3" s="717" t="s">
        <v>297</v>
      </c>
      <c r="I3" s="708" t="s">
        <v>71</v>
      </c>
      <c r="J3" s="711" t="s">
        <v>298</v>
      </c>
      <c r="K3" s="711" t="s">
        <v>299</v>
      </c>
      <c r="L3" s="714" t="s">
        <v>274</v>
      </c>
      <c r="M3" s="714" t="s">
        <v>275</v>
      </c>
      <c r="N3" s="716" t="s">
        <v>276</v>
      </c>
    </row>
    <row r="4" spans="1:14" ht="13.5" thickBot="1" x14ac:dyDescent="0.25">
      <c r="A4" s="419">
        <v>1</v>
      </c>
      <c r="B4" s="419">
        <v>2</v>
      </c>
      <c r="C4" s="419">
        <v>3</v>
      </c>
      <c r="D4" s="419">
        <v>4</v>
      </c>
      <c r="E4" s="419">
        <v>5</v>
      </c>
      <c r="F4" s="419">
        <v>6</v>
      </c>
      <c r="G4" s="419">
        <v>7</v>
      </c>
      <c r="H4" s="419">
        <v>8</v>
      </c>
      <c r="I4" s="419">
        <v>9</v>
      </c>
      <c r="J4" s="419">
        <v>10</v>
      </c>
      <c r="K4" s="419">
        <v>11</v>
      </c>
      <c r="L4" s="419">
        <v>12</v>
      </c>
      <c r="M4" s="419">
        <v>13</v>
      </c>
      <c r="N4" s="419">
        <v>14</v>
      </c>
    </row>
    <row r="5" spans="1:14" ht="18" thickTop="1" thickBot="1" x14ac:dyDescent="0.35">
      <c r="A5" s="420"/>
      <c r="B5" s="348"/>
      <c r="C5" s="340" t="s">
        <v>300</v>
      </c>
      <c r="D5" s="348"/>
      <c r="E5" s="348"/>
      <c r="F5" s="348"/>
      <c r="G5" s="348"/>
      <c r="H5" s="348"/>
      <c r="I5" s="348"/>
      <c r="J5" s="421">
        <f>SUM(J6:J9)</f>
        <v>0</v>
      </c>
      <c r="K5" s="421">
        <f>SUM(K6:K9)</f>
        <v>0</v>
      </c>
      <c r="L5" s="421">
        <f>SUM(L6:L9)</f>
        <v>0</v>
      </c>
      <c r="M5" s="406"/>
      <c r="N5" s="422" t="s">
        <v>279</v>
      </c>
    </row>
    <row r="6" spans="1:14" s="83" customFormat="1" ht="15" thickTop="1" x14ac:dyDescent="0.25">
      <c r="A6" s="423"/>
      <c r="B6" s="424"/>
      <c r="C6" s="425"/>
      <c r="D6" s="426"/>
      <c r="E6" s="426"/>
      <c r="F6" s="426"/>
      <c r="G6" s="357"/>
      <c r="H6" s="357"/>
      <c r="I6" s="426"/>
      <c r="J6" s="427"/>
      <c r="K6" s="428">
        <f>IF(J6&lt;=40,0,J6-40)</f>
        <v>0</v>
      </c>
      <c r="L6" s="429">
        <f>IF(J6&lt;40,J6,40)/IF(J6="",1,40)</f>
        <v>0</v>
      </c>
      <c r="M6" s="430" t="str">
        <f>IF(L6=1,"pe",IF(L6&gt;0,"ne",""))</f>
        <v/>
      </c>
      <c r="N6" s="431"/>
    </row>
    <row r="7" spans="1:14" s="83" customFormat="1" ht="14.25" x14ac:dyDescent="0.25">
      <c r="A7" s="432"/>
      <c r="B7" s="424"/>
      <c r="C7" s="433"/>
      <c r="D7" s="434"/>
      <c r="E7" s="435"/>
      <c r="F7" s="434"/>
      <c r="G7" s="436"/>
      <c r="H7" s="436"/>
      <c r="I7" s="435"/>
      <c r="J7" s="437"/>
      <c r="K7" s="438">
        <f t="shared" ref="K7:K8" si="0">IF(J7&lt;=40,0,J7-40)</f>
        <v>0</v>
      </c>
      <c r="L7" s="439">
        <f t="shared" ref="L7:L8" si="1">IF(J7&lt;40,J7,40)/IF(J7="",1,40)</f>
        <v>0</v>
      </c>
      <c r="M7" s="440" t="str">
        <f t="shared" ref="M7:M8" si="2">IF(L7=1,"pe",IF(L7&gt;0,"ne",""))</f>
        <v/>
      </c>
      <c r="N7" s="441"/>
    </row>
    <row r="8" spans="1:14" s="83" customFormat="1" ht="14.25" x14ac:dyDescent="0.25">
      <c r="A8" s="432"/>
      <c r="B8" s="424"/>
      <c r="C8" s="433"/>
      <c r="D8" s="434"/>
      <c r="E8" s="435"/>
      <c r="F8" s="434"/>
      <c r="G8" s="436"/>
      <c r="H8" s="436"/>
      <c r="I8" s="435"/>
      <c r="J8" s="437"/>
      <c r="K8" s="438">
        <f t="shared" si="0"/>
        <v>0</v>
      </c>
      <c r="L8" s="439">
        <f t="shared" si="1"/>
        <v>0</v>
      </c>
      <c r="M8" s="440" t="str">
        <f t="shared" si="2"/>
        <v/>
      </c>
      <c r="N8" s="441"/>
    </row>
    <row r="9" spans="1:14" s="83" customFormat="1" ht="15" thickBot="1" x14ac:dyDescent="0.3">
      <c r="A9" s="442"/>
      <c r="B9" s="424"/>
      <c r="C9" s="443"/>
      <c r="D9" s="444"/>
      <c r="E9" s="445"/>
      <c r="F9" s="444"/>
      <c r="G9" s="370"/>
      <c r="H9" s="370"/>
      <c r="I9" s="445"/>
      <c r="J9" s="446"/>
      <c r="K9" s="447">
        <f>IF(J9&lt;=40,0,J9-40)</f>
        <v>0</v>
      </c>
      <c r="L9" s="448">
        <f>IF(J9&lt;40,J9,40)/IF(J9="",1,40)</f>
        <v>0</v>
      </c>
      <c r="M9" s="449" t="str">
        <f>IF(L9=1,"pe",IF(L9&gt;0,"ne",""))</f>
        <v/>
      </c>
      <c r="N9" s="450"/>
    </row>
    <row r="10" spans="1:14" ht="18" thickTop="1" thickBot="1" x14ac:dyDescent="0.25">
      <c r="A10" s="338"/>
      <c r="B10" s="339"/>
      <c r="C10" s="340" t="s">
        <v>301</v>
      </c>
      <c r="D10" s="349"/>
      <c r="E10" s="349"/>
      <c r="F10" s="349"/>
      <c r="G10" s="349"/>
      <c r="H10" s="349"/>
      <c r="I10" s="349"/>
      <c r="J10" s="421">
        <f>SUM(J11:J14)</f>
        <v>0</v>
      </c>
      <c r="K10" s="421">
        <f>SUM(K11:K14)</f>
        <v>0</v>
      </c>
      <c r="L10" s="421">
        <f>SUM(L11:L14)</f>
        <v>0</v>
      </c>
      <c r="M10" s="406"/>
      <c r="N10" s="407" t="s">
        <v>279</v>
      </c>
    </row>
    <row r="11" spans="1:14" ht="15" thickTop="1" x14ac:dyDescent="0.2">
      <c r="A11" s="423"/>
      <c r="B11" s="424"/>
      <c r="C11" s="425"/>
      <c r="D11" s="426"/>
      <c r="E11" s="426"/>
      <c r="F11" s="426"/>
      <c r="G11" s="357"/>
      <c r="H11" s="357"/>
      <c r="I11" s="426"/>
      <c r="J11" s="427"/>
      <c r="K11" s="428">
        <f>IF(J11&lt;=40,0,J11-40)</f>
        <v>0</v>
      </c>
      <c r="L11" s="429">
        <f>IF(J11&lt;40,J11,40)/IF(J11="",1,40)</f>
        <v>0</v>
      </c>
      <c r="M11" s="430" t="str">
        <f>IF(L11=1,"pe",IF(L11&gt;0,"ne",""))</f>
        <v/>
      </c>
      <c r="N11" s="431"/>
    </row>
    <row r="12" spans="1:14" ht="14.25" x14ac:dyDescent="0.2">
      <c r="A12" s="432"/>
      <c r="B12" s="424"/>
      <c r="C12" s="433"/>
      <c r="D12" s="434"/>
      <c r="E12" s="435"/>
      <c r="F12" s="434"/>
      <c r="G12" s="436"/>
      <c r="H12" s="436"/>
      <c r="I12" s="435"/>
      <c r="J12" s="437"/>
      <c r="K12" s="438">
        <f t="shared" ref="K12" si="3">IF(J12&lt;=40,0,J12-40)</f>
        <v>0</v>
      </c>
      <c r="L12" s="439">
        <f t="shared" ref="L12" si="4">IF(J12&lt;40,J12,40)/IF(J12="",1,40)</f>
        <v>0</v>
      </c>
      <c r="M12" s="440" t="str">
        <f t="shared" ref="M12" si="5">IF(L12=1,"pe",IF(L12&gt;0,"ne",""))</f>
        <v/>
      </c>
      <c r="N12" s="451"/>
    </row>
    <row r="13" spans="1:14" ht="14.25" x14ac:dyDescent="0.2">
      <c r="A13" s="432"/>
      <c r="B13" s="424"/>
      <c r="C13" s="433"/>
      <c r="D13" s="434"/>
      <c r="E13" s="435"/>
      <c r="F13" s="434"/>
      <c r="G13" s="436"/>
      <c r="H13" s="436"/>
      <c r="I13" s="435"/>
      <c r="J13" s="437"/>
      <c r="K13" s="438">
        <f>IF(J13&lt;=40,0,J13-40)</f>
        <v>0</v>
      </c>
      <c r="L13" s="439">
        <f>IF(J13&lt;40,J13,40)/IF(J13="",1,40)</f>
        <v>0</v>
      </c>
      <c r="M13" s="440" t="str">
        <f>IF(L13=1,"pe",IF(L13&gt;0,"ne",""))</f>
        <v/>
      </c>
      <c r="N13" s="451"/>
    </row>
    <row r="14" spans="1:14" ht="15" thickBot="1" x14ac:dyDescent="0.25">
      <c r="A14" s="442"/>
      <c r="B14" s="424"/>
      <c r="C14" s="443"/>
      <c r="D14" s="444"/>
      <c r="E14" s="445"/>
      <c r="F14" s="444"/>
      <c r="G14" s="370"/>
      <c r="H14" s="370"/>
      <c r="I14" s="445"/>
      <c r="J14" s="446"/>
      <c r="K14" s="452">
        <f>IF(J14&lt;=40,0,J14-40)</f>
        <v>0</v>
      </c>
      <c r="L14" s="448">
        <f>IF(J14&lt;40,J14,40)/IF(J14="",1,40)</f>
        <v>0</v>
      </c>
      <c r="M14" s="449" t="str">
        <f>IF(L14=1,"pe",IF(L14&gt;0,"ne",""))</f>
        <v/>
      </c>
      <c r="N14" s="450"/>
    </row>
    <row r="15" spans="1:14" ht="18" thickTop="1" thickBot="1" x14ac:dyDescent="0.25">
      <c r="A15" s="338"/>
      <c r="B15" s="339"/>
      <c r="C15" s="349" t="s">
        <v>302</v>
      </c>
      <c r="D15" s="349"/>
      <c r="E15" s="349"/>
      <c r="F15" s="349"/>
      <c r="G15" s="349"/>
      <c r="H15" s="349"/>
      <c r="I15" s="349"/>
      <c r="J15" s="382">
        <f>SUM(J16:J17)</f>
        <v>0</v>
      </c>
      <c r="K15" s="382">
        <f>SUM(K16:K17)</f>
        <v>0</v>
      </c>
      <c r="L15" s="382">
        <f>SUM(L16:L17)</f>
        <v>0</v>
      </c>
      <c r="M15" s="453"/>
      <c r="N15" s="407" t="s">
        <v>279</v>
      </c>
    </row>
    <row r="16" spans="1:14" ht="15" thickTop="1" x14ac:dyDescent="0.2">
      <c r="A16" s="423"/>
      <c r="B16" s="424"/>
      <c r="C16" s="425"/>
      <c r="D16" s="426"/>
      <c r="E16" s="426"/>
      <c r="F16" s="426"/>
      <c r="G16" s="357"/>
      <c r="H16" s="357"/>
      <c r="I16" s="426"/>
      <c r="J16" s="427"/>
      <c r="K16" s="428">
        <f>IF(J16&lt;=40,0,J16-40)</f>
        <v>0</v>
      </c>
      <c r="L16" s="429">
        <f>IF(J16&lt;40,J16,40)/IF(J16="",1,40)</f>
        <v>0</v>
      </c>
      <c r="M16" s="430" t="str">
        <f>IF(L16=1,"pe",IF(L16&gt;0,"ne",""))</f>
        <v/>
      </c>
      <c r="N16" s="431"/>
    </row>
    <row r="17" spans="1:14" ht="14.25" customHeight="1" thickBot="1" x14ac:dyDescent="0.25">
      <c r="A17" s="454"/>
      <c r="B17" s="455"/>
      <c r="C17" s="456"/>
      <c r="D17" s="457"/>
      <c r="E17" s="457"/>
      <c r="F17" s="457"/>
      <c r="G17" s="458"/>
      <c r="H17" s="458"/>
      <c r="I17" s="457"/>
      <c r="J17" s="459"/>
      <c r="K17" s="460">
        <f>IF(J17&lt;=40,0,J17-40)</f>
        <v>0</v>
      </c>
      <c r="L17" s="461">
        <f>IF(J17&lt;40,J17,40)/IF(J17="",1,40)</f>
        <v>0</v>
      </c>
      <c r="M17" s="462" t="str">
        <f>IF(L17=1,"pe",IF(L17&gt;0,"ne",""))</f>
        <v/>
      </c>
      <c r="N17" s="463"/>
    </row>
  </sheetData>
  <sheetProtection algorithmName="SHA-512" hashValue="kD1GkeLyq8Dqk58SAhVhnyHUSEV+hofOgsToqYAzJ8S4CT/5CzyLVv79WHHvtfTtJS3bKvGlh4OJDMdEKkHDdQ==" saltValue="b7jGjV+ZvUBu16L+EkQmvw==" spinCount="100000" sheet="1" formatRows="0"/>
  <mergeCells count="2">
    <mergeCell ref="J1:L1"/>
    <mergeCell ref="M1:N1"/>
  </mergeCells>
  <pageMargins left="0.70866141732283472" right="0.31496062992125984" top="0.35433070866141736" bottom="0.47244094488188981" header="0.31496062992125984" footer="0.31496062992125984"/>
  <pageSetup paperSize="9" scale="90" orientation="landscape" r:id="rId1"/>
  <headerFooter>
    <oddFooter xml:space="preserve">&amp;C&amp;6Organizacja roku szkolnego 2021/22 szkoły &amp;F Strona &amp;P </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FD30609F-021A-440C-AB0D-77A5C784B4F3}">
          <x14:formula1>
            <xm:f>słownik!$E$29:$E$36</xm:f>
          </x14:formula1>
          <xm:sqref>B11:B14 B6:B9 B16:B17</xm:sqref>
        </x14:dataValidation>
        <x14:dataValidation type="list" allowBlank="1" showInputMessage="1" showErrorMessage="1" xr:uid="{B91BE319-C871-493D-8254-6EFC468047AF}">
          <x14:formula1>
            <xm:f>słownik!$H$28:$H$32</xm:f>
          </x14:formula1>
          <xm:sqref>I11:I14 I6:I9 I16:I17</xm:sqref>
        </x14:dataValidation>
        <x14:dataValidation type="list" allowBlank="1" showInputMessage="1" showErrorMessage="1" xr:uid="{1BB0702E-0BB6-4CD6-ADFC-30114EAF6718}">
          <x14:formula1>
            <xm:f>słownik!$F$12:$F$14</xm:f>
          </x14:formula1>
          <xm:sqref>E6:E9 E11:E14 E16:E17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321C1-1F2B-4AE5-B8EC-5D13FEE893C6}">
  <sheetPr>
    <tabColor rgb="FFFFFF00"/>
  </sheetPr>
  <dimension ref="B1:N9"/>
  <sheetViews>
    <sheetView showGridLines="0" view="pageBreakPreview" zoomScale="112" zoomScaleNormal="90" zoomScaleSheetLayoutView="112" zoomScalePageLayoutView="178" workbookViewId="0">
      <selection activeCell="H1" sqref="H1"/>
    </sheetView>
  </sheetViews>
  <sheetFormatPr defaultColWidth="9.140625" defaultRowHeight="12.75" x14ac:dyDescent="0.2"/>
  <cols>
    <col min="1" max="1" width="5" style="13" customWidth="1"/>
    <col min="2" max="2" width="30" style="13" customWidth="1"/>
    <col min="3" max="3" width="10.140625" style="13" customWidth="1"/>
    <col min="4" max="5" width="10.42578125" style="13" customWidth="1"/>
    <col min="6" max="9" width="8.85546875" style="13" customWidth="1"/>
    <col min="10" max="10" width="7.7109375" style="13" customWidth="1"/>
    <col min="11" max="11" width="9.7109375" style="13" customWidth="1"/>
    <col min="12" max="12" width="7.7109375" style="13" customWidth="1"/>
    <col min="13" max="14" width="0" style="13" hidden="1" customWidth="1"/>
    <col min="15" max="16384" width="9.140625" style="13"/>
  </cols>
  <sheetData>
    <row r="1" spans="2:14" x14ac:dyDescent="0.2">
      <c r="H1" s="723" t="str">
        <f>wizyt!$B$1</f>
        <v xml:space="preserve"> </v>
      </c>
      <c r="I1" s="722" t="str">
        <f>wizyt!$D$1</f>
        <v xml:space="preserve"> </v>
      </c>
    </row>
    <row r="2" spans="2:14" s="83" customFormat="1" ht="32.25" customHeight="1" thickBot="1" x14ac:dyDescent="0.3">
      <c r="B2" s="465" t="str">
        <f>wizyt!C3</f>
        <v>??</v>
      </c>
      <c r="C2" s="465"/>
      <c r="D2" s="465"/>
      <c r="E2" s="465"/>
      <c r="F2" s="1018" t="s">
        <v>303</v>
      </c>
      <c r="G2" s="1018"/>
      <c r="H2" s="1018"/>
      <c r="I2" s="1018"/>
      <c r="J2" s="693" t="str">
        <f>wizyt!H3</f>
        <v>2023/2024</v>
      </c>
      <c r="K2" s="693"/>
      <c r="L2" s="466"/>
    </row>
    <row r="3" spans="2:14" s="83" customFormat="1" ht="30" customHeight="1" x14ac:dyDescent="0.25">
      <c r="B3" s="467" t="s">
        <v>304</v>
      </c>
      <c r="C3" s="718" t="s">
        <v>263</v>
      </c>
      <c r="D3" s="718" t="s">
        <v>264</v>
      </c>
      <c r="E3" s="718" t="s">
        <v>265</v>
      </c>
      <c r="F3" s="719" t="s">
        <v>266</v>
      </c>
      <c r="G3" s="468" t="s">
        <v>267</v>
      </c>
      <c r="H3" s="468" t="s">
        <v>268</v>
      </c>
      <c r="I3" s="469" t="s">
        <v>305</v>
      </c>
      <c r="J3" s="1019" t="s">
        <v>306</v>
      </c>
      <c r="K3" s="1020"/>
      <c r="L3" s="466"/>
    </row>
    <row r="4" spans="2:14" ht="24.95" customHeight="1" x14ac:dyDescent="0.2">
      <c r="B4" s="470" t="s">
        <v>307</v>
      </c>
      <c r="C4" s="682"/>
      <c r="D4" s="682"/>
      <c r="E4" s="682"/>
      <c r="F4" s="471"/>
      <c r="G4" s="471"/>
      <c r="H4" s="471"/>
      <c r="I4" s="471"/>
      <c r="J4" s="1021">
        <f>SUM(C4:I4)</f>
        <v>0</v>
      </c>
      <c r="K4" s="1022"/>
      <c r="M4" s="472" t="str">
        <f>B2</f>
        <v>??</v>
      </c>
      <c r="N4" s="472" t="e">
        <f>#REF!</f>
        <v>#REF!</v>
      </c>
    </row>
    <row r="5" spans="2:14" ht="24.95" customHeight="1" x14ac:dyDescent="0.2">
      <c r="B5" s="470" t="s">
        <v>308</v>
      </c>
      <c r="C5" s="683"/>
      <c r="D5" s="683"/>
      <c r="E5" s="683"/>
      <c r="F5" s="473"/>
      <c r="G5" s="473"/>
      <c r="H5" s="473"/>
      <c r="I5" s="473"/>
      <c r="J5" s="1021">
        <f>SUM(C5:I5)</f>
        <v>0</v>
      </c>
      <c r="K5" s="1022"/>
      <c r="M5" s="472" t="str">
        <f t="shared" ref="M5:N9" si="0">M4</f>
        <v>??</v>
      </c>
      <c r="N5" s="472" t="e">
        <f t="shared" si="0"/>
        <v>#REF!</v>
      </c>
    </row>
    <row r="6" spans="2:14" ht="24.95" customHeight="1" x14ac:dyDescent="0.2">
      <c r="B6" s="474" t="s">
        <v>309</v>
      </c>
      <c r="C6" s="475">
        <f>SUM(C4:C5)</f>
        <v>0</v>
      </c>
      <c r="D6" s="476">
        <f t="shared" ref="D6:I6" si="1">SUM(D4:D5)</f>
        <v>0</v>
      </c>
      <c r="E6" s="476">
        <f t="shared" si="1"/>
        <v>0</v>
      </c>
      <c r="F6" s="476">
        <f t="shared" si="1"/>
        <v>0</v>
      </c>
      <c r="G6" s="476">
        <f t="shared" si="1"/>
        <v>0</v>
      </c>
      <c r="H6" s="476">
        <f t="shared" si="1"/>
        <v>0</v>
      </c>
      <c r="I6" s="476">
        <f t="shared" si="1"/>
        <v>0</v>
      </c>
      <c r="J6" s="1023">
        <f>SUM(J4:J5)</f>
        <v>0</v>
      </c>
      <c r="K6" s="1024"/>
      <c r="M6" s="472" t="str">
        <f t="shared" si="0"/>
        <v>??</v>
      </c>
      <c r="N6" s="472" t="e">
        <f t="shared" si="0"/>
        <v>#REF!</v>
      </c>
    </row>
    <row r="7" spans="2:14" ht="24.95" customHeight="1" x14ac:dyDescent="0.2">
      <c r="B7" s="470" t="s">
        <v>310</v>
      </c>
      <c r="C7" s="684" t="str">
        <f>IF(C6=0,"",C4/C6)</f>
        <v/>
      </c>
      <c r="D7" s="684" t="str">
        <f t="shared" ref="D7:H7" si="2">IF(D6=0,"",D4/D6)</f>
        <v/>
      </c>
      <c r="E7" s="684" t="str">
        <f t="shared" si="2"/>
        <v/>
      </c>
      <c r="F7" s="684" t="str">
        <f t="shared" si="2"/>
        <v/>
      </c>
      <c r="G7" s="684" t="str">
        <f t="shared" si="2"/>
        <v/>
      </c>
      <c r="H7" s="684" t="str">
        <f t="shared" si="2"/>
        <v/>
      </c>
      <c r="I7" s="684" t="str">
        <f>IF(I6=0,"",I4/I6)</f>
        <v/>
      </c>
      <c r="J7" s="1016" t="str">
        <f t="shared" ref="J7" si="3">IF(J6=0,"",J4/J6)</f>
        <v/>
      </c>
      <c r="K7" s="1017"/>
      <c r="M7" s="472" t="str">
        <f t="shared" si="0"/>
        <v>??</v>
      </c>
      <c r="N7" s="472" t="e">
        <f t="shared" si="0"/>
        <v>#REF!</v>
      </c>
    </row>
    <row r="8" spans="2:14" ht="24.95" customHeight="1" thickBot="1" x14ac:dyDescent="0.25">
      <c r="B8" s="477" t="s">
        <v>311</v>
      </c>
      <c r="C8" s="684" t="str">
        <f>IF(C6=0,"",C5/C6)</f>
        <v/>
      </c>
      <c r="D8" s="684" t="str">
        <f t="shared" ref="D8:I8" si="4">IF(D6=0,"",D5/D6)</f>
        <v/>
      </c>
      <c r="E8" s="684" t="str">
        <f t="shared" si="4"/>
        <v/>
      </c>
      <c r="F8" s="684" t="str">
        <f t="shared" si="4"/>
        <v/>
      </c>
      <c r="G8" s="684" t="str">
        <f t="shared" si="4"/>
        <v/>
      </c>
      <c r="H8" s="684" t="str">
        <f t="shared" si="4"/>
        <v/>
      </c>
      <c r="I8" s="684" t="str">
        <f t="shared" si="4"/>
        <v/>
      </c>
      <c r="J8" s="1016" t="str">
        <f t="shared" ref="J8" si="5">IF(J6=0,"",J5/J6)</f>
        <v/>
      </c>
      <c r="K8" s="1017"/>
      <c r="M8" s="472" t="str">
        <f t="shared" si="0"/>
        <v>??</v>
      </c>
      <c r="N8" s="472" t="e">
        <f t="shared" si="0"/>
        <v>#REF!</v>
      </c>
    </row>
    <row r="9" spans="2:14" ht="17.25" customHeight="1" x14ac:dyDescent="0.2">
      <c r="M9" s="472" t="str">
        <f t="shared" si="0"/>
        <v>??</v>
      </c>
      <c r="N9" s="472" t="e">
        <f t="shared" si="0"/>
        <v>#REF!</v>
      </c>
    </row>
  </sheetData>
  <sheetProtection algorithmName="SHA-512" hashValue="R4Mb0Q/frRBEMyW/Wmna1DC6V2FcFMfKupvHSVn8RlIHTe1K5W91dWXhISIZuh+c7uBvfeA2Ken0fRQrGjBoQg==" saltValue="GhkKHJF+mMa132/LLYrwEg==" spinCount="100000" sheet="1" objects="1" scenarios="1"/>
  <mergeCells count="7">
    <mergeCell ref="J8:K8"/>
    <mergeCell ref="F2:I2"/>
    <mergeCell ref="J3:K3"/>
    <mergeCell ref="J4:K4"/>
    <mergeCell ref="J5:K5"/>
    <mergeCell ref="J6:K6"/>
    <mergeCell ref="J7:K7"/>
  </mergeCells>
  <printOptions horizontalCentered="1"/>
  <pageMargins left="0.51181102362204722" right="0.51181102362204722" top="1.5354330708661419" bottom="0.74803149606299213" header="0.31496062992125984" footer="0.31496062992125984"/>
  <pageSetup paperSize="9" scale="75" orientation="portrait" r:id="rId1"/>
  <headerFooter>
    <oddFooter xml:space="preserve">&amp;C&amp;6Organizacja roku szkolnego 2021/2022 szkoły &amp;FStrona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64640-174F-43AD-8FB7-D4DB1A495A12}">
  <sheetPr>
    <tabColor rgb="FFFFFF00"/>
    <pageSetUpPr fitToPage="1"/>
  </sheetPr>
  <dimension ref="B1:F11"/>
  <sheetViews>
    <sheetView showGridLines="0" view="pageBreakPreview" zoomScale="86" zoomScaleNormal="100" zoomScaleSheetLayoutView="86" workbookViewId="0">
      <selection activeCell="F2" sqref="F2"/>
    </sheetView>
  </sheetViews>
  <sheetFormatPr defaultColWidth="9.140625" defaultRowHeight="12.75" x14ac:dyDescent="0.2"/>
  <cols>
    <col min="1" max="1" width="4.5703125" style="13" customWidth="1"/>
    <col min="2" max="2" width="7" style="13" customWidth="1"/>
    <col min="3" max="3" width="31.140625" style="13" customWidth="1"/>
    <col min="4" max="6" width="9.7109375" style="13" customWidth="1"/>
    <col min="7" max="16384" width="9.140625" style="13"/>
  </cols>
  <sheetData>
    <row r="1" spans="2:6" ht="27.75" customHeight="1" x14ac:dyDescent="0.3">
      <c r="B1" s="478" t="str">
        <f>wizyt!C3</f>
        <v>??</v>
      </c>
      <c r="C1" s="479"/>
      <c r="D1" s="723" t="str">
        <f>wizyt!$B$1</f>
        <v xml:space="preserve"> </v>
      </c>
      <c r="E1" s="1033" t="str">
        <f>wizyt!$D$1</f>
        <v xml:space="preserve"> </v>
      </c>
      <c r="F1" s="1013"/>
    </row>
    <row r="2" spans="2:6" ht="30.75" customHeight="1" x14ac:dyDescent="0.2">
      <c r="B2" s="480"/>
      <c r="C2" s="481" t="s">
        <v>312</v>
      </c>
      <c r="D2" s="1025" t="s">
        <v>313</v>
      </c>
      <c r="E2" s="1025"/>
      <c r="F2" s="482"/>
    </row>
    <row r="3" spans="2:6" s="83" customFormat="1" ht="28.5" customHeight="1" x14ac:dyDescent="0.25">
      <c r="B3" s="483"/>
      <c r="C3" s="484"/>
      <c r="D3" s="485" t="s">
        <v>314</v>
      </c>
      <c r="E3" s="1026" t="s">
        <v>315</v>
      </c>
      <c r="F3" s="1028" t="s">
        <v>316</v>
      </c>
    </row>
    <row r="4" spans="2:6" s="83" customFormat="1" ht="16.5" customHeight="1" thickBot="1" x14ac:dyDescent="0.3">
      <c r="B4" s="483"/>
      <c r="C4" s="486"/>
      <c r="D4" s="487"/>
      <c r="E4" s="1027"/>
      <c r="F4" s="1029"/>
    </row>
    <row r="5" spans="2:6" ht="24.95" customHeight="1" x14ac:dyDescent="0.25">
      <c r="B5" s="488"/>
      <c r="C5" s="489" t="s">
        <v>183</v>
      </c>
      <c r="D5" s="490">
        <f>SUM(D6:D9)</f>
        <v>0</v>
      </c>
      <c r="E5" s="491">
        <f t="shared" ref="E5:F5" si="0">SUM(E6:E9)</f>
        <v>0</v>
      </c>
      <c r="F5" s="492">
        <f t="shared" si="0"/>
        <v>0</v>
      </c>
    </row>
    <row r="6" spans="2:6" ht="20.100000000000001" customHeight="1" x14ac:dyDescent="0.2">
      <c r="B6" s="1030" t="s">
        <v>317</v>
      </c>
      <c r="C6" s="493" t="s">
        <v>318</v>
      </c>
      <c r="D6" s="494"/>
      <c r="E6" s="495"/>
      <c r="F6" s="496"/>
    </row>
    <row r="7" spans="2:6" ht="20.100000000000001" customHeight="1" x14ac:dyDescent="0.2">
      <c r="B7" s="1031"/>
      <c r="C7" s="497" t="s">
        <v>15</v>
      </c>
      <c r="D7" s="494"/>
      <c r="E7" s="495"/>
      <c r="F7" s="496"/>
    </row>
    <row r="8" spans="2:6" ht="20.100000000000001" customHeight="1" x14ac:dyDescent="0.2">
      <c r="B8" s="1031"/>
      <c r="C8" s="498"/>
      <c r="D8" s="494"/>
      <c r="E8" s="495"/>
      <c r="F8" s="496"/>
    </row>
    <row r="9" spans="2:6" ht="20.100000000000001" customHeight="1" thickBot="1" x14ac:dyDescent="0.25">
      <c r="B9" s="1032"/>
      <c r="C9" s="499"/>
      <c r="D9" s="500"/>
      <c r="E9" s="501"/>
      <c r="F9" s="502"/>
    </row>
    <row r="10" spans="2:6" ht="30" customHeight="1" x14ac:dyDescent="0.2"/>
    <row r="11" spans="2:6" ht="30" customHeight="1" x14ac:dyDescent="0.2"/>
  </sheetData>
  <sheetProtection algorithmName="SHA-512" hashValue="eYRmQMvbJkVdwXwQZc/oAinLkPJFn8pMjs1NRGlSnmo8oK9FT7oFdcAnwj+LhNDamJfI0uRv2hdkZcBtVQmC9Q==" saltValue="1U1pDPEHsB0IE/ZVZ5U5eg==" spinCount="100000" sheet="1" objects="1" scenarios="1"/>
  <mergeCells count="5">
    <mergeCell ref="D2:E2"/>
    <mergeCell ref="E3:E4"/>
    <mergeCell ref="F3:F4"/>
    <mergeCell ref="B6:B9"/>
    <mergeCell ref="E1:F1"/>
  </mergeCells>
  <printOptions horizontalCentered="1"/>
  <pageMargins left="0.9055118110236221" right="0.70866141732283472" top="0.74803149606299213" bottom="0.74803149606299213" header="0.31496062992125984" footer="0.31496062992125984"/>
  <pageSetup paperSize="9" orientation="portrait" r:id="rId1"/>
  <headerFooter>
    <oddFooter xml:space="preserve">&amp;C&amp;6Organizacja roku szkolnego 2021/2022 szkoły &amp;F Strona &amp;P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53EEFEF-EF6C-4F5C-BE20-F6AEF80F70BA}">
          <x14:formula1>
            <xm:f>słownik!$C$2:$C$9</xm:f>
          </x14:formula1>
          <xm:sqref>C6:C9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Nazwane zakresy</vt:lpstr>
      </vt:variant>
      <vt:variant>
        <vt:i4>12</vt:i4>
      </vt:variant>
    </vt:vector>
  </HeadingPairs>
  <TitlesOfParts>
    <vt:vector size="26" baseType="lpstr">
      <vt:lpstr>słownik</vt:lpstr>
      <vt:lpstr>wizyt</vt:lpstr>
      <vt:lpstr>zestaw</vt:lpstr>
      <vt:lpstr>Kalendarz</vt:lpstr>
      <vt:lpstr>kal.harm.szc.</vt:lpstr>
      <vt:lpstr>pedag</vt:lpstr>
      <vt:lpstr>adm.i obs.</vt:lpstr>
      <vt:lpstr>Liczba słuchaczy</vt:lpstr>
      <vt:lpstr>Absolwenci</vt:lpstr>
      <vt:lpstr>Grupy</vt:lpstr>
      <vt:lpstr>Inne zajęcia</vt:lpstr>
      <vt:lpstr>Specyf słuchaczy</vt:lpstr>
      <vt:lpstr>SPN w-b</vt:lpstr>
      <vt:lpstr>SPN w-a</vt:lpstr>
      <vt:lpstr>Absolwenci!Obszar_wydruku</vt:lpstr>
      <vt:lpstr>'adm.i obs.'!Obszar_wydruku</vt:lpstr>
      <vt:lpstr>Grupy!Obszar_wydruku</vt:lpstr>
      <vt:lpstr>kal.harm.szc.!Obszar_wydruku</vt:lpstr>
      <vt:lpstr>Kalendarz!Obszar_wydruku</vt:lpstr>
      <vt:lpstr>'Liczba słuchaczy'!Obszar_wydruku</vt:lpstr>
      <vt:lpstr>słownik!Obszar_wydruku</vt:lpstr>
      <vt:lpstr>'Specyf słuchaczy'!Obszar_wydruku</vt:lpstr>
      <vt:lpstr>'SPN w-a'!Obszar_wydruku</vt:lpstr>
      <vt:lpstr>'SPN w-b'!Obszar_wydruku</vt:lpstr>
      <vt:lpstr>wizyt!Obszar_wydruku</vt:lpstr>
      <vt:lpstr>zestaw!Obszar_wydruku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Iwona Skowron</cp:lastModifiedBy>
  <cp:revision/>
  <cp:lastPrinted>2023-04-18T18:02:54Z</cp:lastPrinted>
  <dcterms:created xsi:type="dcterms:W3CDTF">2015-06-05T18:19:34Z</dcterms:created>
  <dcterms:modified xsi:type="dcterms:W3CDTF">2023-05-18T08:58:38Z</dcterms:modified>
  <cp:category/>
  <cp:contentStatus/>
</cp:coreProperties>
</file>