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iskowron\Desktop\org.rok.18.05.2023\"/>
    </mc:Choice>
  </mc:AlternateContent>
  <xr:revisionPtr revIDLastSave="0" documentId="13_ncr:1_{CDEF467B-5618-4632-9507-70EDDDD44CA6}" xr6:coauthVersionLast="36" xr6:coauthVersionMax="47" xr10:uidLastSave="{00000000-0000-0000-0000-000000000000}"/>
  <bookViews>
    <workbookView xWindow="0" yWindow="0" windowWidth="28800" windowHeight="11805" firstSheet="2" activeTab="12" xr2:uid="{00000000-000D-0000-FFFF-FFFF00000000}"/>
  </bookViews>
  <sheets>
    <sheet name="słownik" sheetId="2" r:id="rId1"/>
    <sheet name="wizyt" sheetId="3" r:id="rId2"/>
    <sheet name="zestaw 1" sheetId="4" r:id="rId3"/>
    <sheet name="Zał.fin." sheetId="5" r:id="rId4"/>
    <sheet name="Kalendarz" sheetId="6" r:id="rId5"/>
    <sheet name="kal.harm.szc." sheetId="7" r:id="rId6"/>
    <sheet name="pedag" sheetId="8" r:id="rId7"/>
    <sheet name="adm.i obs." sheetId="9" r:id="rId8"/>
    <sheet name="Absolwenci" sheetId="10" r:id="rId9"/>
    <sheet name="Liczba uczniów" sheetId="11" r:id="rId10"/>
    <sheet name="Specyfikacja" sheetId="12" r:id="rId11"/>
    <sheet name="Grupy" sheetId="13" r:id="rId12"/>
    <sheet name="Inne zajęcia" sheetId="15" r:id="rId13"/>
    <sheet name="SPN" sheetId="14" r:id="rId14"/>
  </sheets>
  <externalReferences>
    <externalReference r:id="rId15"/>
  </externalReferences>
  <definedNames>
    <definedName name="_xlnm.Print_Area" localSheetId="7">'adm.i obs.'!$A$1:$N$43</definedName>
    <definedName name="_xlnm.Print_Area" localSheetId="11">Grupy!$A$1:$G$18</definedName>
    <definedName name="_xlnm.Print_Area" localSheetId="5">kal.harm.szc.!$A$1:$H$12</definedName>
    <definedName name="_xlnm.Print_Area" localSheetId="4">Kalendarz!$A$1:$G$54</definedName>
    <definedName name="_xlnm.Print_Area" localSheetId="6">pedag!$A$2:$Y$419</definedName>
    <definedName name="_xlnm.Print_Area" localSheetId="0">słownik!$A$1:$G$169</definedName>
    <definedName name="_xlnm.Print_Area" localSheetId="13">SPN!$A$1:$K$38</definedName>
    <definedName name="_xlnm.Print_Area" localSheetId="1">wizyt!$A$1:$J$49</definedName>
    <definedName name="_xlnm.Print_Area" localSheetId="3">Zał.fin.!$B$1:$K$48</definedName>
    <definedName name="_xlnm.Print_Area" localSheetId="2">'zestaw 1'!$B$1:$J$36</definedName>
    <definedName name="SSLink0" localSheetId="5">#REF!</definedName>
    <definedName name="SSLink0" localSheetId="4">Kalendarz!#REF!</definedName>
    <definedName name="SSLink0">[1]Kalendarz!#REF!</definedName>
    <definedName name="Z_0EC047C1_CD91_11D2_99A8_78A805C10000_.wvu.PrintArea" localSheetId="2" hidden="1">'zestaw 1'!$B$2:$J$26</definedName>
    <definedName name="Z_0EC047C2_CD91_11D2_99A8_78A805C10000_.wvu.PrintArea" localSheetId="2" hidden="1">'zestaw 1'!$B$2:$J$26</definedName>
    <definedName name="Z_114D48A4_C4E8_11D2_99A8_78A805C10000_.wvu.PrintArea" localSheetId="2" hidden="1">'zestaw 1'!$B$2:$J$26</definedName>
    <definedName name="Z_114D48A5_C4E8_11D2_99A8_78A805C10000_.wvu.PrintArea" localSheetId="2" hidden="1">'zestaw 1'!$B$2:$J$26</definedName>
    <definedName name="Z_114D48A6_C4E8_11D2_99A8_78A805C10000_.wvu.PrintArea" localSheetId="2" hidden="1">'zestaw 1'!$B$2:$J$26</definedName>
    <definedName name="Z_114D48AC_C4E8_11D2_99A8_78A805C10000_.wvu.PrintArea" localSheetId="2" hidden="1">'zestaw 1'!$B$2:$J$26</definedName>
    <definedName name="Z_114D48AD_C4E8_11D2_99A8_78A805C10000_.wvu.PrintArea" localSheetId="2" hidden="1">'zestaw 1'!$B$2:$J$26</definedName>
    <definedName name="Z_114D48AE_C4E8_11D2_99A8_78A805C10000_.wvu.PrintArea" localSheetId="2" hidden="1">'zestaw 1'!$B$2:$J$26</definedName>
    <definedName name="Z_114D48B0_C4E8_11D2_99A8_78A805C10000_.wvu.PrintArea" localSheetId="2" hidden="1">'zestaw 1'!$B$2:$J$26</definedName>
    <definedName name="Z_650E8C00_5310_11D2_99A8_68A805C10000_.wvu.PrintArea" localSheetId="2" hidden="1">'zestaw 1'!$B$1:$J$26</definedName>
    <definedName name="Z_67F19200_CDC2_11D2_99A8_78A805C10000_.wvu.PrintArea" localSheetId="2" hidden="1">'zestaw 1'!$B$2:$J$26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5" l="1"/>
  <c r="G24" i="15"/>
  <c r="F24" i="15"/>
  <c r="E24" i="15"/>
  <c r="D24" i="15"/>
  <c r="C24" i="15"/>
  <c r="D11" i="14" l="1"/>
  <c r="E3" i="6"/>
  <c r="B1" i="6"/>
  <c r="E1" i="12"/>
  <c r="D1" i="12"/>
  <c r="E1" i="11"/>
  <c r="D1" i="11"/>
  <c r="D1" i="10"/>
  <c r="C1" i="10"/>
  <c r="M1" i="9"/>
  <c r="L1" i="9"/>
  <c r="D6" i="11" l="1"/>
  <c r="E6" i="11"/>
  <c r="C6" i="11"/>
  <c r="F5" i="11"/>
  <c r="F4" i="11"/>
  <c r="F6" i="11" l="1"/>
  <c r="C1" i="14"/>
  <c r="H2" i="14"/>
  <c r="H1" i="14"/>
  <c r="G1" i="14"/>
  <c r="F2" i="13" l="1"/>
  <c r="B1" i="13" l="1"/>
  <c r="A1" i="13"/>
  <c r="B2" i="13"/>
  <c r="C5" i="12" l="1"/>
  <c r="C4" i="10"/>
  <c r="G37" i="14"/>
  <c r="G36" i="14"/>
  <c r="G35" i="14"/>
  <c r="G34" i="14"/>
  <c r="G33" i="14"/>
  <c r="G32" i="14"/>
  <c r="G31" i="14"/>
  <c r="G29" i="14"/>
  <c r="G28" i="14"/>
  <c r="G27" i="14"/>
  <c r="G26" i="14"/>
  <c r="G14" i="14"/>
  <c r="G15" i="14"/>
  <c r="G16" i="14"/>
  <c r="G17" i="14"/>
  <c r="G18" i="14"/>
  <c r="G19" i="14"/>
  <c r="G20" i="14"/>
  <c r="G21" i="14"/>
  <c r="G22" i="14"/>
  <c r="G23" i="14"/>
  <c r="G13" i="14"/>
  <c r="C5" i="13" l="1"/>
  <c r="D5" i="13"/>
  <c r="B5" i="13"/>
  <c r="C6" i="13"/>
  <c r="D6" i="13"/>
  <c r="E6" i="13"/>
  <c r="B6" i="13"/>
  <c r="F9" i="13"/>
  <c r="F10" i="13"/>
  <c r="F11" i="13"/>
  <c r="F12" i="13"/>
  <c r="F13" i="13"/>
  <c r="F14" i="13"/>
  <c r="F15" i="13"/>
  <c r="F16" i="13"/>
  <c r="F17" i="13"/>
  <c r="F18" i="13"/>
  <c r="F8" i="13"/>
  <c r="J9" i="14"/>
  <c r="J10" i="14" s="1"/>
  <c r="J11" i="14" s="1"/>
  <c r="J12" i="14" s="1"/>
  <c r="J13" i="14" s="1"/>
  <c r="D10" i="14"/>
  <c r="E10" i="14"/>
  <c r="F10" i="14"/>
  <c r="E11" i="14"/>
  <c r="E9" i="14" s="1"/>
  <c r="F11" i="14"/>
  <c r="F9" i="14" s="1"/>
  <c r="J14" i="14"/>
  <c r="J15" i="14" s="1"/>
  <c r="J16" i="14" s="1"/>
  <c r="J19" i="14"/>
  <c r="J23" i="14"/>
  <c r="J24" i="14"/>
  <c r="J25" i="14" s="1"/>
  <c r="J26" i="14" s="1"/>
  <c r="J27" i="14"/>
  <c r="J29" i="14" s="1"/>
  <c r="D5" i="12"/>
  <c r="E5" i="12"/>
  <c r="G5" i="12"/>
  <c r="H5" i="12"/>
  <c r="F6" i="12"/>
  <c r="G6" i="12"/>
  <c r="H6" i="12"/>
  <c r="F7" i="12"/>
  <c r="F8" i="12"/>
  <c r="F9" i="12"/>
  <c r="G9" i="12"/>
  <c r="G10" i="12" s="1"/>
  <c r="G11" i="12" s="1"/>
  <c r="H9" i="12"/>
  <c r="F10" i="12"/>
  <c r="H10" i="12"/>
  <c r="F11" i="12"/>
  <c r="H11" i="12"/>
  <c r="H4" i="11"/>
  <c r="H5" i="11" s="1"/>
  <c r="H6" i="11" s="1"/>
  <c r="H7" i="11" s="1"/>
  <c r="H8" i="11" s="1"/>
  <c r="H9" i="11" s="1"/>
  <c r="I4" i="11"/>
  <c r="I5" i="11"/>
  <c r="I6" i="11"/>
  <c r="I7" i="11" s="1"/>
  <c r="I8" i="11" s="1"/>
  <c r="I9" i="11" s="1"/>
  <c r="C7" i="11"/>
  <c r="D7" i="11"/>
  <c r="E7" i="11"/>
  <c r="C8" i="11"/>
  <c r="D8" i="11"/>
  <c r="E8" i="11"/>
  <c r="D4" i="10"/>
  <c r="E4" i="10"/>
  <c r="F4" i="10"/>
  <c r="G4" i="10"/>
  <c r="F5" i="10"/>
  <c r="F6" i="10"/>
  <c r="F7" i="10"/>
  <c r="F8" i="10"/>
  <c r="F9" i="10"/>
  <c r="F10" i="10"/>
  <c r="C1" i="9"/>
  <c r="K2" i="9"/>
  <c r="J5" i="9"/>
  <c r="K6" i="9"/>
  <c r="L6" i="9"/>
  <c r="M6" i="9" s="1"/>
  <c r="K7" i="9"/>
  <c r="L7" i="9"/>
  <c r="M7" i="9" s="1"/>
  <c r="K8" i="9"/>
  <c r="L8" i="9"/>
  <c r="M8" i="9"/>
  <c r="K9" i="9"/>
  <c r="L9" i="9"/>
  <c r="M9" i="9"/>
  <c r="K10" i="9"/>
  <c r="L10" i="9"/>
  <c r="M10" i="9" s="1"/>
  <c r="K11" i="9"/>
  <c r="L11" i="9"/>
  <c r="M11" i="9" s="1"/>
  <c r="K12" i="9"/>
  <c r="L12" i="9"/>
  <c r="M12" i="9" s="1"/>
  <c r="K13" i="9"/>
  <c r="L13" i="9"/>
  <c r="M13" i="9"/>
  <c r="K14" i="9"/>
  <c r="L14" i="9"/>
  <c r="M14" i="9"/>
  <c r="K15" i="9"/>
  <c r="L15" i="9"/>
  <c r="M15" i="9" s="1"/>
  <c r="J16" i="9"/>
  <c r="K17" i="9"/>
  <c r="L17" i="9"/>
  <c r="M17" i="9"/>
  <c r="K18" i="9"/>
  <c r="L18" i="9"/>
  <c r="M18" i="9"/>
  <c r="K19" i="9"/>
  <c r="L19" i="9"/>
  <c r="M19" i="9" s="1"/>
  <c r="K20" i="9"/>
  <c r="L20" i="9"/>
  <c r="M20" i="9" s="1"/>
  <c r="K21" i="9"/>
  <c r="L21" i="9"/>
  <c r="M21" i="9"/>
  <c r="K22" i="9"/>
  <c r="L22" i="9"/>
  <c r="M22" i="9"/>
  <c r="K23" i="9"/>
  <c r="L23" i="9"/>
  <c r="M23" i="9" s="1"/>
  <c r="K24" i="9"/>
  <c r="L24" i="9"/>
  <c r="M24" i="9"/>
  <c r="K25" i="9"/>
  <c r="L25" i="9"/>
  <c r="M25" i="9"/>
  <c r="K26" i="9"/>
  <c r="L26" i="9"/>
  <c r="M26" i="9"/>
  <c r="K27" i="9"/>
  <c r="L27" i="9"/>
  <c r="M27" i="9" s="1"/>
  <c r="K28" i="9"/>
  <c r="L28" i="9"/>
  <c r="M28" i="9" s="1"/>
  <c r="K29" i="9"/>
  <c r="L29" i="9"/>
  <c r="M29" i="9" s="1"/>
  <c r="K30" i="9"/>
  <c r="L30" i="9"/>
  <c r="M30" i="9"/>
  <c r="K31" i="9"/>
  <c r="L31" i="9"/>
  <c r="M31" i="9" s="1"/>
  <c r="K32" i="9"/>
  <c r="L32" i="9"/>
  <c r="M32" i="9"/>
  <c r="K33" i="9"/>
  <c r="L33" i="9"/>
  <c r="M33" i="9"/>
  <c r="K34" i="9"/>
  <c r="L34" i="9"/>
  <c r="M34" i="9"/>
  <c r="K35" i="9"/>
  <c r="L35" i="9"/>
  <c r="M35" i="9" s="1"/>
  <c r="K36" i="9"/>
  <c r="L36" i="9"/>
  <c r="M36" i="9" s="1"/>
  <c r="K37" i="9"/>
  <c r="L37" i="9"/>
  <c r="M37" i="9" s="1"/>
  <c r="J38" i="9"/>
  <c r="K39" i="9"/>
  <c r="L39" i="9"/>
  <c r="M39" i="9" s="1"/>
  <c r="K40" i="9"/>
  <c r="L40" i="9"/>
  <c r="M40" i="9"/>
  <c r="K41" i="9"/>
  <c r="L41" i="9"/>
  <c r="M41" i="9"/>
  <c r="K42" i="9"/>
  <c r="L42" i="9"/>
  <c r="M42" i="9"/>
  <c r="K43" i="9"/>
  <c r="L43" i="9"/>
  <c r="M43" i="9" s="1"/>
  <c r="U1" i="8"/>
  <c r="V1" i="8"/>
  <c r="C2" i="8"/>
  <c r="AB6" i="8" s="1"/>
  <c r="V2" i="8"/>
  <c r="T6" i="8"/>
  <c r="T5" i="8" s="1"/>
  <c r="AC6" i="8"/>
  <c r="Z7" i="8"/>
  <c r="AC7" i="8"/>
  <c r="AC8" i="8" s="1"/>
  <c r="AC9" i="8" s="1"/>
  <c r="AC10" i="8" s="1"/>
  <c r="AC11" i="8" s="1"/>
  <c r="AC12" i="8" s="1"/>
  <c r="AC13" i="8" s="1"/>
  <c r="Z8" i="8"/>
  <c r="Z9" i="8"/>
  <c r="Z10" i="8"/>
  <c r="Z11" i="8"/>
  <c r="Z12" i="8"/>
  <c r="Z13" i="8"/>
  <c r="T15" i="8"/>
  <c r="AC15" i="8"/>
  <c r="AC16" i="8" s="1"/>
  <c r="AC17" i="8" s="1"/>
  <c r="AC18" i="8" s="1"/>
  <c r="AC19" i="8" s="1"/>
  <c r="AC20" i="8" s="1"/>
  <c r="AC21" i="8" s="1"/>
  <c r="AC22" i="8" s="1"/>
  <c r="Z16" i="8"/>
  <c r="Z17" i="8"/>
  <c r="Z18" i="8"/>
  <c r="Z19" i="8"/>
  <c r="Z20" i="8"/>
  <c r="Z21" i="8"/>
  <c r="Z22" i="8"/>
  <c r="T23" i="8"/>
  <c r="V23" i="8" s="1"/>
  <c r="AC23" i="8"/>
  <c r="AC24" i="8" s="1"/>
  <c r="AC25" i="8" s="1"/>
  <c r="AC26" i="8" s="1"/>
  <c r="AC27" i="8" s="1"/>
  <c r="AC28" i="8" s="1"/>
  <c r="AC29" i="8" s="1"/>
  <c r="AC30" i="8" s="1"/>
  <c r="Z24" i="8"/>
  <c r="Z25" i="8"/>
  <c r="Z26" i="8"/>
  <c r="Z27" i="8"/>
  <c r="Z28" i="8"/>
  <c r="Z29" i="8"/>
  <c r="Z30" i="8"/>
  <c r="T32" i="8"/>
  <c r="W32" i="8" s="1"/>
  <c r="X32" i="8" s="1"/>
  <c r="AC32" i="8"/>
  <c r="AC33" i="8" s="1"/>
  <c r="AC34" i="8" s="1"/>
  <c r="AC35" i="8" s="1"/>
  <c r="AC36" i="8" s="1"/>
  <c r="AC37" i="8" s="1"/>
  <c r="AC38" i="8" s="1"/>
  <c r="AC39" i="8" s="1"/>
  <c r="AC40" i="8" s="1"/>
  <c r="AC41" i="8" s="1"/>
  <c r="Z33" i="8"/>
  <c r="Z34" i="8"/>
  <c r="Z35" i="8"/>
  <c r="Z36" i="8"/>
  <c r="Z37" i="8"/>
  <c r="Z38" i="8"/>
  <c r="Z39" i="8"/>
  <c r="Z40" i="8"/>
  <c r="Z41" i="8"/>
  <c r="T42" i="8"/>
  <c r="V42" i="8" s="1"/>
  <c r="V48" i="8" s="1"/>
  <c r="AC42" i="8"/>
  <c r="AC43" i="8" s="1"/>
  <c r="AC44" i="8" s="1"/>
  <c r="AC45" i="8" s="1"/>
  <c r="AC46" i="8" s="1"/>
  <c r="Z43" i="8"/>
  <c r="Z44" i="8"/>
  <c r="Z45" i="8"/>
  <c r="Z46" i="8"/>
  <c r="Z47" i="8"/>
  <c r="AC47" i="8"/>
  <c r="AC48" i="8" s="1"/>
  <c r="AC49" i="8" s="1"/>
  <c r="AC50" i="8" s="1"/>
  <c r="AC51" i="8" s="1"/>
  <c r="Z48" i="8"/>
  <c r="Z49" i="8"/>
  <c r="Z50" i="8"/>
  <c r="Z51" i="8"/>
  <c r="T52" i="8"/>
  <c r="W52" i="8" s="1"/>
  <c r="X52" i="8" s="1"/>
  <c r="V52" i="8"/>
  <c r="V57" i="8" s="1"/>
  <c r="AC52" i="8"/>
  <c r="AC53" i="8" s="1"/>
  <c r="AC54" i="8" s="1"/>
  <c r="AC55" i="8" s="1"/>
  <c r="AC56" i="8" s="1"/>
  <c r="AC57" i="8" s="1"/>
  <c r="AC58" i="8" s="1"/>
  <c r="AC59" i="8" s="1"/>
  <c r="Z53" i="8"/>
  <c r="Z54" i="8"/>
  <c r="Z55" i="8"/>
  <c r="Z56" i="8"/>
  <c r="Z57" i="8"/>
  <c r="Z58" i="8"/>
  <c r="Z59" i="8"/>
  <c r="T60" i="8"/>
  <c r="W60" i="8" s="1"/>
  <c r="X60" i="8" s="1"/>
  <c r="V60" i="8"/>
  <c r="V65" i="8" s="1"/>
  <c r="AC60" i="8"/>
  <c r="Z61" i="8"/>
  <c r="AC61" i="8"/>
  <c r="AC62" i="8" s="1"/>
  <c r="AC63" i="8" s="1"/>
  <c r="AC64" i="8" s="1"/>
  <c r="AC65" i="8" s="1"/>
  <c r="AC66" i="8" s="1"/>
  <c r="AC67" i="8" s="1"/>
  <c r="Z62" i="8"/>
  <c r="Z63" i="8"/>
  <c r="Z64" i="8"/>
  <c r="Z65" i="8"/>
  <c r="Z66" i="8"/>
  <c r="Z67" i="8"/>
  <c r="T69" i="8"/>
  <c r="U69" i="8" s="1"/>
  <c r="AC69" i="8"/>
  <c r="AC70" i="8" s="1"/>
  <c r="AC71" i="8" s="1"/>
  <c r="AC72" i="8" s="1"/>
  <c r="AC73" i="8" s="1"/>
  <c r="AC74" i="8" s="1"/>
  <c r="AC75" i="8" s="1"/>
  <c r="AC76" i="8" s="1"/>
  <c r="AC77" i="8" s="1"/>
  <c r="AC78" i="8" s="1"/>
  <c r="Z70" i="8"/>
  <c r="Z71" i="8"/>
  <c r="Z72" i="8"/>
  <c r="Z73" i="8"/>
  <c r="Z74" i="8"/>
  <c r="Z75" i="8"/>
  <c r="Z76" i="8"/>
  <c r="Z77" i="8"/>
  <c r="Z78" i="8"/>
  <c r="T79" i="8"/>
  <c r="U79" i="8" s="1"/>
  <c r="AC79" i="8"/>
  <c r="AC80" i="8" s="1"/>
  <c r="AC81" i="8" s="1"/>
  <c r="AC82" i="8" s="1"/>
  <c r="AC83" i="8" s="1"/>
  <c r="AC84" i="8" s="1"/>
  <c r="AC85" i="8" s="1"/>
  <c r="AC86" i="8" s="1"/>
  <c r="AC87" i="8" s="1"/>
  <c r="AC88" i="8" s="1"/>
  <c r="Z80" i="8"/>
  <c r="Z81" i="8"/>
  <c r="Z82" i="8"/>
  <c r="AB82" i="8"/>
  <c r="Z83" i="8"/>
  <c r="Z84" i="8"/>
  <c r="Z85" i="8"/>
  <c r="Z86" i="8"/>
  <c r="Z87" i="8"/>
  <c r="Z88" i="8"/>
  <c r="T89" i="8"/>
  <c r="AC89" i="8"/>
  <c r="Z90" i="8"/>
  <c r="AC90" i="8"/>
  <c r="AC91" i="8" s="1"/>
  <c r="AC92" i="8" s="1"/>
  <c r="AC93" i="8" s="1"/>
  <c r="AC94" i="8" s="1"/>
  <c r="AC95" i="8" s="1"/>
  <c r="AC96" i="8" s="1"/>
  <c r="AC97" i="8" s="1"/>
  <c r="AC98" i="8" s="1"/>
  <c r="Z91" i="8"/>
  <c r="Z92" i="8"/>
  <c r="Z93" i="8"/>
  <c r="Z94" i="8"/>
  <c r="Z95" i="8"/>
  <c r="Z96" i="8"/>
  <c r="Z97" i="8"/>
  <c r="Z98" i="8"/>
  <c r="T99" i="8"/>
  <c r="U99" i="8" s="1"/>
  <c r="AC99" i="8"/>
  <c r="AC100" i="8" s="1"/>
  <c r="AC101" i="8" s="1"/>
  <c r="AC102" i="8" s="1"/>
  <c r="AC103" i="8" s="1"/>
  <c r="AC104" i="8" s="1"/>
  <c r="AC105" i="8" s="1"/>
  <c r="AC106" i="8" s="1"/>
  <c r="AC107" i="8" s="1"/>
  <c r="AC108" i="8" s="1"/>
  <c r="Z100" i="8"/>
  <c r="Z101" i="8"/>
  <c r="Z102" i="8"/>
  <c r="Z103" i="8"/>
  <c r="Z104" i="8"/>
  <c r="Z105" i="8"/>
  <c r="Z106" i="8"/>
  <c r="Z107" i="8"/>
  <c r="Z108" i="8"/>
  <c r="T109" i="8"/>
  <c r="AC109" i="8"/>
  <c r="AC110" i="8" s="1"/>
  <c r="AC111" i="8" s="1"/>
  <c r="AC112" i="8" s="1"/>
  <c r="AC113" i="8" s="1"/>
  <c r="AC114" i="8" s="1"/>
  <c r="AC115" i="8" s="1"/>
  <c r="AC116" i="8" s="1"/>
  <c r="AC117" i="8" s="1"/>
  <c r="AC118" i="8" s="1"/>
  <c r="Z110" i="8"/>
  <c r="Z111" i="8"/>
  <c r="Z112" i="8"/>
  <c r="Z113" i="8"/>
  <c r="Z114" i="8"/>
  <c r="Z115" i="8"/>
  <c r="Z116" i="8"/>
  <c r="Z117" i="8"/>
  <c r="Z118" i="8"/>
  <c r="T119" i="8"/>
  <c r="U119" i="8"/>
  <c r="V119" i="8"/>
  <c r="V125" i="8" s="1"/>
  <c r="AC119" i="8"/>
  <c r="Z120" i="8"/>
  <c r="AC120" i="8"/>
  <c r="AC121" i="8" s="1"/>
  <c r="AC122" i="8" s="1"/>
  <c r="AC123" i="8" s="1"/>
  <c r="AC124" i="8" s="1"/>
  <c r="AC125" i="8" s="1"/>
  <c r="AC126" i="8" s="1"/>
  <c r="AC127" i="8" s="1"/>
  <c r="AC128" i="8" s="1"/>
  <c r="Z121" i="8"/>
  <c r="Z122" i="8"/>
  <c r="Z123" i="8"/>
  <c r="Z124" i="8"/>
  <c r="Z125" i="8"/>
  <c r="Z126" i="8"/>
  <c r="Z127" i="8"/>
  <c r="Z128" i="8"/>
  <c r="T129" i="8"/>
  <c r="U129" i="8" s="1"/>
  <c r="AC129" i="8"/>
  <c r="AC130" i="8" s="1"/>
  <c r="Z130" i="8"/>
  <c r="Z131" i="8"/>
  <c r="AC131" i="8"/>
  <c r="AC132" i="8" s="1"/>
  <c r="AC133" i="8" s="1"/>
  <c r="AC134" i="8" s="1"/>
  <c r="AC135" i="8" s="1"/>
  <c r="AC136" i="8" s="1"/>
  <c r="AC137" i="8" s="1"/>
  <c r="AC138" i="8" s="1"/>
  <c r="Z132" i="8"/>
  <c r="Z133" i="8"/>
  <c r="Z134" i="8"/>
  <c r="Z135" i="8"/>
  <c r="Z136" i="8"/>
  <c r="Z137" i="8"/>
  <c r="Z138" i="8"/>
  <c r="T139" i="8"/>
  <c r="U139" i="8" s="1"/>
  <c r="AC139" i="8"/>
  <c r="AC140" i="8" s="1"/>
  <c r="AC141" i="8" s="1"/>
  <c r="AC142" i="8" s="1"/>
  <c r="AC143" i="8" s="1"/>
  <c r="AC144" i="8" s="1"/>
  <c r="AC145" i="8" s="1"/>
  <c r="AC146" i="8" s="1"/>
  <c r="AC147" i="8" s="1"/>
  <c r="AC148" i="8" s="1"/>
  <c r="Z140" i="8"/>
  <c r="Z141" i="8"/>
  <c r="Z142" i="8"/>
  <c r="Z143" i="8"/>
  <c r="Z144" i="8"/>
  <c r="Z145" i="8"/>
  <c r="Z146" i="8"/>
  <c r="Z147" i="8"/>
  <c r="Z148" i="8"/>
  <c r="T149" i="8"/>
  <c r="U149" i="8" s="1"/>
  <c r="AC149" i="8"/>
  <c r="AC150" i="8" s="1"/>
  <c r="AC151" i="8" s="1"/>
  <c r="AC152" i="8" s="1"/>
  <c r="AC153" i="8" s="1"/>
  <c r="AC154" i="8" s="1"/>
  <c r="AC155" i="8" s="1"/>
  <c r="AC156" i="8" s="1"/>
  <c r="AC157" i="8" s="1"/>
  <c r="AC158" i="8" s="1"/>
  <c r="Z150" i="8"/>
  <c r="Z151" i="8"/>
  <c r="Z152" i="8"/>
  <c r="Z153" i="8"/>
  <c r="Z154" i="8"/>
  <c r="Z155" i="8"/>
  <c r="Z156" i="8"/>
  <c r="Z157" i="8"/>
  <c r="Z158" i="8"/>
  <c r="T159" i="8"/>
  <c r="U159" i="8" s="1"/>
  <c r="AC159" i="8"/>
  <c r="AC160" i="8" s="1"/>
  <c r="AC161" i="8" s="1"/>
  <c r="AC162" i="8" s="1"/>
  <c r="AC163" i="8" s="1"/>
  <c r="AC164" i="8" s="1"/>
  <c r="AC165" i="8" s="1"/>
  <c r="AC166" i="8" s="1"/>
  <c r="AC167" i="8" s="1"/>
  <c r="AC168" i="8" s="1"/>
  <c r="Z160" i="8"/>
  <c r="Z161" i="8"/>
  <c r="Z162" i="8"/>
  <c r="Z163" i="8"/>
  <c r="Z164" i="8"/>
  <c r="Z165" i="8"/>
  <c r="Z166" i="8"/>
  <c r="Z167" i="8"/>
  <c r="Z168" i="8"/>
  <c r="T169" i="8"/>
  <c r="AC169" i="8"/>
  <c r="AC170" i="8" s="1"/>
  <c r="AC171" i="8" s="1"/>
  <c r="AC172" i="8" s="1"/>
  <c r="AC173" i="8" s="1"/>
  <c r="AC174" i="8" s="1"/>
  <c r="AC175" i="8" s="1"/>
  <c r="AC176" i="8" s="1"/>
  <c r="AC177" i="8" s="1"/>
  <c r="AC178" i="8" s="1"/>
  <c r="Z170" i="8"/>
  <c r="Z171" i="8"/>
  <c r="Z172" i="8"/>
  <c r="Z173" i="8"/>
  <c r="Z174" i="8"/>
  <c r="Z175" i="8"/>
  <c r="Z176" i="8"/>
  <c r="Z177" i="8"/>
  <c r="Z178" i="8"/>
  <c r="T179" i="8"/>
  <c r="U179" i="8" s="1"/>
  <c r="AC179" i="8"/>
  <c r="AC180" i="8" s="1"/>
  <c r="AC181" i="8" s="1"/>
  <c r="AC182" i="8" s="1"/>
  <c r="AC183" i="8" s="1"/>
  <c r="AC184" i="8" s="1"/>
  <c r="AC185" i="8" s="1"/>
  <c r="AC186" i="8" s="1"/>
  <c r="AC187" i="8" s="1"/>
  <c r="AC188" i="8" s="1"/>
  <c r="Z180" i="8"/>
  <c r="Z181" i="8"/>
  <c r="Z182" i="8"/>
  <c r="Z183" i="8"/>
  <c r="Z184" i="8"/>
  <c r="Z185" i="8"/>
  <c r="Z186" i="8"/>
  <c r="Z187" i="8"/>
  <c r="Z188" i="8"/>
  <c r="T189" i="8"/>
  <c r="AC189" i="8"/>
  <c r="AC190" i="8" s="1"/>
  <c r="AC191" i="8" s="1"/>
  <c r="AC192" i="8" s="1"/>
  <c r="AC193" i="8" s="1"/>
  <c r="AC194" i="8" s="1"/>
  <c r="AC195" i="8" s="1"/>
  <c r="AC196" i="8" s="1"/>
  <c r="AC197" i="8" s="1"/>
  <c r="AC198" i="8" s="1"/>
  <c r="Z190" i="8"/>
  <c r="Z191" i="8"/>
  <c r="Z192" i="8"/>
  <c r="Z193" i="8"/>
  <c r="Z194" i="8"/>
  <c r="Z195" i="8"/>
  <c r="Z196" i="8"/>
  <c r="Z197" i="8"/>
  <c r="Z198" i="8"/>
  <c r="T199" i="8"/>
  <c r="U199" i="8" s="1"/>
  <c r="V199" i="8" s="1"/>
  <c r="V205" i="8" s="1"/>
  <c r="AC199" i="8"/>
  <c r="Z200" i="8"/>
  <c r="AC200" i="8"/>
  <c r="AC201" i="8" s="1"/>
  <c r="AC202" i="8" s="1"/>
  <c r="AC203" i="8" s="1"/>
  <c r="AC204" i="8" s="1"/>
  <c r="AC205" i="8" s="1"/>
  <c r="AC206" i="8" s="1"/>
  <c r="AC207" i="8" s="1"/>
  <c r="AC208" i="8" s="1"/>
  <c r="Z201" i="8"/>
  <c r="Z202" i="8"/>
  <c r="Z203" i="8"/>
  <c r="Z204" i="8"/>
  <c r="Z205" i="8"/>
  <c r="Z206" i="8"/>
  <c r="Z207" i="8"/>
  <c r="Z208" i="8"/>
  <c r="T209" i="8"/>
  <c r="U209" i="8" s="1"/>
  <c r="AC209" i="8"/>
  <c r="AC210" i="8" s="1"/>
  <c r="AC211" i="8" s="1"/>
  <c r="AC212" i="8" s="1"/>
  <c r="AC213" i="8" s="1"/>
  <c r="AC214" i="8" s="1"/>
  <c r="AC215" i="8" s="1"/>
  <c r="AC216" i="8" s="1"/>
  <c r="AC217" i="8" s="1"/>
  <c r="AC218" i="8" s="1"/>
  <c r="Z210" i="8"/>
  <c r="Z211" i="8"/>
  <c r="Z212" i="8"/>
  <c r="Z213" i="8"/>
  <c r="Z214" i="8"/>
  <c r="Z215" i="8"/>
  <c r="Z216" i="8"/>
  <c r="Z217" i="8"/>
  <c r="Z218" i="8"/>
  <c r="T219" i="8"/>
  <c r="U219" i="8"/>
  <c r="AC219" i="8"/>
  <c r="Z220" i="8"/>
  <c r="AC220" i="8"/>
  <c r="AC221" i="8" s="1"/>
  <c r="AC222" i="8" s="1"/>
  <c r="AC223" i="8" s="1"/>
  <c r="AC224" i="8" s="1"/>
  <c r="AC225" i="8" s="1"/>
  <c r="AC226" i="8" s="1"/>
  <c r="Z221" i="8"/>
  <c r="Z222" i="8"/>
  <c r="Z223" i="8"/>
  <c r="Z224" i="8"/>
  <c r="Z225" i="8"/>
  <c r="Z226" i="8"/>
  <c r="T227" i="8"/>
  <c r="U227" i="8" s="1"/>
  <c r="AC227" i="8"/>
  <c r="AC228" i="8" s="1"/>
  <c r="AC229" i="8" s="1"/>
  <c r="AC230" i="8" s="1"/>
  <c r="AC231" i="8" s="1"/>
  <c r="AC232" i="8" s="1"/>
  <c r="AC233" i="8" s="1"/>
  <c r="AC234" i="8" s="1"/>
  <c r="Z228" i="8"/>
  <c r="Z229" i="8"/>
  <c r="Z230" i="8"/>
  <c r="Z231" i="8"/>
  <c r="Z232" i="8"/>
  <c r="Z233" i="8"/>
  <c r="Z234" i="8"/>
  <c r="T235" i="8"/>
  <c r="U235" i="8" s="1"/>
  <c r="AC235" i="8"/>
  <c r="AC236" i="8" s="1"/>
  <c r="AC237" i="8" s="1"/>
  <c r="AC238" i="8" s="1"/>
  <c r="AC239" i="8" s="1"/>
  <c r="AC240" i="8" s="1"/>
  <c r="AC241" i="8" s="1"/>
  <c r="AC242" i="8" s="1"/>
  <c r="Z236" i="8"/>
  <c r="Z237" i="8"/>
  <c r="Z238" i="8"/>
  <c r="Z239" i="8"/>
  <c r="Z240" i="8"/>
  <c r="Z241" i="8"/>
  <c r="Z242" i="8"/>
  <c r="T243" i="8"/>
  <c r="U243" i="8" s="1"/>
  <c r="AC243" i="8"/>
  <c r="AC244" i="8" s="1"/>
  <c r="AC245" i="8" s="1"/>
  <c r="AC246" i="8" s="1"/>
  <c r="AC247" i="8" s="1"/>
  <c r="AC248" i="8" s="1"/>
  <c r="AC249" i="8" s="1"/>
  <c r="AC250" i="8" s="1"/>
  <c r="Z244" i="8"/>
  <c r="Z245" i="8"/>
  <c r="Z246" i="8"/>
  <c r="Z247" i="8"/>
  <c r="Z248" i="8"/>
  <c r="Z249" i="8"/>
  <c r="Z250" i="8"/>
  <c r="T251" i="8"/>
  <c r="U251" i="8" s="1"/>
  <c r="AC251" i="8"/>
  <c r="AC252" i="8" s="1"/>
  <c r="AC253" i="8" s="1"/>
  <c r="AC254" i="8" s="1"/>
  <c r="AC255" i="8" s="1"/>
  <c r="AC256" i="8" s="1"/>
  <c r="AC257" i="8" s="1"/>
  <c r="AC258" i="8" s="1"/>
  <c r="Z252" i="8"/>
  <c r="Z253" i="8"/>
  <c r="Z254" i="8"/>
  <c r="Z255" i="8"/>
  <c r="Z256" i="8"/>
  <c r="Z257" i="8"/>
  <c r="Z258" i="8"/>
  <c r="T259" i="8"/>
  <c r="AC259" i="8"/>
  <c r="AC260" i="8" s="1"/>
  <c r="AC261" i="8" s="1"/>
  <c r="AC262" i="8" s="1"/>
  <c r="AC263" i="8" s="1"/>
  <c r="AC264" i="8" s="1"/>
  <c r="AC265" i="8" s="1"/>
  <c r="AC266" i="8" s="1"/>
  <c r="Z260" i="8"/>
  <c r="AB260" i="8"/>
  <c r="Z261" i="8"/>
  <c r="Z262" i="8"/>
  <c r="Z263" i="8"/>
  <c r="Z264" i="8"/>
  <c r="Z265" i="8"/>
  <c r="Z266" i="8"/>
  <c r="T267" i="8"/>
  <c r="U267" i="8"/>
  <c r="V267" i="8" s="1"/>
  <c r="V272" i="8" s="1"/>
  <c r="AC267" i="8"/>
  <c r="AC268" i="8" s="1"/>
  <c r="AC269" i="8" s="1"/>
  <c r="AC270" i="8" s="1"/>
  <c r="AC271" i="8" s="1"/>
  <c r="AC272" i="8" s="1"/>
  <c r="AC273" i="8" s="1"/>
  <c r="AC274" i="8" s="1"/>
  <c r="Z268" i="8"/>
  <c r="Z269" i="8"/>
  <c r="Z270" i="8"/>
  <c r="Z271" i="8"/>
  <c r="Z272" i="8"/>
  <c r="Z273" i="8"/>
  <c r="Z274" i="8"/>
  <c r="T275" i="8"/>
  <c r="U275" i="8" s="1"/>
  <c r="AC275" i="8"/>
  <c r="AC276" i="8" s="1"/>
  <c r="AC277" i="8" s="1"/>
  <c r="AC278" i="8" s="1"/>
  <c r="AC279" i="8" s="1"/>
  <c r="AC280" i="8" s="1"/>
  <c r="AC281" i="8" s="1"/>
  <c r="AC282" i="8" s="1"/>
  <c r="Z276" i="8"/>
  <c r="Z277" i="8"/>
  <c r="Z278" i="8"/>
  <c r="Z279" i="8"/>
  <c r="Z280" i="8"/>
  <c r="Z281" i="8"/>
  <c r="Z282" i="8"/>
  <c r="T283" i="8"/>
  <c r="U283" i="8"/>
  <c r="AC283" i="8"/>
  <c r="AC284" i="8" s="1"/>
  <c r="AC285" i="8" s="1"/>
  <c r="AC286" i="8" s="1"/>
  <c r="AC287" i="8" s="1"/>
  <c r="AC288" i="8" s="1"/>
  <c r="AC289" i="8" s="1"/>
  <c r="AC290" i="8" s="1"/>
  <c r="Z284" i="8"/>
  <c r="Z285" i="8"/>
  <c r="Z286" i="8"/>
  <c r="Z287" i="8"/>
  <c r="Z288" i="8"/>
  <c r="Z289" i="8"/>
  <c r="Z290" i="8"/>
  <c r="T291" i="8"/>
  <c r="U291" i="8" s="1"/>
  <c r="W291" i="8" s="1"/>
  <c r="X291" i="8" s="1"/>
  <c r="AC291" i="8"/>
  <c r="AC292" i="8" s="1"/>
  <c r="Z292" i="8"/>
  <c r="Z293" i="8"/>
  <c r="AC293" i="8"/>
  <c r="AC294" i="8" s="1"/>
  <c r="AC295" i="8" s="1"/>
  <c r="AC296" i="8" s="1"/>
  <c r="AC297" i="8" s="1"/>
  <c r="AC298" i="8" s="1"/>
  <c r="Z294" i="8"/>
  <c r="Z295" i="8"/>
  <c r="Z296" i="8"/>
  <c r="Z297" i="8"/>
  <c r="Z298" i="8"/>
  <c r="T299" i="8"/>
  <c r="U299" i="8" s="1"/>
  <c r="W299" i="8" s="1"/>
  <c r="X299" i="8" s="1"/>
  <c r="AC299" i="8"/>
  <c r="AC300" i="8" s="1"/>
  <c r="AC301" i="8" s="1"/>
  <c r="AC302" i="8" s="1"/>
  <c r="AC303" i="8" s="1"/>
  <c r="AC304" i="8" s="1"/>
  <c r="AC305" i="8" s="1"/>
  <c r="AC306" i="8" s="1"/>
  <c r="Z300" i="8"/>
  <c r="Z301" i="8"/>
  <c r="Z302" i="8"/>
  <c r="Z303" i="8"/>
  <c r="Z304" i="8"/>
  <c r="Z305" i="8"/>
  <c r="Z306" i="8"/>
  <c r="T307" i="8"/>
  <c r="U307" i="8"/>
  <c r="W307" i="8" s="1"/>
  <c r="X307" i="8" s="1"/>
  <c r="AC307" i="8"/>
  <c r="AC308" i="8" s="1"/>
  <c r="AC309" i="8" s="1"/>
  <c r="AC310" i="8" s="1"/>
  <c r="AC311" i="8" s="1"/>
  <c r="AC312" i="8" s="1"/>
  <c r="AC313" i="8" s="1"/>
  <c r="AC314" i="8" s="1"/>
  <c r="Z308" i="8"/>
  <c r="Z309" i="8"/>
  <c r="Z310" i="8"/>
  <c r="Z311" i="8"/>
  <c r="Z312" i="8"/>
  <c r="Z313" i="8"/>
  <c r="Z314" i="8"/>
  <c r="T315" i="8"/>
  <c r="U315" i="8"/>
  <c r="W315" i="8" s="1"/>
  <c r="X315" i="8" s="1"/>
  <c r="AC315" i="8"/>
  <c r="Z316" i="8"/>
  <c r="AC316" i="8"/>
  <c r="AC317" i="8" s="1"/>
  <c r="AC318" i="8" s="1"/>
  <c r="AC319" i="8" s="1"/>
  <c r="AC320" i="8" s="1"/>
  <c r="AC321" i="8" s="1"/>
  <c r="AC322" i="8" s="1"/>
  <c r="Z317" i="8"/>
  <c r="Z318" i="8"/>
  <c r="Z319" i="8"/>
  <c r="Z320" i="8"/>
  <c r="Z321" i="8"/>
  <c r="Z322" i="8"/>
  <c r="T323" i="8"/>
  <c r="AC323" i="8"/>
  <c r="AC324" i="8" s="1"/>
  <c r="AC325" i="8" s="1"/>
  <c r="AC326" i="8" s="1"/>
  <c r="AC327" i="8" s="1"/>
  <c r="AC328" i="8" s="1"/>
  <c r="AC329" i="8" s="1"/>
  <c r="AC330" i="8" s="1"/>
  <c r="Z324" i="8"/>
  <c r="Z325" i="8"/>
  <c r="AB325" i="8"/>
  <c r="Z326" i="8"/>
  <c r="Z327" i="8"/>
  <c r="Z328" i="8"/>
  <c r="Z329" i="8"/>
  <c r="Z330" i="8"/>
  <c r="T331" i="8"/>
  <c r="U331" i="8" s="1"/>
  <c r="W331" i="8" s="1"/>
  <c r="X331" i="8" s="1"/>
  <c r="AC331" i="8"/>
  <c r="AC332" i="8" s="1"/>
  <c r="Z332" i="8"/>
  <c r="Z333" i="8"/>
  <c r="AC333" i="8"/>
  <c r="AC334" i="8" s="1"/>
  <c r="AC335" i="8" s="1"/>
  <c r="AC336" i="8" s="1"/>
  <c r="AC337" i="8" s="1"/>
  <c r="AC338" i="8" s="1"/>
  <c r="Z334" i="8"/>
  <c r="Z335" i="8"/>
  <c r="Z336" i="8"/>
  <c r="Z337" i="8"/>
  <c r="Z338" i="8"/>
  <c r="T339" i="8"/>
  <c r="AC339" i="8"/>
  <c r="AC340" i="8" s="1"/>
  <c r="AC341" i="8" s="1"/>
  <c r="AC342" i="8" s="1"/>
  <c r="AC343" i="8" s="1"/>
  <c r="AC344" i="8" s="1"/>
  <c r="AC345" i="8" s="1"/>
  <c r="AC346" i="8" s="1"/>
  <c r="Z340" i="8"/>
  <c r="Z341" i="8"/>
  <c r="Z342" i="8"/>
  <c r="Z343" i="8"/>
  <c r="Z344" i="8"/>
  <c r="Z345" i="8"/>
  <c r="Z346" i="8"/>
  <c r="T347" i="8"/>
  <c r="U347" i="8"/>
  <c r="V347" i="8" s="1"/>
  <c r="V352" i="8" s="1"/>
  <c r="AC347" i="8"/>
  <c r="Z348" i="8"/>
  <c r="AC348" i="8"/>
  <c r="AC349" i="8" s="1"/>
  <c r="AC350" i="8" s="1"/>
  <c r="AC351" i="8" s="1"/>
  <c r="AC352" i="8" s="1"/>
  <c r="AC353" i="8" s="1"/>
  <c r="AC354" i="8" s="1"/>
  <c r="Z349" i="8"/>
  <c r="Z350" i="8"/>
  <c r="Z351" i="8"/>
  <c r="Z352" i="8"/>
  <c r="Z353" i="8"/>
  <c r="Z354" i="8"/>
  <c r="T355" i="8"/>
  <c r="U355" i="8" s="1"/>
  <c r="V355" i="8"/>
  <c r="V360" i="8" s="1"/>
  <c r="W355" i="8"/>
  <c r="X355" i="8" s="1"/>
  <c r="AC355" i="8"/>
  <c r="AC356" i="8" s="1"/>
  <c r="AC357" i="8" s="1"/>
  <c r="AC358" i="8" s="1"/>
  <c r="AC359" i="8" s="1"/>
  <c r="AC360" i="8" s="1"/>
  <c r="AC361" i="8" s="1"/>
  <c r="AC362" i="8" s="1"/>
  <c r="Z356" i="8"/>
  <c r="Z357" i="8"/>
  <c r="Z358" i="8"/>
  <c r="Z359" i="8"/>
  <c r="Z360" i="8"/>
  <c r="Z361" i="8"/>
  <c r="Z362" i="8"/>
  <c r="T363" i="8"/>
  <c r="U363" i="8" s="1"/>
  <c r="W363" i="8" s="1"/>
  <c r="X363" i="8" s="1"/>
  <c r="AC363" i="8"/>
  <c r="AC364" i="8" s="1"/>
  <c r="AC365" i="8" s="1"/>
  <c r="AC366" i="8" s="1"/>
  <c r="AC367" i="8" s="1"/>
  <c r="AC368" i="8" s="1"/>
  <c r="AC369" i="8" s="1"/>
  <c r="AC370" i="8" s="1"/>
  <c r="Z364" i="8"/>
  <c r="Z365" i="8"/>
  <c r="Z366" i="8"/>
  <c r="Z367" i="8"/>
  <c r="Z368" i="8"/>
  <c r="Z369" i="8"/>
  <c r="Z370" i="8"/>
  <c r="T371" i="8"/>
  <c r="U371" i="8" s="1"/>
  <c r="V371" i="8" s="1"/>
  <c r="V376" i="8" s="1"/>
  <c r="AC371" i="8"/>
  <c r="AC372" i="8" s="1"/>
  <c r="AC373" i="8" s="1"/>
  <c r="AC374" i="8" s="1"/>
  <c r="AC375" i="8" s="1"/>
  <c r="AC376" i="8" s="1"/>
  <c r="AC377" i="8" s="1"/>
  <c r="AC378" i="8" s="1"/>
  <c r="Z372" i="8"/>
  <c r="Z373" i="8"/>
  <c r="Z374" i="8"/>
  <c r="Z375" i="8"/>
  <c r="Z376" i="8"/>
  <c r="Z377" i="8"/>
  <c r="Z378" i="8"/>
  <c r="T379" i="8"/>
  <c r="U379" i="8" s="1"/>
  <c r="W379" i="8" s="1"/>
  <c r="X379" i="8" s="1"/>
  <c r="AC379" i="8"/>
  <c r="AC380" i="8" s="1"/>
  <c r="AC381" i="8" s="1"/>
  <c r="AC382" i="8" s="1"/>
  <c r="AC383" i="8" s="1"/>
  <c r="AC384" i="8" s="1"/>
  <c r="AC385" i="8" s="1"/>
  <c r="AC386" i="8" s="1"/>
  <c r="Z380" i="8"/>
  <c r="Z381" i="8"/>
  <c r="Z382" i="8"/>
  <c r="Z383" i="8"/>
  <c r="Z384" i="8"/>
  <c r="Z385" i="8"/>
  <c r="Z386" i="8"/>
  <c r="T387" i="8"/>
  <c r="V387" i="8" s="1"/>
  <c r="V392" i="8" s="1"/>
  <c r="AC387" i="8"/>
  <c r="AC388" i="8" s="1"/>
  <c r="AC389" i="8" s="1"/>
  <c r="AC390" i="8" s="1"/>
  <c r="AC391" i="8" s="1"/>
  <c r="AC392" i="8" s="1"/>
  <c r="AC393" i="8" s="1"/>
  <c r="AC394" i="8" s="1"/>
  <c r="Z388" i="8"/>
  <c r="Z389" i="8"/>
  <c r="Z390" i="8"/>
  <c r="Z391" i="8"/>
  <c r="Z392" i="8"/>
  <c r="Z393" i="8"/>
  <c r="Z394" i="8"/>
  <c r="T395" i="8"/>
  <c r="W395" i="8" s="1"/>
  <c r="X395" i="8" s="1"/>
  <c r="V395" i="8"/>
  <c r="V400" i="8" s="1"/>
  <c r="AC395" i="8"/>
  <c r="AC396" i="8" s="1"/>
  <c r="AC397" i="8" s="1"/>
  <c r="AC398" i="8" s="1"/>
  <c r="AC399" i="8" s="1"/>
  <c r="AC400" i="8" s="1"/>
  <c r="AC401" i="8" s="1"/>
  <c r="AC402" i="8" s="1"/>
  <c r="Z396" i="8"/>
  <c r="Z397" i="8"/>
  <c r="Z398" i="8"/>
  <c r="Z399" i="8"/>
  <c r="Z400" i="8"/>
  <c r="Z401" i="8"/>
  <c r="Z402" i="8"/>
  <c r="T404" i="8"/>
  <c r="W404" i="8" s="1"/>
  <c r="X404" i="8" s="1"/>
  <c r="V404" i="8"/>
  <c r="AC404" i="8"/>
  <c r="T405" i="8"/>
  <c r="AC405" i="8"/>
  <c r="T406" i="8"/>
  <c r="V406" i="8" s="1"/>
  <c r="W406" i="8"/>
  <c r="X406" i="8" s="1"/>
  <c r="AC406" i="8"/>
  <c r="T408" i="8"/>
  <c r="U408" i="8" s="1"/>
  <c r="AC408" i="8"/>
  <c r="T409" i="8"/>
  <c r="U409" i="8" s="1"/>
  <c r="W409" i="8" s="1"/>
  <c r="X409" i="8" s="1"/>
  <c r="AC409" i="8"/>
  <c r="T410" i="8"/>
  <c r="U410" i="8" s="1"/>
  <c r="AC410" i="8"/>
  <c r="T411" i="8"/>
  <c r="U411" i="8" s="1"/>
  <c r="W411" i="8" s="1"/>
  <c r="X411" i="8" s="1"/>
  <c r="AC411" i="8"/>
  <c r="W412" i="8"/>
  <c r="X413" i="8"/>
  <c r="AC413" i="8"/>
  <c r="X414" i="8"/>
  <c r="AC414" i="8"/>
  <c r="X415" i="8"/>
  <c r="AC415" i="8"/>
  <c r="W416" i="8"/>
  <c r="X417" i="8"/>
  <c r="AC417" i="8"/>
  <c r="X418" i="8"/>
  <c r="AC418" i="8"/>
  <c r="X419" i="8"/>
  <c r="AC419" i="8"/>
  <c r="G1" i="7"/>
  <c r="H1" i="7"/>
  <c r="B2" i="7"/>
  <c r="H3" i="7"/>
  <c r="G2" i="6"/>
  <c r="C3" i="6"/>
  <c r="D3" i="6"/>
  <c r="F18" i="6"/>
  <c r="G18" i="6"/>
  <c r="F19" i="6"/>
  <c r="F23" i="6"/>
  <c r="F54" i="6"/>
  <c r="K1" i="5"/>
  <c r="B3" i="5"/>
  <c r="J5" i="5"/>
  <c r="D9" i="5"/>
  <c r="E9" i="5"/>
  <c r="K11" i="5"/>
  <c r="I12" i="5"/>
  <c r="J12" i="5"/>
  <c r="K12" i="5" s="1"/>
  <c r="K14" i="5"/>
  <c r="K16" i="5"/>
  <c r="C17" i="5"/>
  <c r="H17" i="5"/>
  <c r="C18" i="5"/>
  <c r="K18" i="5"/>
  <c r="K19" i="5"/>
  <c r="K20" i="5"/>
  <c r="K21" i="5"/>
  <c r="K22" i="5"/>
  <c r="I24" i="5"/>
  <c r="J24" i="5"/>
  <c r="K27" i="5"/>
  <c r="K29" i="5"/>
  <c r="K31" i="5"/>
  <c r="K32" i="5"/>
  <c r="K33" i="5"/>
  <c r="K34" i="5"/>
  <c r="K35" i="5"/>
  <c r="C1" i="4"/>
  <c r="H1" i="4"/>
  <c r="I1" i="4"/>
  <c r="H2" i="4"/>
  <c r="C11" i="4"/>
  <c r="D11" i="4"/>
  <c r="I11" i="4"/>
  <c r="J11" i="4"/>
  <c r="C12" i="4"/>
  <c r="D12" i="4"/>
  <c r="C17" i="4"/>
  <c r="E17" i="4"/>
  <c r="F17" i="4"/>
  <c r="G17" i="4"/>
  <c r="H17" i="4"/>
  <c r="I17" i="4"/>
  <c r="C18" i="4"/>
  <c r="E18" i="4"/>
  <c r="F18" i="4"/>
  <c r="G18" i="4"/>
  <c r="I18" i="4"/>
  <c r="J20" i="4"/>
  <c r="D21" i="4"/>
  <c r="E21" i="4"/>
  <c r="F21" i="4"/>
  <c r="C22" i="4"/>
  <c r="D22" i="4"/>
  <c r="E22" i="4"/>
  <c r="F22" i="4"/>
  <c r="C23" i="4"/>
  <c r="D23" i="4"/>
  <c r="E23" i="4"/>
  <c r="F23" i="4"/>
  <c r="J23" i="4"/>
  <c r="F24" i="4"/>
  <c r="J26" i="5" s="1"/>
  <c r="J24" i="4"/>
  <c r="B32" i="4"/>
  <c r="AB387" i="8" l="1"/>
  <c r="AB348" i="8"/>
  <c r="AB410" i="8"/>
  <c r="AB370" i="8"/>
  <c r="AB61" i="8"/>
  <c r="AB199" i="8"/>
  <c r="AB302" i="8"/>
  <c r="AB181" i="8"/>
  <c r="AB363" i="8"/>
  <c r="AB242" i="8"/>
  <c r="AB341" i="8"/>
  <c r="AB281" i="8"/>
  <c r="AB24" i="8"/>
  <c r="AB174" i="8"/>
  <c r="AB340" i="8"/>
  <c r="AB362" i="8"/>
  <c r="AB303" i="8"/>
  <c r="AB225" i="8"/>
  <c r="AB324" i="8"/>
  <c r="AB127" i="8"/>
  <c r="AB218" i="8"/>
  <c r="AB191" i="8"/>
  <c r="AB252" i="8"/>
  <c r="AB147" i="8"/>
  <c r="AB54" i="8"/>
  <c r="AB36" i="8"/>
  <c r="AB333" i="8"/>
  <c r="AB163" i="8"/>
  <c r="AB71" i="8"/>
  <c r="AB355" i="8"/>
  <c r="AB379" i="8"/>
  <c r="AB311" i="8"/>
  <c r="AB224" i="8"/>
  <c r="AB200" i="8"/>
  <c r="AB403" i="8"/>
  <c r="AB332" i="8"/>
  <c r="AB318" i="8"/>
  <c r="AB296" i="8"/>
  <c r="AB209" i="8"/>
  <c r="AB416" i="8"/>
  <c r="AB294" i="8"/>
  <c r="AB207" i="8"/>
  <c r="AB182" i="8"/>
  <c r="AB26" i="8"/>
  <c r="AB91" i="8"/>
  <c r="AB15" i="8"/>
  <c r="AB396" i="8"/>
  <c r="AB156" i="8"/>
  <c r="F8" i="11"/>
  <c r="F7" i="11"/>
  <c r="AB354" i="8"/>
  <c r="AB309" i="8"/>
  <c r="AB279" i="8"/>
  <c r="AB118" i="8"/>
  <c r="AB339" i="8"/>
  <c r="AB316" i="8"/>
  <c r="AB223" i="8"/>
  <c r="AB206" i="8"/>
  <c r="AB180" i="8"/>
  <c r="AB89" i="8"/>
  <c r="AB33" i="8"/>
  <c r="AB360" i="8"/>
  <c r="AB393" i="8"/>
  <c r="AB384" i="8"/>
  <c r="AB367" i="8"/>
  <c r="AB359" i="8"/>
  <c r="AB352" i="8"/>
  <c r="AB337" i="8"/>
  <c r="AB322" i="8"/>
  <c r="AB315" i="8"/>
  <c r="AB307" i="8"/>
  <c r="AB292" i="8"/>
  <c r="AB284" i="8"/>
  <c r="AB276" i="8"/>
  <c r="AB257" i="8"/>
  <c r="AB248" i="8"/>
  <c r="AB221" i="8"/>
  <c r="AB213" i="8"/>
  <c r="AB196" i="8"/>
  <c r="AB179" i="8"/>
  <c r="AB151" i="8"/>
  <c r="AB142" i="8"/>
  <c r="AB96" i="8"/>
  <c r="AB41" i="8"/>
  <c r="AB407" i="8"/>
  <c r="AB400" i="8"/>
  <c r="AB375" i="8"/>
  <c r="AB345" i="8"/>
  <c r="AB229" i="8"/>
  <c r="AB123" i="8"/>
  <c r="AB115" i="8"/>
  <c r="AB106" i="8"/>
  <c r="AB68" i="8"/>
  <c r="AB50" i="8"/>
  <c r="AB30" i="8"/>
  <c r="AB413" i="8"/>
  <c r="AB383" i="8"/>
  <c r="AB366" i="8"/>
  <c r="AB358" i="8"/>
  <c r="AB351" i="8"/>
  <c r="AB336" i="8"/>
  <c r="AB321" i="8"/>
  <c r="AB299" i="8"/>
  <c r="AB266" i="8"/>
  <c r="AB256" i="8"/>
  <c r="AB238" i="8"/>
  <c r="AB203" i="8"/>
  <c r="AB195" i="8"/>
  <c r="AB186" i="8"/>
  <c r="AB169" i="8"/>
  <c r="AB150" i="8"/>
  <c r="AB141" i="8"/>
  <c r="AB95" i="8"/>
  <c r="AB76" i="8"/>
  <c r="AB67" i="8"/>
  <c r="AB58" i="8"/>
  <c r="AB369" i="8"/>
  <c r="AB353" i="8"/>
  <c r="AB323" i="8"/>
  <c r="AB285" i="8"/>
  <c r="AB231" i="8"/>
  <c r="AB117" i="8"/>
  <c r="AB60" i="8"/>
  <c r="AB10" i="8"/>
  <c r="AB330" i="8"/>
  <c r="AB239" i="8"/>
  <c r="AB419" i="8"/>
  <c r="AB406" i="8"/>
  <c r="AB399" i="8"/>
  <c r="AB391" i="8"/>
  <c r="AB328" i="8"/>
  <c r="AB314" i="8"/>
  <c r="AB306" i="8"/>
  <c r="AB291" i="8"/>
  <c r="AB283" i="8"/>
  <c r="AB275" i="8"/>
  <c r="AB246" i="8"/>
  <c r="AB228" i="8"/>
  <c r="AB220" i="8"/>
  <c r="AB211" i="8"/>
  <c r="AB177" i="8"/>
  <c r="AB159" i="8"/>
  <c r="AB131" i="8"/>
  <c r="AB114" i="8"/>
  <c r="AB85" i="8"/>
  <c r="AB39" i="8"/>
  <c r="AB29" i="8"/>
  <c r="AB7" i="8"/>
  <c r="AB409" i="8"/>
  <c r="AB402" i="8"/>
  <c r="AB171" i="8"/>
  <c r="AB197" i="8"/>
  <c r="AB75" i="8"/>
  <c r="AB48" i="8"/>
  <c r="AB398" i="8"/>
  <c r="AB390" i="8"/>
  <c r="AB356" i="8"/>
  <c r="AB327" i="8"/>
  <c r="AB313" i="8"/>
  <c r="AB305" i="8"/>
  <c r="AB290" i="8"/>
  <c r="AB264" i="8"/>
  <c r="AB245" i="8"/>
  <c r="AB236" i="8"/>
  <c r="AB210" i="8"/>
  <c r="AB193" i="8"/>
  <c r="AB167" i="8"/>
  <c r="AB158" i="8"/>
  <c r="AB149" i="8"/>
  <c r="AB130" i="8"/>
  <c r="AB84" i="8"/>
  <c r="AB28" i="8"/>
  <c r="AB347" i="8"/>
  <c r="AB286" i="8"/>
  <c r="AB232" i="8"/>
  <c r="AB135" i="8"/>
  <c r="AB415" i="8"/>
  <c r="AB386" i="8"/>
  <c r="AB301" i="8"/>
  <c r="AB215" i="8"/>
  <c r="AB189" i="8"/>
  <c r="AB144" i="8"/>
  <c r="AB70" i="8"/>
  <c r="AB412" i="8"/>
  <c r="AB382" i="8"/>
  <c r="AB373" i="8"/>
  <c r="AB365" i="8"/>
  <c r="AB350" i="8"/>
  <c r="AB343" i="8"/>
  <c r="AB335" i="8"/>
  <c r="AB320" i="8"/>
  <c r="AB298" i="8"/>
  <c r="AB255" i="8"/>
  <c r="AB202" i="8"/>
  <c r="AB185" i="8"/>
  <c r="AB140" i="8"/>
  <c r="AB418" i="8"/>
  <c r="AB372" i="8"/>
  <c r="AB349" i="8"/>
  <c r="AB342" i="8"/>
  <c r="AB334" i="8"/>
  <c r="AB319" i="8"/>
  <c r="AB297" i="8"/>
  <c r="AB282" i="8"/>
  <c r="AB227" i="8"/>
  <c r="AB184" i="8"/>
  <c r="AB175" i="8"/>
  <c r="AB120" i="8"/>
  <c r="AB92" i="8"/>
  <c r="AB74" i="8"/>
  <c r="AB37" i="8"/>
  <c r="AB377" i="8"/>
  <c r="AB162" i="8"/>
  <c r="AB249" i="8"/>
  <c r="AB104" i="8"/>
  <c r="AB57" i="8"/>
  <c r="AB405" i="8"/>
  <c r="AB397" i="8"/>
  <c r="AB389" i="8"/>
  <c r="AB380" i="8"/>
  <c r="AB326" i="8"/>
  <c r="AB304" i="8"/>
  <c r="AB289" i="8"/>
  <c r="AB272" i="8"/>
  <c r="AB263" i="8"/>
  <c r="AB253" i="8"/>
  <c r="AB244" i="8"/>
  <c r="AB192" i="8"/>
  <c r="AB166" i="8"/>
  <c r="AB148" i="8"/>
  <c r="AB139" i="8"/>
  <c r="AB111" i="8"/>
  <c r="AB102" i="8"/>
  <c r="AB63" i="8"/>
  <c r="AB47" i="8"/>
  <c r="AB128" i="8"/>
  <c r="AB110" i="8"/>
  <c r="AB72" i="8"/>
  <c r="AB317" i="8"/>
  <c r="AB310" i="8"/>
  <c r="AB287" i="8"/>
  <c r="AB280" i="8"/>
  <c r="AB270" i="8"/>
  <c r="AB233" i="8"/>
  <c r="AB217" i="8"/>
  <c r="AB173" i="8"/>
  <c r="AB155" i="8"/>
  <c r="AB100" i="8"/>
  <c r="AB81" i="8"/>
  <c r="AB53" i="8"/>
  <c r="AB35" i="8"/>
  <c r="AB11" i="8"/>
  <c r="AB154" i="8"/>
  <c r="AB80" i="8"/>
  <c r="AB361" i="8"/>
  <c r="AB43" i="8"/>
  <c r="AB268" i="8"/>
  <c r="AB108" i="8"/>
  <c r="AB394" i="8"/>
  <c r="AB368" i="8"/>
  <c r="AB331" i="8"/>
  <c r="AB293" i="8"/>
  <c r="AB240" i="8"/>
  <c r="AB134" i="8"/>
  <c r="AB408" i="8"/>
  <c r="AB401" i="8"/>
  <c r="AB376" i="8"/>
  <c r="AB346" i="8"/>
  <c r="AB300" i="8"/>
  <c r="AB205" i="8"/>
  <c r="AB188" i="8"/>
  <c r="AB170" i="8"/>
  <c r="AB161" i="8"/>
  <c r="AB124" i="8"/>
  <c r="AB107" i="8"/>
  <c r="AB88" i="8"/>
  <c r="AB51" i="8"/>
  <c r="AB22" i="8"/>
  <c r="E24" i="4"/>
  <c r="D24" i="4"/>
  <c r="K24" i="5"/>
  <c r="H11" i="5"/>
  <c r="F31" i="6"/>
  <c r="I12" i="4"/>
  <c r="T403" i="8"/>
  <c r="V307" i="8"/>
  <c r="V312" i="8" s="1"/>
  <c r="W119" i="8"/>
  <c r="X119" i="8" s="1"/>
  <c r="L38" i="9"/>
  <c r="K38" i="9"/>
  <c r="F5" i="12"/>
  <c r="G11" i="14"/>
  <c r="G10" i="14"/>
  <c r="V6" i="8"/>
  <c r="V5" i="8" s="1"/>
  <c r="W243" i="8"/>
  <c r="X243" i="8" s="1"/>
  <c r="V243" i="8"/>
  <c r="V248" i="8" s="1"/>
  <c r="T407" i="8"/>
  <c r="AB417" i="8"/>
  <c r="AB414" i="8"/>
  <c r="AB411" i="8"/>
  <c r="V409" i="8"/>
  <c r="AB404" i="8"/>
  <c r="AB395" i="8"/>
  <c r="AB392" i="8"/>
  <c r="AB388" i="8"/>
  <c r="AB385" i="8"/>
  <c r="AB381" i="8"/>
  <c r="AB378" i="8"/>
  <c r="AB374" i="8"/>
  <c r="AB371" i="8"/>
  <c r="AB364" i="8"/>
  <c r="AB357" i="8"/>
  <c r="AB344" i="8"/>
  <c r="AB338" i="8"/>
  <c r="AB329" i="8"/>
  <c r="AB312" i="8"/>
  <c r="AB308" i="8"/>
  <c r="AB295" i="8"/>
  <c r="AB288" i="8"/>
  <c r="AB277" i="8"/>
  <c r="AB273" i="8"/>
  <c r="AB269" i="8"/>
  <c r="AB262" i="8"/>
  <c r="AB259" i="8"/>
  <c r="AB250" i="8"/>
  <c r="AB235" i="8"/>
  <c r="AB214" i="8"/>
  <c r="AB201" i="8"/>
  <c r="AB178" i="8"/>
  <c r="AB165" i="8"/>
  <c r="AB152" i="8"/>
  <c r="AB145" i="8"/>
  <c r="AB138" i="8"/>
  <c r="AB103" i="8"/>
  <c r="AB99" i="8"/>
  <c r="AB78" i="8"/>
  <c r="AB64" i="8"/>
  <c r="AB44" i="8"/>
  <c r="AB40" i="8"/>
  <c r="AB32" i="8"/>
  <c r="AB14" i="8"/>
  <c r="V299" i="8"/>
  <c r="V304" i="8" s="1"/>
  <c r="W199" i="8"/>
  <c r="X199" i="8" s="1"/>
  <c r="V149" i="8"/>
  <c r="V155" i="8" s="1"/>
  <c r="V32" i="8"/>
  <c r="AB17" i="8"/>
  <c r="AB13" i="8"/>
  <c r="AB9" i="8"/>
  <c r="W6" i="8"/>
  <c r="V69" i="8"/>
  <c r="V75" i="8" s="1"/>
  <c r="V331" i="8"/>
  <c r="V336" i="8" s="1"/>
  <c r="V315" i="8"/>
  <c r="V320" i="8" s="1"/>
  <c r="V410" i="8"/>
  <c r="W387" i="8"/>
  <c r="W159" i="8"/>
  <c r="X159" i="8" s="1"/>
  <c r="W79" i="8"/>
  <c r="X79" i="8" s="1"/>
  <c r="AB25" i="8"/>
  <c r="AB21" i="8"/>
  <c r="W267" i="8"/>
  <c r="X267" i="8" s="1"/>
  <c r="V79" i="8"/>
  <c r="V85" i="8" s="1"/>
  <c r="U339" i="8"/>
  <c r="V339" i="8" s="1"/>
  <c r="V344" i="8" s="1"/>
  <c r="V283" i="8"/>
  <c r="V288" i="8" s="1"/>
  <c r="AB137" i="8"/>
  <c r="AB133" i="8"/>
  <c r="AB126" i="8"/>
  <c r="AB122" i="8"/>
  <c r="AB119" i="8"/>
  <c r="AB113" i="8"/>
  <c r="AB98" i="8"/>
  <c r="AB94" i="8"/>
  <c r="AB87" i="8"/>
  <c r="AB66" i="8"/>
  <c r="AB62" i="8"/>
  <c r="AB56" i="8"/>
  <c r="AB46" i="8"/>
  <c r="AB20" i="8"/>
  <c r="AB16" i="8"/>
  <c r="J17" i="4"/>
  <c r="AB278" i="8"/>
  <c r="AB271" i="8"/>
  <c r="AB265" i="8"/>
  <c r="AB251" i="8"/>
  <c r="AB247" i="8"/>
  <c r="AB241" i="8"/>
  <c r="AB237" i="8"/>
  <c r="AB234" i="8"/>
  <c r="AB230" i="8"/>
  <c r="AB216" i="8"/>
  <c r="AB212" i="8"/>
  <c r="AB187" i="8"/>
  <c r="AB176" i="8"/>
  <c r="AB172" i="8"/>
  <c r="AB143" i="8"/>
  <c r="AB116" i="8"/>
  <c r="AB109" i="8"/>
  <c r="AB105" i="8"/>
  <c r="AB101" i="8"/>
  <c r="AB90" i="8"/>
  <c r="AB83" i="8"/>
  <c r="AB77" i="8"/>
  <c r="AB73" i="8"/>
  <c r="AB59" i="8"/>
  <c r="AB52" i="8"/>
  <c r="AB49" i="8"/>
  <c r="AB42" i="8"/>
  <c r="AB38" i="8"/>
  <c r="AB34" i="8"/>
  <c r="AB27" i="8"/>
  <c r="AB12" i="8"/>
  <c r="AB274" i="8"/>
  <c r="AB267" i="8"/>
  <c r="AB261" i="8"/>
  <c r="AB258" i="8"/>
  <c r="AB254" i="8"/>
  <c r="AB243" i="8"/>
  <c r="AB226" i="8"/>
  <c r="AB222" i="8"/>
  <c r="AB219" i="8"/>
  <c r="AB208" i="8"/>
  <c r="AB204" i="8"/>
  <c r="AB198" i="8"/>
  <c r="AB194" i="8"/>
  <c r="AB190" i="8"/>
  <c r="AB183" i="8"/>
  <c r="AB168" i="8"/>
  <c r="AB164" i="8"/>
  <c r="AB160" i="8"/>
  <c r="AB157" i="8"/>
  <c r="AB153" i="8"/>
  <c r="AB146" i="8"/>
  <c r="AB136" i="8"/>
  <c r="AB132" i="8"/>
  <c r="AB129" i="8"/>
  <c r="AB125" i="8"/>
  <c r="AB121" i="8"/>
  <c r="AB112" i="8"/>
  <c r="AB97" i="8"/>
  <c r="AB93" i="8"/>
  <c r="AB86" i="8"/>
  <c r="AB79" i="8"/>
  <c r="AB69" i="8"/>
  <c r="AB65" i="8"/>
  <c r="AB55" i="8"/>
  <c r="AB45" i="8"/>
  <c r="AB31" i="8"/>
  <c r="AB23" i="8"/>
  <c r="AB19" i="8"/>
  <c r="AB8" i="8"/>
  <c r="H23" i="5"/>
  <c r="E41" i="6"/>
  <c r="E42" i="6"/>
  <c r="E36" i="6"/>
  <c r="E37" i="6"/>
  <c r="E38" i="6"/>
  <c r="E39" i="6"/>
  <c r="E40" i="6"/>
  <c r="V139" i="8"/>
  <c r="V145" i="8" s="1"/>
  <c r="W139" i="8"/>
  <c r="X139" i="8" s="1"/>
  <c r="U89" i="8"/>
  <c r="V89" i="8"/>
  <c r="V95" i="8" s="1"/>
  <c r="W89" i="8"/>
  <c r="X89" i="8" s="1"/>
  <c r="C21" i="4"/>
  <c r="C24" i="4" s="1"/>
  <c r="C25" i="4" s="1"/>
  <c r="H36" i="5"/>
  <c r="W408" i="8"/>
  <c r="V379" i="8"/>
  <c r="V384" i="8" s="1"/>
  <c r="U323" i="8"/>
  <c r="V323" i="8"/>
  <c r="V328" i="8" s="1"/>
  <c r="W323" i="8"/>
  <c r="X323" i="8" s="1"/>
  <c r="V408" i="8"/>
  <c r="W405" i="8"/>
  <c r="G9" i="4" s="1"/>
  <c r="W371" i="8"/>
  <c r="X371" i="8" s="1"/>
  <c r="W347" i="8"/>
  <c r="X347" i="8" s="1"/>
  <c r="J12" i="4"/>
  <c r="W410" i="8"/>
  <c r="X410" i="8" s="1"/>
  <c r="V405" i="8"/>
  <c r="V403" i="8" s="1"/>
  <c r="K16" i="9"/>
  <c r="F6" i="13"/>
  <c r="J25" i="4" s="1"/>
  <c r="W403" i="8"/>
  <c r="U169" i="8"/>
  <c r="W169" i="8" s="1"/>
  <c r="X169" i="8" s="1"/>
  <c r="V169" i="8"/>
  <c r="V175" i="8" s="1"/>
  <c r="L16" i="9"/>
  <c r="F32" i="6"/>
  <c r="V411" i="8"/>
  <c r="V363" i="8"/>
  <c r="V368" i="8" s="1"/>
  <c r="V15" i="8"/>
  <c r="V14" i="8" s="1"/>
  <c r="W15" i="8"/>
  <c r="T14" i="8"/>
  <c r="K5" i="9"/>
  <c r="U259" i="8"/>
  <c r="V259" i="8"/>
  <c r="V264" i="8" s="1"/>
  <c r="W259" i="8"/>
  <c r="X259" i="8" s="1"/>
  <c r="V219" i="8"/>
  <c r="V224" i="8" s="1"/>
  <c r="W219" i="8"/>
  <c r="X219" i="8" s="1"/>
  <c r="W227" i="8"/>
  <c r="X227" i="8" s="1"/>
  <c r="W209" i="8"/>
  <c r="X209" i="8" s="1"/>
  <c r="U189" i="8"/>
  <c r="V189" i="8" s="1"/>
  <c r="V195" i="8" s="1"/>
  <c r="V159" i="8"/>
  <c r="V165" i="8" s="1"/>
  <c r="W129" i="8"/>
  <c r="X129" i="8" s="1"/>
  <c r="U109" i="8"/>
  <c r="V109" i="8" s="1"/>
  <c r="V115" i="8" s="1"/>
  <c r="V38" i="8"/>
  <c r="V31" i="8" s="1"/>
  <c r="L5" i="9"/>
  <c r="D9" i="14"/>
  <c r="G9" i="14" s="1"/>
  <c r="V291" i="8"/>
  <c r="V296" i="8" s="1"/>
  <c r="W251" i="8"/>
  <c r="X251" i="8" s="1"/>
  <c r="V227" i="8"/>
  <c r="V232" i="8" s="1"/>
  <c r="V209" i="8"/>
  <c r="V215" i="8" s="1"/>
  <c r="W179" i="8"/>
  <c r="X179" i="8" s="1"/>
  <c r="V129" i="8"/>
  <c r="V135" i="8" s="1"/>
  <c r="W99" i="8"/>
  <c r="X99" i="8" s="1"/>
  <c r="T68" i="8"/>
  <c r="W42" i="8"/>
  <c r="W31" i="8" s="1"/>
  <c r="T31" i="8"/>
  <c r="W275" i="8"/>
  <c r="X275" i="8" s="1"/>
  <c r="V251" i="8"/>
  <c r="V256" i="8" s="1"/>
  <c r="V179" i="8"/>
  <c r="V185" i="8" s="1"/>
  <c r="W149" i="8"/>
  <c r="X149" i="8" s="1"/>
  <c r="V99" i="8"/>
  <c r="V105" i="8" s="1"/>
  <c r="W69" i="8"/>
  <c r="W23" i="8"/>
  <c r="X23" i="8" s="1"/>
  <c r="AB18" i="8"/>
  <c r="V275" i="8"/>
  <c r="V280" i="8" s="1"/>
  <c r="W235" i="8"/>
  <c r="X235" i="8" s="1"/>
  <c r="V235" i="8"/>
  <c r="V240" i="8" s="1"/>
  <c r="W283" i="8"/>
  <c r="X283" i="8" s="1"/>
  <c r="X387" i="8" l="1"/>
  <c r="H18" i="4"/>
  <c r="J18" i="4" s="1"/>
  <c r="F7" i="14"/>
  <c r="E7" i="14"/>
  <c r="D7" i="14"/>
  <c r="V68" i="8"/>
  <c r="W339" i="8"/>
  <c r="X339" i="8" s="1"/>
  <c r="X6" i="8"/>
  <c r="W5" i="8"/>
  <c r="C5" i="4"/>
  <c r="E5" i="4"/>
  <c r="F5" i="4"/>
  <c r="G5" i="4"/>
  <c r="E9" i="4"/>
  <c r="X405" i="8"/>
  <c r="F9" i="4"/>
  <c r="F10" i="4"/>
  <c r="W407" i="8"/>
  <c r="G10" i="4"/>
  <c r="E10" i="4"/>
  <c r="H10" i="4" s="1"/>
  <c r="C10" i="4"/>
  <c r="D10" i="4"/>
  <c r="X408" i="8"/>
  <c r="V407" i="8"/>
  <c r="X42" i="8"/>
  <c r="F7" i="4"/>
  <c r="G7" i="4"/>
  <c r="C7" i="4"/>
  <c r="D7" i="4"/>
  <c r="E7" i="4"/>
  <c r="W109" i="8"/>
  <c r="X109" i="8" s="1"/>
  <c r="C9" i="4"/>
  <c r="D9" i="4"/>
  <c r="X15" i="8"/>
  <c r="W14" i="8"/>
  <c r="F6" i="4"/>
  <c r="G6" i="4"/>
  <c r="E6" i="4"/>
  <c r="C6" i="4"/>
  <c r="D6" i="4"/>
  <c r="X69" i="8"/>
  <c r="W189" i="8"/>
  <c r="H10" i="14" l="1"/>
  <c r="H37" i="14"/>
  <c r="H36" i="14"/>
  <c r="H35" i="14"/>
  <c r="H34" i="14"/>
  <c r="H33" i="14"/>
  <c r="H32" i="14"/>
  <c r="H31" i="14"/>
  <c r="H29" i="14"/>
  <c r="H28" i="14"/>
  <c r="H27" i="14"/>
  <c r="H26" i="14"/>
  <c r="H14" i="14"/>
  <c r="H15" i="14"/>
  <c r="H16" i="14"/>
  <c r="H17" i="14"/>
  <c r="H18" i="14"/>
  <c r="H19" i="14"/>
  <c r="H20" i="14"/>
  <c r="H21" i="14"/>
  <c r="H22" i="14"/>
  <c r="H23" i="14"/>
  <c r="H13" i="14"/>
  <c r="H11" i="14"/>
  <c r="H9" i="14" s="1"/>
  <c r="X189" i="8"/>
  <c r="F8" i="4"/>
  <c r="F13" i="4" s="1"/>
  <c r="G8" i="4"/>
  <c r="G13" i="4" s="1"/>
  <c r="W68" i="8"/>
  <c r="H5" i="4"/>
  <c r="J5" i="4"/>
  <c r="D5" i="4"/>
  <c r="I5" i="4"/>
  <c r="E8" i="4"/>
  <c r="C8" i="4"/>
  <c r="C13" i="4" s="1"/>
  <c r="I6" i="4"/>
  <c r="J6" i="4"/>
  <c r="I8" i="4"/>
  <c r="J8" i="4"/>
  <c r="I7" i="4"/>
  <c r="J7" i="4"/>
  <c r="I10" i="4"/>
  <c r="J10" i="4"/>
  <c r="I9" i="4"/>
  <c r="J9" i="4"/>
  <c r="D8" i="4"/>
  <c r="H6" i="4"/>
  <c r="H7" i="4"/>
  <c r="H9" i="4"/>
  <c r="H8" i="4" l="1"/>
  <c r="H13" i="4" s="1"/>
  <c r="H40" i="5" s="1"/>
  <c r="D13" i="4"/>
  <c r="C14" i="4" s="1"/>
  <c r="J21" i="4" s="1"/>
  <c r="E13" i="4"/>
  <c r="I13" i="4"/>
  <c r="J13" i="4"/>
  <c r="J40" i="5"/>
  <c r="I14" i="4" l="1"/>
  <c r="H30" i="5" s="1"/>
  <c r="I26" i="5" l="1"/>
  <c r="K26" i="5" s="1"/>
  <c r="J2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00000000-0006-0000-0200-000001000000}">
      <text>
        <r>
          <rPr>
            <sz val="12"/>
            <color indexed="81"/>
            <rFont val="Tahoma"/>
            <family val="2"/>
            <charset val="238"/>
          </rPr>
          <t>wpisz nazwę szkoły</t>
        </r>
      </text>
    </comment>
    <comment ref="B8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wpisz patrona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</author>
  </authors>
  <commentList>
    <comment ref="J11" authorId="0" shapeId="0" xr:uid="{00000000-0006-0000-0400-000001000000}">
      <text>
        <r>
          <rPr>
            <b/>
            <sz val="8"/>
            <color indexed="10"/>
            <rFont val="Tahoma"/>
            <family val="2"/>
            <charset val="238"/>
          </rPr>
          <t>ML:</t>
        </r>
        <r>
          <rPr>
            <sz val="8"/>
            <color indexed="10"/>
            <rFont val="Tahoma"/>
            <family val="2"/>
            <charset val="238"/>
          </rPr>
          <t xml:space="preserve">
Uzupełnij pola zacieniowane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U6" authorId="0" shapeId="0" xr:uid="{00000000-0006-0000-0700-000001000000}">
      <text>
        <r>
          <rPr>
            <b/>
            <sz val="10"/>
            <color indexed="81"/>
            <rFont val="Tahoma"/>
            <family val="2"/>
            <charset val="238"/>
          </rPr>
          <t>wpisz ilość godz. etatowych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15" authorId="0" shapeId="0" xr:uid="{00000000-0006-0000-0700-000002000000}">
      <text>
        <r>
          <rPr>
            <b/>
            <sz val="10"/>
            <color indexed="81"/>
            <rFont val="Tahoma"/>
            <family val="2"/>
            <charset val="238"/>
          </rPr>
          <t>wpisz ilość godz. etatowych</t>
        </r>
      </text>
    </comment>
    <comment ref="U23" authorId="0" shapeId="0" xr:uid="{00000000-0006-0000-0700-000003000000}">
      <text>
        <r>
          <rPr>
            <b/>
            <sz val="10"/>
            <color indexed="81"/>
            <rFont val="Tahoma"/>
            <family val="2"/>
            <charset val="238"/>
          </rPr>
          <t>wpisz ilość godz. etatowych</t>
        </r>
      </text>
    </comment>
    <comment ref="U32" authorId="0" shapeId="0" xr:uid="{00000000-0006-0000-0700-000004000000}">
      <text>
        <r>
          <rPr>
            <b/>
            <sz val="10"/>
            <color indexed="81"/>
            <rFont val="Tahoma"/>
            <family val="2"/>
            <charset val="238"/>
          </rPr>
          <t>wpisz ilość godz. etatowych</t>
        </r>
      </text>
    </comment>
    <comment ref="U42" authorId="0" shapeId="0" xr:uid="{00000000-0006-0000-0700-000005000000}">
      <text>
        <r>
          <rPr>
            <b/>
            <sz val="10"/>
            <color indexed="81"/>
            <rFont val="Tahoma"/>
            <family val="2"/>
            <charset val="238"/>
          </rPr>
          <t>wpisz ilość godz. etatowyc</t>
        </r>
        <r>
          <rPr>
            <b/>
            <sz val="8"/>
            <color indexed="81"/>
            <rFont val="Tahoma"/>
            <family val="2"/>
            <charset val="238"/>
          </rPr>
          <t>h</t>
        </r>
      </text>
    </comment>
    <comment ref="U52" authorId="0" shapeId="0" xr:uid="{00000000-0006-0000-0700-000006000000}">
      <text>
        <r>
          <rPr>
            <b/>
            <sz val="10"/>
            <color indexed="81"/>
            <rFont val="Tahoma"/>
            <family val="2"/>
            <charset val="238"/>
          </rPr>
          <t>wpisz ilość godz. etatowych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4" authorId="0" shapeId="0" xr:uid="{5CBE6A8D-1644-4392-8468-63049709D20C}">
      <text>
        <r>
          <rPr>
            <b/>
            <sz val="9"/>
            <color indexed="81"/>
            <rFont val="Tahoma"/>
            <family val="2"/>
            <charset val="238"/>
          </rPr>
          <t>wpisz liczbę dziewcząt itd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8" authorId="0" shapeId="0" xr:uid="{E2862F46-60B8-4E8B-BCE5-0DCB7BBB6CC8}">
      <text>
        <r>
          <rPr>
            <b/>
            <sz val="9"/>
            <color indexed="81"/>
            <rFont val="Tahoma"/>
            <family val="2"/>
            <charset val="238"/>
          </rPr>
          <t>wpisz ilość grup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<sst xmlns="http://schemas.openxmlformats.org/spreadsheetml/2006/main" count="993" uniqueCount="416">
  <si>
    <t>Przedmioty</t>
  </si>
  <si>
    <t>Regiony</t>
  </si>
  <si>
    <t>Kody i tytuły zawodowe</t>
  </si>
  <si>
    <t>Przedmiot główny - sztuka cyrkowa</t>
  </si>
  <si>
    <t>Akrobatyka</t>
  </si>
  <si>
    <t>Region I - Zachodniopomorski</t>
  </si>
  <si>
    <t>343502  Aktor cyrkowy</t>
  </si>
  <si>
    <t>Gimnastyka</t>
  </si>
  <si>
    <t>Region III - Pomorski</t>
  </si>
  <si>
    <t>Ekwilibrystyka</t>
  </si>
  <si>
    <t>Region IV - Kujawsko - Pomorski</t>
  </si>
  <si>
    <t>Żonglerka</t>
  </si>
  <si>
    <t>Region V - Wielkopolski</t>
  </si>
  <si>
    <t>Elementy gry aktorskiej</t>
  </si>
  <si>
    <t>Region VI - Lubuski</t>
  </si>
  <si>
    <t>Techniki taneczne</t>
  </si>
  <si>
    <t>Region VII - Dolnośląski</t>
  </si>
  <si>
    <t>Podstawy charakteryzacji</t>
  </si>
  <si>
    <t>Region VIII- Opolski</t>
  </si>
  <si>
    <t>Historia cyrku</t>
  </si>
  <si>
    <t>Region IX -Śląski</t>
  </si>
  <si>
    <t>Język obcy nowożytny</t>
  </si>
  <si>
    <t>Region X - Małopolski, Świętokrzyski</t>
  </si>
  <si>
    <t>Zasady zdrowego żywienia z elementami anatomii</t>
  </si>
  <si>
    <t>Region XI - Podkarpacki</t>
  </si>
  <si>
    <t>Region XII - Lubelski</t>
  </si>
  <si>
    <t>Region XIII - Łódzki</t>
  </si>
  <si>
    <t>Region XIV - XV - Warmińsko-Mazurski i Podlaski</t>
  </si>
  <si>
    <t>Szkoły</t>
  </si>
  <si>
    <t>Charakter zajęć</t>
  </si>
  <si>
    <t>szkoła sztuki cyrkowej              SSC</t>
  </si>
  <si>
    <t>godziny do dysp. dyrekt.</t>
  </si>
  <si>
    <t>gdd</t>
  </si>
  <si>
    <t>godziny niedydaktyczne</t>
  </si>
  <si>
    <t>gn</t>
  </si>
  <si>
    <t>indywidualny tok naucz.</t>
  </si>
  <si>
    <t>itn</t>
  </si>
  <si>
    <t>nauczanie indywidualne</t>
  </si>
  <si>
    <t>nind</t>
  </si>
  <si>
    <t>zajęcia obowiązkowe</t>
  </si>
  <si>
    <t>ob.</t>
  </si>
  <si>
    <t>zajęcia rewalidacyjne</t>
  </si>
  <si>
    <t>zrew</t>
  </si>
  <si>
    <t>Typ organu prowadzacego</t>
  </si>
  <si>
    <t>Płeć</t>
  </si>
  <si>
    <t>MKiDN</t>
  </si>
  <si>
    <t>kobieta</t>
  </si>
  <si>
    <t>K</t>
  </si>
  <si>
    <t>mężczyzna</t>
  </si>
  <si>
    <t>M</t>
  </si>
  <si>
    <t xml:space="preserve">Szkoła </t>
  </si>
  <si>
    <t>publiczna</t>
  </si>
  <si>
    <t>niepubliczna</t>
  </si>
  <si>
    <t xml:space="preserve"> </t>
  </si>
  <si>
    <t>Forma zatrudnienia</t>
  </si>
  <si>
    <t>Aneks na dzień:</t>
  </si>
  <si>
    <t>mianowanie</t>
  </si>
  <si>
    <t>m</t>
  </si>
  <si>
    <t>umowa na czas nieokreślony</t>
  </si>
  <si>
    <t>un</t>
  </si>
  <si>
    <t>Przygotowanie pedagogiczne</t>
  </si>
  <si>
    <t>umowa na czas określony</t>
  </si>
  <si>
    <t>uo</t>
  </si>
  <si>
    <t>inne</t>
  </si>
  <si>
    <t>in</t>
  </si>
  <si>
    <t>nie</t>
  </si>
  <si>
    <t>NIE</t>
  </si>
  <si>
    <t>tak</t>
  </si>
  <si>
    <t>TAK</t>
  </si>
  <si>
    <t>Zajęcia inne niż w systemie lekc-klasow.</t>
  </si>
  <si>
    <t>Tytuł naukowy</t>
  </si>
  <si>
    <t>inżynier</t>
  </si>
  <si>
    <t>inż.</t>
  </si>
  <si>
    <t>licencjat</t>
  </si>
  <si>
    <t>lic.</t>
  </si>
  <si>
    <t>mgr inż.</t>
  </si>
  <si>
    <t>mgri.</t>
  </si>
  <si>
    <t>obóz naukowy*</t>
  </si>
  <si>
    <t>magister</t>
  </si>
  <si>
    <t>mgr</t>
  </si>
  <si>
    <t>obóz artystyczny*</t>
  </si>
  <si>
    <t>doktor</t>
  </si>
  <si>
    <t>dr</t>
  </si>
  <si>
    <t>realizacja spekt/przedstaw*</t>
  </si>
  <si>
    <t>doktor hab.</t>
  </si>
  <si>
    <t>drh.</t>
  </si>
  <si>
    <t>realizacja koncertów*</t>
  </si>
  <si>
    <t>profesor</t>
  </si>
  <si>
    <t>prof.</t>
  </si>
  <si>
    <t>realizacja wystaw*</t>
  </si>
  <si>
    <t>*</t>
  </si>
  <si>
    <t>Stopień awansu</t>
  </si>
  <si>
    <t>dyplomowany</t>
  </si>
  <si>
    <t>D</t>
  </si>
  <si>
    <t>mian. plan. przyst. do post. kwalif.</t>
  </si>
  <si>
    <t>M1</t>
  </si>
  <si>
    <t>mianowany</t>
  </si>
  <si>
    <t>naucz. plan. przyst. do post. egz.</t>
  </si>
  <si>
    <t>NP1</t>
  </si>
  <si>
    <t>Nauczyciel początkujący</t>
  </si>
  <si>
    <t>nauczyciel początkujący</t>
  </si>
  <si>
    <t>NP.</t>
  </si>
  <si>
    <t>koniec</t>
  </si>
  <si>
    <t>Wpisz aktualizację.</t>
  </si>
  <si>
    <t>logo wprowadzić przez "obiekt"</t>
  </si>
  <si>
    <t>Szkoła</t>
  </si>
  <si>
    <t>?</t>
  </si>
  <si>
    <t>Numer teczki:</t>
  </si>
  <si>
    <t>0501</t>
  </si>
  <si>
    <t>Nazwa skrócona:</t>
  </si>
  <si>
    <t>??</t>
  </si>
  <si>
    <t>Rok szkolny:</t>
  </si>
  <si>
    <t>2023/2024</t>
  </si>
  <si>
    <t>ARKUSZ ORGANIZACYJNY SZKOŁY ARTYSTYCZNEJ</t>
  </si>
  <si>
    <t>Imienia:</t>
  </si>
  <si>
    <t>Dane adresowe</t>
  </si>
  <si>
    <t>REGON</t>
  </si>
  <si>
    <t>Region</t>
  </si>
  <si>
    <t>Rok założenia</t>
  </si>
  <si>
    <t>Kod:</t>
  </si>
  <si>
    <t>Miejscowość:</t>
  </si>
  <si>
    <t>Ulica, nr:</t>
  </si>
  <si>
    <t>Fax:</t>
  </si>
  <si>
    <t>Tel:</t>
  </si>
  <si>
    <t>tel. komórkowy:</t>
  </si>
  <si>
    <t>E-mail:</t>
  </si>
  <si>
    <t>Strona www:</t>
  </si>
  <si>
    <r>
      <rPr>
        <b/>
        <sz val="12"/>
        <rFont val="Arial CE"/>
        <charset val="238"/>
      </rPr>
      <t>Szkoły w zespole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(wypełniają tylko zespoły szkół)</t>
    </r>
  </si>
  <si>
    <t xml:space="preserve"> Nazwa:</t>
  </si>
  <si>
    <t>Nazwa skrócona</t>
  </si>
  <si>
    <t>REGON:</t>
  </si>
  <si>
    <t>1.</t>
  </si>
  <si>
    <t>3.</t>
  </si>
  <si>
    <t>4.</t>
  </si>
  <si>
    <t>Dane organu prowadzącego szkołę:</t>
  </si>
  <si>
    <t>Organ prow.:</t>
  </si>
  <si>
    <t>Nazwa (nazwisko)</t>
  </si>
  <si>
    <t>KOD</t>
  </si>
  <si>
    <t>Ulica nr:</t>
  </si>
  <si>
    <t>Informacje dodatkowe:</t>
  </si>
  <si>
    <t>Tytuł zawodowy (kod i tytuł)</t>
  </si>
  <si>
    <t>Kształcenie ogólnokształcące:</t>
  </si>
  <si>
    <t>Realizowane etapy edukacjne (usuń niewłaściwe) :</t>
  </si>
  <si>
    <t>Egzaminy zewnętrzne:</t>
  </si>
  <si>
    <t>Związki zawodowe:</t>
  </si>
  <si>
    <t>Czy działają:</t>
  </si>
  <si>
    <t>Czy szkoła posiada internat/bursę?</t>
  </si>
  <si>
    <t>Rada Szkoły</t>
  </si>
  <si>
    <t>2.</t>
  </si>
  <si>
    <t>Rada Rodziców</t>
  </si>
  <si>
    <t>Samorząd Ucz.</t>
  </si>
  <si>
    <t>Arkusz został zaopiniowany przez:</t>
  </si>
  <si>
    <t>data</t>
  </si>
  <si>
    <t>Radę Pedagogiczną</t>
  </si>
  <si>
    <t>Związki Zawodowe</t>
  </si>
  <si>
    <t>Numer szkoły:</t>
  </si>
  <si>
    <t xml:space="preserve">ZESTAWIENIE  LICZBOWE PERSONELU I GODZIN </t>
  </si>
  <si>
    <t>Charakter służbowy pracownika</t>
  </si>
  <si>
    <t>Liczba osób</t>
  </si>
  <si>
    <t>Pełnozatrudnieni</t>
  </si>
  <si>
    <t>Niepełno-zatrudnieni</t>
  </si>
  <si>
    <t>    Ogółem     godzin tygodniowo</t>
  </si>
  <si>
    <t>Etaty</t>
  </si>
  <si>
    <t>Pełno-zatrudnieni</t>
  </si>
  <si>
    <t>godziny w wymiarze obowiąz.</t>
  </si>
  <si>
    <t>godziny ponad-wymiarowe</t>
  </si>
  <si>
    <t>Pełno-zatrud-nieni</t>
  </si>
  <si>
    <t>Dyrektor</t>
  </si>
  <si>
    <t>Wicedyrektorzy</t>
  </si>
  <si>
    <t>Nauczyciele pełniący inne funkcje kierownicze</t>
  </si>
  <si>
    <t>Nauczyciele realizujący obowiązkowy wymiar 18 godzin tygodniowo</t>
  </si>
  <si>
    <t>Nauczyciele realizujący obowiązkowo wymiar 20 godzin tygodniowo</t>
  </si>
  <si>
    <t>Nauczyciele realizujący obowiązkowy wymiar 30 godzin tygodniowo (bibliotekarz, wychowawca internatu - bursy)</t>
  </si>
  <si>
    <r>
      <t>NAUCZYCIELE NA URLOPACH PŁATNYCH</t>
    </r>
    <r>
      <rPr>
        <b/>
        <sz val="8"/>
        <rFont val="Arial CE"/>
        <charset val="238"/>
      </rPr>
      <t xml:space="preserve"> (urlopy zdrowotne, stan nieczynny, inne)</t>
    </r>
  </si>
  <si>
    <r>
      <t xml:space="preserve">NAUCZYCIELE NA URLOPACH BEZPŁATNYCH </t>
    </r>
    <r>
      <rPr>
        <b/>
        <sz val="8"/>
        <rFont val="Arial CE"/>
        <charset val="238"/>
      </rPr>
      <t>(urlopy bezpłatne,macierzyńskie, urlopy wychowawcze, i inne)</t>
    </r>
  </si>
  <si>
    <t xml:space="preserve">O g ó ł e m   </t>
  </si>
  <si>
    <t>Stopnie awansu zawodowego</t>
  </si>
  <si>
    <t>Nauczyciel nieposiadający st. awansu zawodowego (nauczyciel początkujący)</t>
  </si>
  <si>
    <t>Naucz. plan. przystąpienie do postęp. egz. w br. szk.</t>
  </si>
  <si>
    <t>Mianowany</t>
  </si>
  <si>
    <t>Mian. plan. przystąpienie do postęp. kwal. w br. szk.</t>
  </si>
  <si>
    <t>Dyplomowany</t>
  </si>
  <si>
    <t>Razem</t>
  </si>
  <si>
    <t>Liczba nauczycieli</t>
  </si>
  <si>
    <t>Liczba  etatów</t>
  </si>
  <si>
    <t>Ogółem w szkole:</t>
  </si>
  <si>
    <t>Niepełno-     zatrudnieni</t>
  </si>
  <si>
    <t>Godziny</t>
  </si>
  <si>
    <t>Uczniów</t>
  </si>
  <si>
    <t xml:space="preserve">Pracownicy administracyjno - biurowi </t>
  </si>
  <si>
    <t>Pracowników</t>
  </si>
  <si>
    <t>Pracownicy gospodarczy i obsługi</t>
  </si>
  <si>
    <t>Etatów</t>
  </si>
  <si>
    <t>Pracownicy sezonowi</t>
  </si>
  <si>
    <t>Nauczyciele urlopowani (urlopy zdrow., macierzyńsk.)</t>
  </si>
  <si>
    <t>Nauczyciele urlopowani (urlopy bezpł., wychow.i inne)</t>
  </si>
  <si>
    <t>Liczba oddziałów</t>
  </si>
  <si>
    <t xml:space="preserve">     Arkusz zatwierdzam:</t>
  </si>
  <si>
    <t xml:space="preserve">   Nazwa organu prowadzącego szkołę</t>
  </si>
  <si>
    <t xml:space="preserve"> Pieczęć i podpis dyrektora</t>
  </si>
  <si>
    <t xml:space="preserve">   ………………………………..., dnia</t>
  </si>
  <si>
    <t>Pieczęć i podpis zatwierdzającej</t>
  </si>
  <si>
    <t>druk:</t>
  </si>
  <si>
    <t>Opinia wizytatora CEA*:</t>
  </si>
  <si>
    <t>w przypadku szkół prowadzonych przez inny organ niż  MKiDN</t>
  </si>
  <si>
    <t>Pieczęć i podpis wizytatora</t>
  </si>
  <si>
    <t>* w przypadku opinii negatywnej, wizytator dołączy szczegółowe uzasadnienie</t>
  </si>
  <si>
    <t>nr teczki:</t>
  </si>
  <si>
    <t>pieczątka podłużna szkoły</t>
  </si>
  <si>
    <t>ZAŁĄCZNIK</t>
  </si>
  <si>
    <t>DO ARKUSZA ORGANIZACJI ROKU SZKOLNEGO -</t>
  </si>
  <si>
    <t>(informacja uzupełniająca)</t>
  </si>
  <si>
    <t xml:space="preserve">          Oświadczam, że przedłożony arkusz organizacji roku szkolnego ma pokrycie w środkach przydzielonych szkole na rok 2023 (§4790*-nauczycoeli i § 4010-administracji i obsługi), zgodnie z poniższym zestawieniem:</t>
  </si>
  <si>
    <t xml:space="preserve">pracownicy </t>
  </si>
  <si>
    <t>suma</t>
  </si>
  <si>
    <t>pedagogiczni</t>
  </si>
  <si>
    <t>adm-ob.</t>
  </si>
  <si>
    <t>Środki przydzielone §4790*i §4010 na 2023 r.</t>
  </si>
  <si>
    <t>Planowane wykorzystanie §4790*i § 4010 od 1.01.2023 do 31.08.2023 r.</t>
  </si>
  <si>
    <r>
      <t xml:space="preserve">(* </t>
    </r>
    <r>
      <rPr>
        <sz val="8"/>
        <rFont val="Arial"/>
        <family val="2"/>
        <charset val="238"/>
      </rPr>
      <t xml:space="preserve">bez skutku finansowego z tyt. awansu zawodowego </t>
    </r>
    <r>
      <rPr>
        <b/>
        <sz val="8"/>
        <rFont val="Arial"/>
        <family val="2"/>
        <charset val="238"/>
      </rPr>
      <t>w tym:</t>
    </r>
  </si>
  <si>
    <t>a)</t>
  </si>
  <si>
    <t>wynagrodzenia prac. pełnozatrudnionych i niepełnozatrudnionych w zł</t>
  </si>
  <si>
    <t xml:space="preserve"> (nauczyciele bez godzin ponadwymiarowych) </t>
  </si>
  <si>
    <t>b)</t>
  </si>
  <si>
    <t>wynagrodzenia za godziny ponadwymiarowe</t>
  </si>
  <si>
    <t>średnia liczba godzin ponadwymiarowych na pełny etat:</t>
  </si>
  <si>
    <t>nagrody jubileuszowe</t>
  </si>
  <si>
    <t>d)</t>
  </si>
  <si>
    <t>odprawy emerytalne</t>
  </si>
  <si>
    <t>e)</t>
  </si>
  <si>
    <t>nagrody dyrektora szkoły (0.8% wynagrodzeń nauczycieli)</t>
  </si>
  <si>
    <t>f)</t>
  </si>
  <si>
    <t>dodatki motywacyjne, funkcyjne</t>
  </si>
  <si>
    <t>g)</t>
  </si>
  <si>
    <t>inne (w tym urlopy zdrowotne, )</t>
  </si>
  <si>
    <t xml:space="preserve">w przeliczeniu na etaty:   </t>
  </si>
  <si>
    <t>Planowane wykorzystanie §4790*i § 4010 od 1.09.2023 r. do 31.12. 2023r.</t>
  </si>
  <si>
    <t>(* bez skutku finansowego z tyt. awansu zawodowego w tym:</t>
  </si>
  <si>
    <t>ogółem  etatów:</t>
  </si>
  <si>
    <t>*)</t>
  </si>
  <si>
    <t>c)</t>
  </si>
  <si>
    <t xml:space="preserve"> dodatki motywacyjne, funkcyjne</t>
  </si>
  <si>
    <t>h)</t>
  </si>
  <si>
    <t>inne (w tym urlopy zdrowotne)</t>
  </si>
  <si>
    <t xml:space="preserve">Ponadto informuję, że suma godzin </t>
  </si>
  <si>
    <t xml:space="preserve">dydakycznych </t>
  </si>
  <si>
    <t>w tym ponadwymiarowe</t>
  </si>
  <si>
    <t>realizowanych w roku szkolnym 2022/2023</t>
  </si>
  <si>
    <t>planowane w roku 2023/2024</t>
  </si>
  <si>
    <t>bez nauczycieli na urlopach bezpłatnych</t>
  </si>
  <si>
    <t xml:space="preserve">       Jednocześnie oświadczam, że wdrożone nowe ramowe plany nauczania nie wygenerują dodatkowych środków finansowych w kolejnych latach budżetowych.</t>
  </si>
  <si>
    <t>, dnia</t>
  </si>
  <si>
    <t>Główna Księgowa</t>
  </si>
  <si>
    <t>Dyrektor Szkoły</t>
  </si>
  <si>
    <t xml:space="preserve">Ramowy kalendarz  roku  szkolnego </t>
  </si>
  <si>
    <t>terminy</t>
  </si>
  <si>
    <t>rok szkolny</t>
  </si>
  <si>
    <t>01.09.20…. - 31.08.20….</t>
  </si>
  <si>
    <t>zajęcia dydaktyczne</t>
  </si>
  <si>
    <t>przerwy świąteczne:</t>
  </si>
  <si>
    <t>zimowa</t>
  </si>
  <si>
    <t>wiosenna</t>
  </si>
  <si>
    <t>wakacje :</t>
  </si>
  <si>
    <t>zimowe</t>
  </si>
  <si>
    <t>letnie</t>
  </si>
  <si>
    <t>zajęcia dydakt. w kl.  dyplomowych</t>
  </si>
  <si>
    <t>egzaminy dyplomowe</t>
  </si>
  <si>
    <t>egzaminy wstępne</t>
  </si>
  <si>
    <t>Liczba tygodni pracy dydaktycznej</t>
  </si>
  <si>
    <t>Terminy</t>
  </si>
  <si>
    <t>I  o k r e s :</t>
  </si>
  <si>
    <t>03.09.20…. - ??</t>
  </si>
  <si>
    <t>w tym</t>
  </si>
  <si>
    <t>zajęcia dydakt. w cyklu k-l</t>
  </si>
  <si>
    <t>zielona szkoła*</t>
  </si>
  <si>
    <t>II  o k r e s :</t>
  </si>
  <si>
    <t xml:space="preserve">w tym </t>
  </si>
  <si>
    <t>- w tym w klasach dyplomowych</t>
  </si>
  <si>
    <t>plener artystyczny*</t>
  </si>
  <si>
    <t xml:space="preserve">Razem tyg. pracy dydaktycznej w roku szkolnym= </t>
  </si>
  <si>
    <t>tyg</t>
  </si>
  <si>
    <t>W tym zajęcia w klasach dyplomowych</t>
  </si>
  <si>
    <t>w załączeniu szczegółowy harmonogram planowanych zajęć</t>
  </si>
  <si>
    <t>Obowiązująca liczba godzin dydaktycznych nauczycieli w roku szkolnym</t>
  </si>
  <si>
    <t>Liczb godz. obowiązkowych tyg.</t>
  </si>
  <si>
    <t>Liczb godz. obow. rocznie</t>
  </si>
  <si>
    <t>przy 3 godz. tygodniowo=</t>
  </si>
  <si>
    <t>przy 7 godz. tygodniowo=</t>
  </si>
  <si>
    <t>przy 14 godz. tygodniowo=</t>
  </si>
  <si>
    <t>przy 18 godz. tygodniowo=</t>
  </si>
  <si>
    <t>przy 20 godz. tygodniowo=</t>
  </si>
  <si>
    <t>przy 22 godz. tygodniowo=</t>
  </si>
  <si>
    <t>przy 30 godz. tygodniowo=</t>
  </si>
  <si>
    <t xml:space="preserve">Dodatkowe dni wolne od nauk*: </t>
  </si>
  <si>
    <t>Nazwa</t>
  </si>
  <si>
    <t>Liczba dni</t>
  </si>
  <si>
    <t>Termin</t>
  </si>
  <si>
    <t>bez tzw wolnych dni "kalendarzowych"</t>
  </si>
  <si>
    <t>dni</t>
  </si>
  <si>
    <t>Kalendarz B</t>
  </si>
  <si>
    <t xml:space="preserve">Szczegółowy harmonogram zajęć realizowanych w formie innej niż lekcyjno-klasowej </t>
  </si>
  <si>
    <t>Lp.</t>
  </si>
  <si>
    <t>Forma zajęć</t>
  </si>
  <si>
    <t>Cel i założenia programowe</t>
  </si>
  <si>
    <t>Liczba uczestn.</t>
  </si>
  <si>
    <t>Klasy /oddziały</t>
  </si>
  <si>
    <t>Prowadzący zajęcia</t>
  </si>
  <si>
    <t xml:space="preserve">     PRZYDZIAŁ GODZIN NAUCZYCIELOM NA ROK SZKOLNY </t>
  </si>
  <si>
    <t>Nazwisko i imię</t>
  </si>
  <si>
    <t>Rok ur.</t>
  </si>
  <si>
    <t>Staż pracy ogółem</t>
  </si>
  <si>
    <t>Wykształcenie kierunkowe -uczelnia, wydział, kierunek, specjalność; ew.średnie- szkoła zawód</t>
  </si>
  <si>
    <t>Przygot. pedagog.-uczelnia, instytucja</t>
  </si>
  <si>
    <t>forma zatrudnienia</t>
  </si>
  <si>
    <t>Zajęcia w systemie</t>
  </si>
  <si>
    <t>Przedmiot</t>
  </si>
  <si>
    <t>I</t>
  </si>
  <si>
    <t>II</t>
  </si>
  <si>
    <t>III</t>
  </si>
  <si>
    <t>Zajęcia międzyklasowe</t>
  </si>
  <si>
    <t>Suma godzin</t>
  </si>
  <si>
    <t>Wymiar obowiązk.</t>
  </si>
  <si>
    <t>Godziny  ponadwymiarowe</t>
  </si>
  <si>
    <t>Wymiar etatu</t>
  </si>
  <si>
    <t>Kod etatu</t>
  </si>
  <si>
    <t>U W A G I</t>
  </si>
  <si>
    <t>przedm</t>
  </si>
  <si>
    <t>imie nazwisko</t>
  </si>
  <si>
    <t>DYREKTOR</t>
  </si>
  <si>
    <t>Suma</t>
  </si>
  <si>
    <t>dyr.</t>
  </si>
  <si>
    <t>WICEDYREKTORZY</t>
  </si>
  <si>
    <t>wice</t>
  </si>
  <si>
    <t>Nauczyciele pełniący inne funkcje kierownicze</t>
  </si>
  <si>
    <t>nau_kier</t>
  </si>
  <si>
    <t>Nauczyciele realizujący obowiązkowo wymiar 18 godzin tygodniowo</t>
  </si>
  <si>
    <t>nau_18h</t>
  </si>
  <si>
    <t>Nauczyciele realizujący obowiązkowo wymiar =&gt;20 godzin tygodniowo</t>
  </si>
  <si>
    <t>nau_20h</t>
  </si>
  <si>
    <t>Nauczyciele (bibliotekarz, wychowawca internatu, bursy) realizujący obowiązkowo wymiar 30 godzin tygodniowo</t>
  </si>
  <si>
    <t>nau_30h</t>
  </si>
  <si>
    <t>Nauczyciele na urlopach płatnych</t>
  </si>
  <si>
    <t>x</t>
  </si>
  <si>
    <t>nau_ur_pl</t>
  </si>
  <si>
    <t>Nauczyciele na urlopach bezpłatnych</t>
  </si>
  <si>
    <t>nau_ur_bezpl</t>
  </si>
  <si>
    <t>Pracownicy administracji i obsługi w roku szkolnym</t>
  </si>
  <si>
    <t>Staż</t>
  </si>
  <si>
    <t>Wykształcenie, zawód- specjalność</t>
  </si>
  <si>
    <t>Stanowisko, funkcja</t>
  </si>
  <si>
    <t>Przydział godzin</t>
  </si>
  <si>
    <t>Godziny  nadliczb.</t>
  </si>
  <si>
    <t>Pracownicy administracyji</t>
  </si>
  <si>
    <t>Pracownicy obsługi</t>
  </si>
  <si>
    <t xml:space="preserve">Pracownicy sezonowi </t>
  </si>
  <si>
    <t>Absolwenci 2023</t>
  </si>
  <si>
    <t xml:space="preserve">przyjętych ……..r.
</t>
  </si>
  <si>
    <t>dopuszczeni do dyplomu</t>
  </si>
  <si>
    <t>obronili dyplom</t>
  </si>
  <si>
    <t>Liczba uczniów</t>
  </si>
  <si>
    <t>akrobata</t>
  </si>
  <si>
    <t>sekcja</t>
  </si>
  <si>
    <t>fortepian</t>
  </si>
  <si>
    <t>ekwilibrysta</t>
  </si>
  <si>
    <t>organy</t>
  </si>
  <si>
    <t>gimnastyk</t>
  </si>
  <si>
    <t>akordeon</t>
  </si>
  <si>
    <t>żongler</t>
  </si>
  <si>
    <t>mim</t>
  </si>
  <si>
    <t>klaun</t>
  </si>
  <si>
    <t>Klasa:</t>
  </si>
  <si>
    <t xml:space="preserve">Razem </t>
  </si>
  <si>
    <t>Liczba dziewcząt:</t>
  </si>
  <si>
    <t>Liczba chłopców:</t>
  </si>
  <si>
    <t>Razem uczniów w klasie:</t>
  </si>
  <si>
    <t>% dziewcząt</t>
  </si>
  <si>
    <t>% chłpców</t>
  </si>
  <si>
    <t xml:space="preserve">S p e c y f i k a c j a  </t>
  </si>
  <si>
    <t>Klasa</t>
  </si>
  <si>
    <t>OGÓŁEM</t>
  </si>
  <si>
    <t xml:space="preserve">P o d z i a ł  n a  g r u p y     </t>
  </si>
  <si>
    <t xml:space="preserve">Liczba grup </t>
  </si>
  <si>
    <t>międzyklasowe</t>
  </si>
  <si>
    <t>Liczba uczniów w klasie</t>
  </si>
  <si>
    <t>Razem grup w klasach</t>
  </si>
  <si>
    <t xml:space="preserve">S Z K O L N Y   P L A N    N A U C Z A N I A  -  </t>
  </si>
  <si>
    <t>Szkoły Sztuki Cyrkowej</t>
  </si>
  <si>
    <t xml:space="preserve">Zawód:  </t>
  </si>
  <si>
    <t>ZAJĘCIA EDUKACYJNE</t>
  </si>
  <si>
    <t>Razem godzin tyg. w cyklu nauczania</t>
  </si>
  <si>
    <t>Suma godzin w cyklu nauczania</t>
  </si>
  <si>
    <t>UWAGI</t>
  </si>
  <si>
    <t>Liczba tyg. nauki</t>
  </si>
  <si>
    <t>LICZBA GODZ. TYG.</t>
  </si>
  <si>
    <t>teczka</t>
  </si>
  <si>
    <t>zajecia</t>
  </si>
  <si>
    <t>OGÓLNA LICZBA GODZIN</t>
  </si>
  <si>
    <t>Liczba godzin obowiązkowych</t>
  </si>
  <si>
    <t>Pozostałe zajęcia</t>
  </si>
  <si>
    <t>OBOWIĄZKOWE</t>
  </si>
  <si>
    <t xml:space="preserve"> Liczba godzin wg RPN</t>
  </si>
  <si>
    <t>obowiazkowe</t>
  </si>
  <si>
    <t>=SUMA(WK[-7]:WK[-1])</t>
  </si>
  <si>
    <t>='Liczba uczniów'!W[-14]K[-4]</t>
  </si>
  <si>
    <t>POZOSTAŁE ZAJĘCIA</t>
  </si>
  <si>
    <t>Godziny do dyspozycji dyrektora</t>
  </si>
  <si>
    <t>nadobowiazkowe</t>
  </si>
  <si>
    <t>Inne zajęcia</t>
  </si>
  <si>
    <t>nauczyciel realizujący wymiar zatr. pon. 1/2 etatu</t>
  </si>
  <si>
    <t>NP 1/2</t>
  </si>
  <si>
    <t>Nauczyciel realizujący wymiar zatr. pon. 1/2 etatu</t>
  </si>
  <si>
    <t>S p e c y f i k a c j a  wg  zajęć, o których mowa w art. 109 ust. 4 ustawy Prawo oświatowe 2023/2024</t>
  </si>
  <si>
    <t>Wpisz liczbę godzin w SZKOLE</t>
  </si>
  <si>
    <t>Razem :</t>
  </si>
  <si>
    <t>W białe pola należy wpisać liczbę uczniów.</t>
  </si>
  <si>
    <t>SSC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</si>
</sst>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[$-415]d\ mmmm\ yyyy;@"/>
    <numFmt numFmtId="165" formatCode="[&lt;=9999999]###\-##\-##;\(###\)\ ###\-##\-##"/>
    <numFmt numFmtId="166" formatCode="00\-000"/>
    <numFmt numFmtId="167" formatCode=";;;"/>
    <numFmt numFmtId="168" formatCode="0.0"/>
    <numFmt numFmtId="169" formatCode="#,##0.00\ &quot;zł&quot;"/>
    <numFmt numFmtId="170" formatCode="[$-F800]dddd\,\ mmmm\ dd\,\ yyyy"/>
    <numFmt numFmtId="171" formatCode="mmmm\,\ yyyy"/>
    <numFmt numFmtId="172" formatCode="0.0%"/>
  </numFmts>
  <fonts count="135">
    <font>
      <sz val="11"/>
      <color theme="1"/>
      <name val="Calibri"/>
      <family val="2"/>
      <scheme val="minor"/>
    </font>
    <font>
      <sz val="10"/>
      <name val="Arial CE"/>
      <charset val="238"/>
    </font>
    <font>
      <sz val="8"/>
      <name val="Arial Narrow"/>
      <family val="2"/>
      <charset val="238"/>
    </font>
    <font>
      <sz val="7.5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sz val="10"/>
      <color indexed="10"/>
      <name val="Arial CE"/>
      <charset val="238"/>
    </font>
    <font>
      <b/>
      <sz val="10"/>
      <color indexed="10"/>
      <name val="Arial CE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12"/>
      <name val="Arial CE"/>
      <charset val="238"/>
    </font>
    <font>
      <i/>
      <sz val="8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i/>
      <sz val="8"/>
      <name val="Arial"/>
      <family val="2"/>
      <charset val="238"/>
    </font>
    <font>
      <b/>
      <sz val="11"/>
      <name val="Arial CE"/>
      <charset val="238"/>
    </font>
    <font>
      <u/>
      <sz val="10"/>
      <color theme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11"/>
      <name val="Arial CE"/>
      <charset val="238"/>
    </font>
    <font>
      <i/>
      <sz val="10"/>
      <name val="Arial CE"/>
      <charset val="238"/>
    </font>
    <font>
      <sz val="9"/>
      <name val="Arial CE"/>
      <family val="2"/>
      <charset val="238"/>
    </font>
    <font>
      <b/>
      <i/>
      <sz val="14"/>
      <color indexed="12"/>
      <name val="Arial"/>
      <family val="2"/>
      <charset val="238"/>
    </font>
    <font>
      <sz val="22"/>
      <color indexed="12"/>
      <name val="Arial CE"/>
      <family val="2"/>
      <charset val="238"/>
    </font>
    <font>
      <b/>
      <sz val="22"/>
      <color indexed="12"/>
      <name val="Arial CE"/>
      <family val="2"/>
      <charset val="238"/>
    </font>
    <font>
      <b/>
      <sz val="16"/>
      <color indexed="12"/>
      <name val="Arial CE"/>
      <family val="2"/>
      <charset val="238"/>
    </font>
    <font>
      <sz val="22"/>
      <name val="Arial CE"/>
      <charset val="238"/>
    </font>
    <font>
      <b/>
      <sz val="60"/>
      <name val="Times New Roman CE"/>
      <family val="1"/>
      <charset val="238"/>
    </font>
    <font>
      <b/>
      <sz val="22"/>
      <name val="Arial CE"/>
      <charset val="238"/>
    </font>
    <font>
      <sz val="10"/>
      <name val="Arial"/>
      <family val="2"/>
      <charset val="238"/>
    </font>
    <font>
      <b/>
      <sz val="20"/>
      <color indexed="12"/>
      <name val="Arial CE"/>
      <charset val="238"/>
    </font>
    <font>
      <sz val="10"/>
      <name val="Arial CE"/>
      <family val="2"/>
      <charset val="238"/>
    </font>
    <font>
      <b/>
      <sz val="18"/>
      <color indexed="60"/>
      <name val="Arial"/>
      <family val="2"/>
    </font>
    <font>
      <b/>
      <sz val="22"/>
      <color indexed="60"/>
      <name val="Arial CE"/>
      <charset val="238"/>
    </font>
    <font>
      <b/>
      <sz val="12"/>
      <color rgb="FFFF0000"/>
      <name val="Arial CE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sz val="28"/>
      <name val="Arial CE"/>
      <family val="2"/>
      <charset val="238"/>
    </font>
    <font>
      <i/>
      <sz val="9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8"/>
      <name val="Arial Narrow CE"/>
      <family val="2"/>
      <charset val="238"/>
    </font>
    <font>
      <b/>
      <sz val="8"/>
      <name val="Arial Narrow"/>
      <family val="2"/>
      <charset val="238"/>
    </font>
    <font>
      <b/>
      <sz val="9"/>
      <name val="Arial CE"/>
      <family val="2"/>
      <charset val="238"/>
    </font>
    <font>
      <sz val="16"/>
      <name val="Arial CE"/>
      <family val="2"/>
      <charset val="238"/>
    </font>
    <font>
      <sz val="16"/>
      <name val="Arial CE"/>
      <charset val="238"/>
    </font>
    <font>
      <b/>
      <sz val="14"/>
      <name val="Arial CE"/>
      <family val="2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12"/>
      <color indexed="10"/>
      <name val="Arial CE"/>
      <charset val="238"/>
    </font>
    <font>
      <i/>
      <sz val="10"/>
      <color rgb="FF000000"/>
      <name val="Czcionka tekstu podstawowego"/>
      <charset val="238"/>
    </font>
    <font>
      <sz val="7"/>
      <color rgb="FF000000"/>
      <name val="Czcionka tekstu podstawowego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 CE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b/>
      <sz val="9"/>
      <color indexed="48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7"/>
      <name val="Arial CE"/>
      <charset val="238"/>
    </font>
    <font>
      <b/>
      <sz val="10"/>
      <color rgb="FF7030A0"/>
      <name val="Arial CE"/>
      <charset val="238"/>
    </font>
    <font>
      <sz val="5"/>
      <name val="Arial CE"/>
      <family val="2"/>
      <charset val="238"/>
    </font>
    <font>
      <b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  <font>
      <b/>
      <sz val="11"/>
      <color indexed="10"/>
      <name val="Arial CE"/>
      <charset val="238"/>
    </font>
    <font>
      <b/>
      <sz val="13"/>
      <color rgb="FF7030A0"/>
      <name val="Arial CE"/>
      <charset val="238"/>
    </font>
    <font>
      <sz val="9"/>
      <color rgb="FF7030A0"/>
      <name val="Arial CE"/>
      <charset val="238"/>
    </font>
    <font>
      <b/>
      <sz val="10"/>
      <color indexed="12"/>
      <name val="Arial CE"/>
      <charset val="238"/>
    </font>
    <font>
      <b/>
      <sz val="12"/>
      <color rgb="FF7030A0"/>
      <name val="Arial CE"/>
      <charset val="238"/>
    </font>
    <font>
      <sz val="11"/>
      <color indexed="10"/>
      <name val="Arial CE"/>
      <charset val="238"/>
    </font>
    <font>
      <sz val="20"/>
      <color rgb="FFFF0000"/>
      <name val="Arial CE"/>
      <charset val="238"/>
    </font>
    <font>
      <b/>
      <sz val="14"/>
      <color indexed="10"/>
      <name val="Arial CE"/>
      <charset val="238"/>
    </font>
    <font>
      <b/>
      <i/>
      <sz val="10"/>
      <name val="Arial CE"/>
      <charset val="238"/>
    </font>
    <font>
      <sz val="8"/>
      <color rgb="FFFF0000"/>
      <name val="Arial CE"/>
      <charset val="238"/>
    </font>
    <font>
      <sz val="20"/>
      <name val="Arial CE"/>
      <charset val="238"/>
    </font>
    <font>
      <b/>
      <sz val="11"/>
      <color rgb="FFFF0000"/>
      <name val="Arial CE"/>
      <charset val="238"/>
    </font>
    <font>
      <sz val="11"/>
      <color rgb="FFFF0000"/>
      <name val="Arial CE"/>
      <charset val="238"/>
    </font>
    <font>
      <sz val="12"/>
      <color indexed="12"/>
      <name val="Arial CE"/>
      <charset val="238"/>
    </font>
    <font>
      <sz val="10"/>
      <color rgb="FF7030A0"/>
      <name val="Arial CE"/>
      <charset val="238"/>
    </font>
    <font>
      <b/>
      <sz val="18"/>
      <color rgb="FF7030A0"/>
      <name val="Arial CE"/>
      <charset val="238"/>
    </font>
    <font>
      <b/>
      <sz val="16"/>
      <color rgb="FF7030A0"/>
      <name val="Arial CE"/>
      <charset val="238"/>
    </font>
    <font>
      <sz val="12"/>
      <color rgb="FFFF0000"/>
      <name val="Arial CE"/>
      <charset val="238"/>
    </font>
    <font>
      <sz val="9"/>
      <color rgb="FFFF0000"/>
      <name val="Arial CE"/>
      <charset val="238"/>
    </font>
    <font>
      <b/>
      <i/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1"/>
      <name val="Arial Narrow"/>
      <family val="2"/>
      <charset val="238"/>
    </font>
    <font>
      <b/>
      <sz val="12"/>
      <color indexed="10"/>
      <name val="Arial"/>
      <family val="2"/>
      <charset val="238"/>
    </font>
    <font>
      <b/>
      <sz val="14"/>
      <name val="Arial"/>
      <family val="2"/>
      <charset val="238"/>
    </font>
    <font>
      <b/>
      <sz val="20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16"/>
      <name val="Arial"/>
      <family val="2"/>
      <charset val="238"/>
    </font>
    <font>
      <b/>
      <sz val="24"/>
      <color indexed="10"/>
      <name val="Arial"/>
      <family val="2"/>
      <charset val="238"/>
    </font>
    <font>
      <b/>
      <sz val="18"/>
      <color indexed="10"/>
      <name val="Arial"/>
      <family val="2"/>
      <charset val="238"/>
    </font>
    <font>
      <b/>
      <sz val="10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1"/>
      <name val="Arial"/>
      <family val="2"/>
      <charset val="238"/>
    </font>
    <font>
      <b/>
      <sz val="20"/>
      <name val="Arial CE"/>
      <charset val="238"/>
    </font>
    <font>
      <b/>
      <sz val="16"/>
      <color indexed="10"/>
      <name val="Arial CE"/>
      <charset val="238"/>
    </font>
    <font>
      <b/>
      <sz val="18"/>
      <name val="Arial CE"/>
      <charset val="238"/>
    </font>
    <font>
      <b/>
      <sz val="14"/>
      <color indexed="10"/>
      <name val="Arial CE"/>
      <family val="2"/>
      <charset val="238"/>
    </font>
    <font>
      <b/>
      <sz val="16"/>
      <name val="Arial CE"/>
      <charset val="238"/>
    </font>
    <font>
      <b/>
      <sz val="9"/>
      <color indexed="81"/>
      <name val="Tahoma"/>
      <family val="2"/>
      <charset val="238"/>
    </font>
    <font>
      <sz val="6"/>
      <name val="Arial CE"/>
      <family val="2"/>
      <charset val="238"/>
    </font>
    <font>
      <b/>
      <sz val="18"/>
      <name val="Arial CE"/>
      <family val="2"/>
      <charset val="238"/>
    </font>
    <font>
      <sz val="20"/>
      <name val="Lucida Handwriting"/>
      <family val="4"/>
    </font>
    <font>
      <b/>
      <sz val="10"/>
      <color indexed="10"/>
      <name val="Arial"/>
      <family val="2"/>
      <charset val="238"/>
    </font>
    <font>
      <sz val="10"/>
      <name val="Times New Roman"/>
      <family val="1"/>
    </font>
    <font>
      <sz val="8"/>
      <name val="Times New Roman"/>
      <family val="1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4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2"/>
      <color indexed="10"/>
      <name val="Arial CE"/>
      <family val="2"/>
      <charset val="238"/>
    </font>
    <font>
      <b/>
      <sz val="16"/>
      <color rgb="FF0070C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Arial CE"/>
      <charset val="238"/>
    </font>
    <font>
      <b/>
      <sz val="14"/>
      <color rgb="FFFF0000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CCCFF"/>
        <bgColor indexed="64"/>
      </patternFill>
    </fill>
  </fills>
  <borders count="2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 style="medium">
        <color indexed="12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18"/>
      </bottom>
      <diagonal/>
    </border>
    <border>
      <left style="medium">
        <color indexed="18"/>
      </left>
      <right/>
      <top/>
      <bottom style="medium">
        <color indexed="18"/>
      </bottom>
      <diagonal/>
    </border>
    <border>
      <left style="medium">
        <color indexed="18"/>
      </left>
      <right/>
      <top style="thin">
        <color indexed="64"/>
      </top>
      <bottom/>
      <diagonal/>
    </border>
    <border>
      <left style="medium">
        <color indexed="18"/>
      </left>
      <right/>
      <top/>
      <bottom style="thin">
        <color indexed="64"/>
      </bottom>
      <diagonal/>
    </border>
    <border>
      <left style="medium">
        <color indexed="18"/>
      </left>
      <right/>
      <top/>
      <bottom/>
      <diagonal/>
    </border>
    <border>
      <left/>
      <right/>
      <top style="medium">
        <color indexed="18"/>
      </top>
      <bottom/>
      <diagonal/>
    </border>
    <border>
      <left/>
      <right style="thin">
        <color indexed="64"/>
      </right>
      <top style="medium">
        <color indexed="18"/>
      </top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auto="1"/>
      </bottom>
      <diagonal/>
    </border>
    <border>
      <left/>
      <right style="medium">
        <color rgb="FFFF0000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1" fillId="0" borderId="0" applyFont="0" applyFill="0" applyBorder="0" applyAlignment="0" applyProtection="0"/>
    <xf numFmtId="0" fontId="33" fillId="0" borderId="0"/>
    <xf numFmtId="0" fontId="33" fillId="0" borderId="0"/>
    <xf numFmtId="0" fontId="1" fillId="19" borderId="199" applyNumberFormat="0" applyFont="0" applyAlignment="0" applyProtection="0"/>
  </cellStyleXfs>
  <cellXfs count="1277">
    <xf numFmtId="0" fontId="0" fillId="0" borderId="0" xfId="0"/>
    <xf numFmtId="0" fontId="1" fillId="0" borderId="0" xfId="1"/>
    <xf numFmtId="0" fontId="2" fillId="2" borderId="0" xfId="1" applyFont="1" applyFill="1" applyAlignment="1" applyProtection="1">
      <alignment horizontal="left" vertical="top" wrapText="1"/>
      <protection locked="0"/>
    </xf>
    <xf numFmtId="0" fontId="2" fillId="2" borderId="0" xfId="1" applyFont="1" applyFill="1" applyAlignment="1" applyProtection="1">
      <alignment vertical="top" wrapText="1"/>
      <protection locked="0"/>
    </xf>
    <xf numFmtId="0" fontId="2" fillId="2" borderId="0" xfId="1" applyFont="1" applyFill="1" applyProtection="1">
      <protection locked="0"/>
    </xf>
    <xf numFmtId="0" fontId="3" fillId="0" borderId="0" xfId="1" applyFont="1"/>
    <xf numFmtId="0" fontId="1" fillId="2" borderId="0" xfId="1" applyFill="1"/>
    <xf numFmtId="0" fontId="1" fillId="2" borderId="0" xfId="1" applyFill="1" applyProtection="1">
      <protection locked="0"/>
    </xf>
    <xf numFmtId="0" fontId="1" fillId="2" borderId="0" xfId="1" applyFill="1" applyAlignment="1">
      <alignment vertical="center"/>
    </xf>
    <xf numFmtId="0" fontId="1" fillId="2" borderId="0" xfId="1" applyFill="1" applyAlignment="1" applyProtection="1">
      <alignment vertical="center"/>
      <protection hidden="1"/>
    </xf>
    <xf numFmtId="0" fontId="1" fillId="2" borderId="0" xfId="1" applyFill="1" applyProtection="1">
      <protection hidden="1"/>
    </xf>
    <xf numFmtId="12" fontId="4" fillId="2" borderId="0" xfId="2" applyNumberFormat="1" applyFont="1" applyFill="1" applyAlignment="1" applyProtection="1">
      <alignment horizontal="center" vertical="center" wrapText="1"/>
      <protection locked="0"/>
    </xf>
    <xf numFmtId="0" fontId="5" fillId="2" borderId="0" xfId="1" applyFont="1" applyFill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left" vertical="top" wrapText="1"/>
      <protection locked="0"/>
    </xf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5" fillId="0" borderId="5" xfId="1" applyFont="1" applyBorder="1" applyAlignment="1" applyProtection="1">
      <alignment horizontal="center" vertical="center"/>
      <protection hidden="1"/>
    </xf>
    <xf numFmtId="0" fontId="1" fillId="0" borderId="6" xfId="1" applyBorder="1" applyProtection="1">
      <protection hidden="1"/>
    </xf>
    <xf numFmtId="0" fontId="2" fillId="3" borderId="1" xfId="1" applyFont="1" applyFill="1" applyBorder="1" applyProtection="1">
      <protection locked="0"/>
    </xf>
    <xf numFmtId="0" fontId="1" fillId="0" borderId="5" xfId="1" applyBorder="1" applyProtection="1">
      <protection hidden="1"/>
    </xf>
    <xf numFmtId="0" fontId="1" fillId="0" borderId="0" xfId="1" applyProtection="1">
      <protection hidden="1"/>
    </xf>
    <xf numFmtId="0" fontId="5" fillId="0" borderId="2" xfId="1" applyFont="1" applyBorder="1" applyAlignment="1" applyProtection="1">
      <alignment horizontal="center" vertical="center"/>
      <protection hidden="1"/>
    </xf>
    <xf numFmtId="0" fontId="1" fillId="0" borderId="4" xfId="1" applyBorder="1" applyProtection="1">
      <protection hidden="1"/>
    </xf>
    <xf numFmtId="0" fontId="2" fillId="3" borderId="1" xfId="1" applyFont="1" applyFill="1" applyBorder="1" applyAlignment="1" applyProtection="1">
      <alignment vertical="top" wrapText="1"/>
      <protection locked="0"/>
    </xf>
    <xf numFmtId="12" fontId="0" fillId="2" borderId="0" xfId="2" applyNumberFormat="1" applyFont="1" applyFill="1" applyAlignment="1">
      <alignment horizontal="left" vertical="center" wrapText="1"/>
    </xf>
    <xf numFmtId="0" fontId="1" fillId="3" borderId="10" xfId="1" applyFill="1" applyBorder="1" applyProtection="1">
      <protection locked="0"/>
    </xf>
    <xf numFmtId="12" fontId="7" fillId="2" borderId="0" xfId="2" applyNumberFormat="1" applyFont="1" applyFill="1" applyAlignment="1">
      <alignment horizontal="left" vertical="center" wrapText="1"/>
    </xf>
    <xf numFmtId="0" fontId="1" fillId="3" borderId="11" xfId="1" applyFill="1" applyBorder="1" applyProtection="1">
      <protection locked="0"/>
    </xf>
    <xf numFmtId="12" fontId="1" fillId="2" borderId="0" xfId="2" applyNumberFormat="1" applyFill="1" applyAlignment="1">
      <alignment horizontal="left" vertical="center" wrapText="1"/>
    </xf>
    <xf numFmtId="0" fontId="1" fillId="0" borderId="11" xfId="1" applyBorder="1"/>
    <xf numFmtId="12" fontId="8" fillId="0" borderId="0" xfId="2" applyNumberFormat="1" applyFont="1" applyAlignment="1" applyProtection="1">
      <alignment horizontal="center" vertical="center" textRotation="90" wrapText="1"/>
      <protection locked="0"/>
    </xf>
    <xf numFmtId="0" fontId="1" fillId="0" borderId="11" xfId="1" applyBorder="1" applyAlignment="1">
      <alignment vertical="center"/>
    </xf>
    <xf numFmtId="0" fontId="1" fillId="0" borderId="11" xfId="1" applyBorder="1" applyAlignment="1" applyProtection="1">
      <alignment vertical="center"/>
      <protection hidden="1"/>
    </xf>
    <xf numFmtId="0" fontId="1" fillId="0" borderId="11" xfId="1" applyBorder="1" applyProtection="1">
      <protection hidden="1"/>
    </xf>
    <xf numFmtId="0" fontId="1" fillId="0" borderId="6" xfId="1" applyBorder="1"/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5" fillId="0" borderId="5" xfId="1" applyFont="1" applyBorder="1" applyProtection="1">
      <protection hidden="1"/>
    </xf>
    <xf numFmtId="12" fontId="8" fillId="0" borderId="0" xfId="2" applyNumberFormat="1" applyFont="1" applyAlignment="1" applyProtection="1">
      <alignment horizontal="center" vertical="center" wrapText="1"/>
      <protection locked="0"/>
    </xf>
    <xf numFmtId="12" fontId="8" fillId="0" borderId="1" xfId="2" applyNumberFormat="1" applyFont="1" applyBorder="1" applyAlignment="1" applyProtection="1">
      <alignment horizontal="center" vertical="center" wrapText="1"/>
      <protection locked="0"/>
    </xf>
    <xf numFmtId="12" fontId="8" fillId="0" borderId="0" xfId="2" quotePrefix="1" applyNumberFormat="1" applyFont="1" applyAlignment="1" applyProtection="1">
      <alignment horizontal="center" vertical="center" textRotation="90" wrapText="1"/>
      <protection locked="0"/>
    </xf>
    <xf numFmtId="12" fontId="8" fillId="0" borderId="1" xfId="2" quotePrefix="1" applyNumberFormat="1" applyFont="1" applyBorder="1" applyAlignment="1" applyProtection="1">
      <alignment horizontal="center" vertical="center" textRotation="90" wrapText="1"/>
      <protection locked="0"/>
    </xf>
    <xf numFmtId="0" fontId="1" fillId="0" borderId="1" xfId="1" applyBorder="1" applyProtection="1">
      <protection hidden="1"/>
    </xf>
    <xf numFmtId="0" fontId="5" fillId="2" borderId="0" xfId="1" applyFont="1" applyFill="1"/>
    <xf numFmtId="0" fontId="1" fillId="0" borderId="5" xfId="1" applyBorder="1"/>
    <xf numFmtId="0" fontId="1" fillId="3" borderId="2" xfId="1" applyFill="1" applyBorder="1" applyAlignment="1" applyProtection="1">
      <alignment horizontal="center" vertical="center"/>
      <protection locked="0"/>
    </xf>
    <xf numFmtId="0" fontId="1" fillId="3" borderId="4" xfId="1" applyFill="1" applyBorder="1" applyProtection="1">
      <protection locked="0"/>
    </xf>
    <xf numFmtId="0" fontId="1" fillId="0" borderId="0" xfId="1" applyAlignment="1">
      <alignment horizontal="left" vertical="center"/>
    </xf>
    <xf numFmtId="0" fontId="1" fillId="3" borderId="5" xfId="1" applyFill="1" applyBorder="1" applyAlignment="1" applyProtection="1">
      <alignment horizontal="center" vertical="center"/>
      <protection locked="0"/>
    </xf>
    <xf numFmtId="0" fontId="1" fillId="3" borderId="6" xfId="1" applyFill="1" applyBorder="1" applyProtection="1">
      <protection locked="0"/>
    </xf>
    <xf numFmtId="0" fontId="1" fillId="0" borderId="5" xfId="1" applyBorder="1" applyAlignment="1" applyProtection="1">
      <alignment horizontal="center" vertical="center"/>
      <protection locked="0" hidden="1"/>
    </xf>
    <xf numFmtId="0" fontId="1" fillId="0" borderId="6" xfId="1" applyBorder="1" applyProtection="1">
      <protection locked="0" hidden="1"/>
    </xf>
    <xf numFmtId="0" fontId="1" fillId="0" borderId="5" xfId="1" applyBorder="1" applyAlignment="1" applyProtection="1">
      <alignment horizontal="center" vertical="center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9" fillId="0" borderId="0" xfId="1" applyFont="1"/>
    <xf numFmtId="0" fontId="1" fillId="0" borderId="0" xfId="1" applyProtection="1">
      <protection locked="0"/>
    </xf>
    <xf numFmtId="0" fontId="1" fillId="0" borderId="0" xfId="1" applyAlignment="1" applyProtection="1">
      <alignment vertical="center"/>
      <protection locked="0" hidden="1"/>
    </xf>
    <xf numFmtId="0" fontId="10" fillId="0" borderId="0" xfId="1" applyFont="1"/>
    <xf numFmtId="0" fontId="1" fillId="0" borderId="0" xfId="1" applyAlignment="1" applyProtection="1">
      <alignment vertical="center"/>
      <protection hidden="1"/>
    </xf>
    <xf numFmtId="0" fontId="1" fillId="0" borderId="5" xfId="1" applyBorder="1" applyAlignment="1" applyProtection="1">
      <alignment vertical="center"/>
      <protection hidden="1"/>
    </xf>
    <xf numFmtId="0" fontId="11" fillId="0" borderId="6" xfId="1" applyFont="1" applyBorder="1" applyAlignment="1">
      <alignment vertical="center"/>
    </xf>
    <xf numFmtId="0" fontId="1" fillId="0" borderId="0" xfId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horizontal="left" vertical="top" wrapText="1"/>
      <protection locked="0"/>
    </xf>
    <xf numFmtId="0" fontId="1" fillId="0" borderId="5" xfId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top" wrapText="1"/>
      <protection locked="0"/>
    </xf>
    <xf numFmtId="0" fontId="1" fillId="0" borderId="13" xfId="1" applyBorder="1" applyAlignment="1" applyProtection="1">
      <alignment horizontal="left" vertical="center"/>
      <protection hidden="1"/>
    </xf>
    <xf numFmtId="0" fontId="1" fillId="0" borderId="14" xfId="1" applyBorder="1" applyProtection="1">
      <protection hidden="1"/>
    </xf>
    <xf numFmtId="0" fontId="13" fillId="0" borderId="0" xfId="1" applyFont="1" applyAlignment="1" applyProtection="1">
      <alignment vertical="center"/>
      <protection hidden="1"/>
    </xf>
    <xf numFmtId="0" fontId="1" fillId="0" borderId="15" xfId="1" applyBorder="1" applyAlignment="1" applyProtection="1">
      <alignment horizontal="left" vertical="center"/>
      <protection hidden="1"/>
    </xf>
    <xf numFmtId="0" fontId="6" fillId="0" borderId="15" xfId="1" applyFont="1" applyBorder="1" applyAlignment="1" applyProtection="1">
      <alignment vertical="center"/>
      <protection hidden="1"/>
    </xf>
    <xf numFmtId="0" fontId="6" fillId="0" borderId="0" xfId="1" applyFont="1" applyAlignment="1" applyProtection="1">
      <alignment vertical="center"/>
      <protection hidden="1"/>
    </xf>
    <xf numFmtId="0" fontId="12" fillId="3" borderId="1" xfId="1" applyFon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5" fillId="4" borderId="12" xfId="1" applyFont="1" applyFill="1" applyBorder="1" applyAlignment="1">
      <alignment horizontal="center" vertical="center"/>
    </xf>
    <xf numFmtId="0" fontId="1" fillId="0" borderId="0" xfId="1" applyAlignment="1">
      <alignment horizontal="left" indent="3"/>
    </xf>
    <xf numFmtId="22" fontId="1" fillId="6" borderId="0" xfId="1" applyNumberFormat="1" applyFill="1" applyProtection="1">
      <protection hidden="1"/>
    </xf>
    <xf numFmtId="0" fontId="1" fillId="6" borderId="0" xfId="1" applyFill="1" applyProtection="1">
      <protection hidden="1"/>
    </xf>
    <xf numFmtId="0" fontId="1" fillId="0" borderId="25" xfId="1" applyBorder="1"/>
    <xf numFmtId="0" fontId="1" fillId="0" borderId="26" xfId="1" applyBorder="1" applyAlignment="1">
      <alignment vertical="top"/>
    </xf>
    <xf numFmtId="0" fontId="5" fillId="0" borderId="27" xfId="1" applyFont="1" applyBorder="1" applyAlignment="1" applyProtection="1">
      <alignment horizontal="center" vertical="center"/>
      <protection locked="0"/>
    </xf>
    <xf numFmtId="0" fontId="1" fillId="0" borderId="4" xfId="1" applyBorder="1" applyAlignment="1">
      <alignment horizontal="left" indent="1"/>
    </xf>
    <xf numFmtId="0" fontId="5" fillId="0" borderId="30" xfId="1" applyFont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indent="1"/>
    </xf>
    <xf numFmtId="0" fontId="5" fillId="0" borderId="32" xfId="1" applyFont="1" applyBorder="1" applyAlignment="1" applyProtection="1">
      <alignment horizontal="center" vertical="center"/>
      <protection locked="0"/>
    </xf>
    <xf numFmtId="0" fontId="16" fillId="0" borderId="10" xfId="1" applyFont="1" applyBorder="1" applyAlignment="1" applyProtection="1">
      <alignment horizontal="center" vertical="center"/>
      <protection locked="0"/>
    </xf>
    <xf numFmtId="0" fontId="16" fillId="0" borderId="2" xfId="1" applyFont="1" applyBorder="1" applyAlignment="1" applyProtection="1">
      <alignment horizontal="center" vertical="center"/>
      <protection locked="0"/>
    </xf>
    <xf numFmtId="0" fontId="16" fillId="0" borderId="0" xfId="1" applyFont="1"/>
    <xf numFmtId="0" fontId="16" fillId="6" borderId="0" xfId="1" applyFont="1" applyFill="1" applyProtection="1">
      <protection hidden="1"/>
    </xf>
    <xf numFmtId="0" fontId="1" fillId="0" borderId="0" xfId="1" applyAlignment="1">
      <alignment vertical="center"/>
    </xf>
    <xf numFmtId="0" fontId="1" fillId="7" borderId="38" xfId="1" applyFill="1" applyBorder="1" applyAlignment="1">
      <alignment vertical="center"/>
    </xf>
    <xf numFmtId="0" fontId="1" fillId="7" borderId="37" xfId="1" applyFill="1" applyBorder="1" applyAlignment="1">
      <alignment vertical="center"/>
    </xf>
    <xf numFmtId="0" fontId="1" fillId="7" borderId="37" xfId="1" applyFill="1" applyBorder="1" applyAlignment="1">
      <alignment horizontal="right" vertical="center"/>
    </xf>
    <xf numFmtId="0" fontId="6" fillId="7" borderId="39" xfId="1" applyFont="1" applyFill="1" applyBorder="1" applyAlignment="1">
      <alignment vertical="center"/>
    </xf>
    <xf numFmtId="0" fontId="1" fillId="6" borderId="0" xfId="1" applyFill="1" applyAlignment="1" applyProtection="1">
      <alignment vertical="center"/>
      <protection hidden="1"/>
    </xf>
    <xf numFmtId="165" fontId="16" fillId="0" borderId="10" xfId="1" applyNumberFormat="1" applyFont="1" applyBorder="1" applyAlignment="1" applyProtection="1">
      <alignment horizontal="center" vertical="center"/>
      <protection locked="0"/>
    </xf>
    <xf numFmtId="166" fontId="16" fillId="0" borderId="10" xfId="1" applyNumberFormat="1" applyFont="1" applyBorder="1" applyAlignment="1" applyProtection="1">
      <alignment horizontal="center" vertical="center"/>
      <protection locked="0"/>
    </xf>
    <xf numFmtId="0" fontId="1" fillId="0" borderId="7" xfId="1" applyBorder="1"/>
    <xf numFmtId="0" fontId="14" fillId="0" borderId="9" xfId="1" applyFont="1" applyBorder="1"/>
    <xf numFmtId="0" fontId="14" fillId="0" borderId="12" xfId="1" applyFont="1" applyBorder="1"/>
    <xf numFmtId="0" fontId="14" fillId="0" borderId="7" xfId="1" applyFont="1" applyBorder="1"/>
    <xf numFmtId="0" fontId="1" fillId="0" borderId="10" xfId="1" applyBorder="1" applyAlignment="1" applyProtection="1">
      <alignment horizontal="center" vertical="center"/>
      <protection locked="0"/>
    </xf>
    <xf numFmtId="0" fontId="1" fillId="0" borderId="8" xfId="1" applyBorder="1"/>
    <xf numFmtId="0" fontId="13" fillId="0" borderId="0" xfId="1" applyFont="1"/>
    <xf numFmtId="0" fontId="13" fillId="0" borderId="40" xfId="1" applyFont="1" applyBorder="1" applyProtection="1">
      <protection locked="0"/>
    </xf>
    <xf numFmtId="0" fontId="13" fillId="6" borderId="0" xfId="1" applyFont="1" applyFill="1" applyProtection="1">
      <protection hidden="1"/>
    </xf>
    <xf numFmtId="0" fontId="13" fillId="0" borderId="41" xfId="1" applyFont="1" applyBorder="1" applyProtection="1">
      <protection locked="0"/>
    </xf>
    <xf numFmtId="0" fontId="13" fillId="0" borderId="42" xfId="1" applyFont="1" applyBorder="1" applyProtection="1">
      <protection locked="0"/>
    </xf>
    <xf numFmtId="0" fontId="21" fillId="0" borderId="0" xfId="1" applyFont="1"/>
    <xf numFmtId="0" fontId="14" fillId="0" borderId="5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6" xfId="1" applyFont="1" applyBorder="1" applyAlignment="1">
      <alignment vertical="center"/>
    </xf>
    <xf numFmtId="0" fontId="21" fillId="6" borderId="0" xfId="1" applyFont="1" applyFill="1" applyProtection="1">
      <protection hidden="1"/>
    </xf>
    <xf numFmtId="0" fontId="14" fillId="0" borderId="0" xfId="1" applyFont="1"/>
    <xf numFmtId="0" fontId="14" fillId="6" borderId="0" xfId="1" applyFont="1" applyFill="1"/>
    <xf numFmtId="0" fontId="14" fillId="6" borderId="0" xfId="1" applyFont="1" applyFill="1" applyProtection="1">
      <protection hidden="1"/>
    </xf>
    <xf numFmtId="0" fontId="14" fillId="6" borderId="5" xfId="1" applyFont="1" applyFill="1" applyBorder="1" applyProtection="1">
      <protection hidden="1"/>
    </xf>
    <xf numFmtId="0" fontId="14" fillId="6" borderId="0" xfId="1" applyFont="1" applyFill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left" vertical="top"/>
      <protection hidden="1"/>
    </xf>
    <xf numFmtId="0" fontId="14" fillId="0" borderId="7" xfId="1" applyFont="1" applyBorder="1" applyAlignment="1" applyProtection="1">
      <alignment vertical="top"/>
      <protection hidden="1"/>
    </xf>
    <xf numFmtId="0" fontId="14" fillId="0" borderId="8" xfId="1" applyFont="1" applyBorder="1" applyAlignment="1" applyProtection="1">
      <alignment vertical="top"/>
      <protection hidden="1"/>
    </xf>
    <xf numFmtId="0" fontId="14" fillId="0" borderId="9" xfId="1" applyFont="1" applyBorder="1" applyAlignment="1" applyProtection="1">
      <alignment vertical="top"/>
      <protection hidden="1"/>
    </xf>
    <xf numFmtId="0" fontId="16" fillId="0" borderId="0" xfId="1" applyFont="1" applyProtection="1">
      <protection hidden="1"/>
    </xf>
    <xf numFmtId="0" fontId="14" fillId="0" borderId="0" xfId="1" applyFont="1" applyProtection="1">
      <protection hidden="1"/>
    </xf>
    <xf numFmtId="0" fontId="14" fillId="0" borderId="7" xfId="1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8" xfId="1" applyFont="1" applyBorder="1"/>
    <xf numFmtId="0" fontId="14" fillId="0" borderId="9" xfId="1" applyFont="1" applyBorder="1" applyAlignment="1" applyProtection="1">
      <alignment horizontal="left" vertical="top"/>
      <protection hidden="1"/>
    </xf>
    <xf numFmtId="166" fontId="13" fillId="0" borderId="10" xfId="1" applyNumberFormat="1" applyFont="1" applyBorder="1" applyAlignment="1" applyProtection="1">
      <alignment horizontal="center" vertical="center"/>
      <protection locked="0"/>
    </xf>
    <xf numFmtId="0" fontId="24" fillId="0" borderId="0" xfId="1" applyFont="1"/>
    <xf numFmtId="0" fontId="24" fillId="0" borderId="0" xfId="1" applyFont="1" applyProtection="1">
      <protection hidden="1"/>
    </xf>
    <xf numFmtId="1" fontId="14" fillId="0" borderId="8" xfId="1" applyNumberFormat="1" applyFont="1" applyBorder="1" applyAlignment="1">
      <alignment horizontal="center" vertical="center"/>
    </xf>
    <xf numFmtId="1" fontId="14" fillId="0" borderId="7" xfId="1" applyNumberFormat="1" applyFont="1" applyBorder="1" applyAlignment="1">
      <alignment horizontal="center" vertical="center"/>
    </xf>
    <xf numFmtId="0" fontId="14" fillId="0" borderId="12" xfId="1" applyFont="1" applyBorder="1" applyAlignment="1" applyProtection="1">
      <alignment horizontal="left" vertical="top"/>
      <protection hidden="1"/>
    </xf>
    <xf numFmtId="1" fontId="6" fillId="0" borderId="10" xfId="1" applyNumberFormat="1" applyFont="1" applyBorder="1" applyAlignment="1" applyProtection="1">
      <alignment horizontal="center" vertical="center"/>
      <protection locked="0"/>
    </xf>
    <xf numFmtId="1" fontId="14" fillId="0" borderId="9" xfId="1" applyNumberFormat="1" applyFont="1" applyBorder="1" applyAlignment="1">
      <alignment horizontal="left" vertical="top"/>
    </xf>
    <xf numFmtId="1" fontId="14" fillId="0" borderId="7" xfId="1" applyNumberFormat="1" applyFont="1" applyBorder="1" applyAlignment="1">
      <alignment horizontal="left" vertical="top"/>
    </xf>
    <xf numFmtId="1" fontId="1" fillId="0" borderId="0" xfId="1" applyNumberFormat="1" applyAlignment="1" applyProtection="1">
      <alignment horizontal="center" vertical="center"/>
      <protection locked="0"/>
    </xf>
    <xf numFmtId="0" fontId="25" fillId="0" borderId="0" xfId="1" applyFont="1" applyAlignment="1" applyProtection="1">
      <alignment vertical="center" wrapText="1"/>
      <protection locked="0" hidden="1"/>
    </xf>
    <xf numFmtId="0" fontId="1" fillId="6" borderId="0" xfId="1" applyFill="1"/>
    <xf numFmtId="0" fontId="27" fillId="0" borderId="0" xfId="1" applyFont="1"/>
    <xf numFmtId="1" fontId="28" fillId="0" borderId="0" xfId="1" applyNumberFormat="1" applyFont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0" fontId="32" fillId="0" borderId="0" xfId="1" applyFont="1" applyAlignment="1" applyProtection="1">
      <alignment horizontal="left" indent="1"/>
      <protection locked="0"/>
    </xf>
    <xf numFmtId="49" fontId="33" fillId="0" borderId="0" xfId="1" applyNumberFormat="1" applyFont="1" applyAlignment="1">
      <alignment horizontal="right"/>
    </xf>
    <xf numFmtId="0" fontId="35" fillId="0" borderId="0" xfId="1" applyFont="1" applyProtection="1">
      <protection hidden="1"/>
    </xf>
    <xf numFmtId="49" fontId="36" fillId="0" borderId="0" xfId="1" applyNumberFormat="1" applyFont="1" applyProtection="1">
      <protection locked="0"/>
    </xf>
    <xf numFmtId="0" fontId="35" fillId="6" borderId="0" xfId="1" applyFont="1" applyFill="1" applyAlignment="1" applyProtection="1">
      <alignment horizontal="right"/>
      <protection hidden="1"/>
    </xf>
    <xf numFmtId="0" fontId="1" fillId="0" borderId="3" xfId="1" applyBorder="1" applyAlignment="1">
      <alignment vertical="center"/>
    </xf>
    <xf numFmtId="0" fontId="37" fillId="0" borderId="3" xfId="1" applyFont="1" applyBorder="1" applyProtection="1">
      <protection locked="0"/>
    </xf>
    <xf numFmtId="0" fontId="37" fillId="0" borderId="0" xfId="1" applyFont="1" applyAlignment="1">
      <alignment horizontal="right"/>
    </xf>
    <xf numFmtId="0" fontId="1" fillId="0" borderId="0" xfId="1" applyAlignment="1">
      <alignment horizontal="left" vertical="top"/>
    </xf>
    <xf numFmtId="0" fontId="14" fillId="0" borderId="0" xfId="1" applyFont="1" applyAlignment="1">
      <alignment horizontal="left" vertical="top"/>
    </xf>
    <xf numFmtId="0" fontId="1" fillId="0" borderId="0" xfId="1" applyAlignment="1" applyProtection="1">
      <alignment vertical="top"/>
      <protection locked="0"/>
    </xf>
    <xf numFmtId="0" fontId="14" fillId="0" borderId="0" xfId="1" applyFont="1" applyAlignment="1" applyProtection="1">
      <alignment vertical="top"/>
      <protection locked="0"/>
    </xf>
    <xf numFmtId="14" fontId="38" fillId="0" borderId="0" xfId="1" quotePrefix="1" applyNumberFormat="1" applyFont="1" applyAlignment="1" applyProtection="1">
      <alignment horizontal="left" vertical="center"/>
      <protection locked="0"/>
    </xf>
    <xf numFmtId="0" fontId="1" fillId="8" borderId="0" xfId="1" applyFill="1" applyAlignment="1">
      <alignment horizontal="center" vertical="center" textRotation="90"/>
    </xf>
    <xf numFmtId="1" fontId="1" fillId="6" borderId="0" xfId="1" applyNumberFormat="1" applyFill="1"/>
    <xf numFmtId="0" fontId="41" fillId="6" borderId="0" xfId="1" applyFont="1" applyFill="1"/>
    <xf numFmtId="0" fontId="1" fillId="6" borderId="13" xfId="1" applyFill="1" applyBorder="1" applyProtection="1">
      <protection hidden="1"/>
    </xf>
    <xf numFmtId="0" fontId="14" fillId="6" borderId="14" xfId="1" applyFont="1" applyFill="1" applyBorder="1" applyAlignment="1" applyProtection="1">
      <alignment horizontal="center" vertical="center"/>
      <protection hidden="1"/>
    </xf>
    <xf numFmtId="0" fontId="14" fillId="6" borderId="14" xfId="1" applyFont="1" applyFill="1" applyBorder="1" applyAlignment="1" applyProtection="1">
      <alignment vertical="top"/>
      <protection hidden="1"/>
    </xf>
    <xf numFmtId="0" fontId="14" fillId="6" borderId="14" xfId="1" applyFont="1" applyFill="1" applyBorder="1" applyProtection="1">
      <protection hidden="1"/>
    </xf>
    <xf numFmtId="0" fontId="1" fillId="6" borderId="14" xfId="1" applyFill="1" applyBorder="1" applyProtection="1">
      <protection hidden="1"/>
    </xf>
    <xf numFmtId="0" fontId="14" fillId="6" borderId="43" xfId="1" applyFont="1" applyFill="1" applyBorder="1" applyProtection="1">
      <protection hidden="1"/>
    </xf>
    <xf numFmtId="0" fontId="1" fillId="0" borderId="15" xfId="1" applyBorder="1"/>
    <xf numFmtId="0" fontId="1" fillId="0" borderId="44" xfId="1" applyBorder="1"/>
    <xf numFmtId="0" fontId="1" fillId="0" borderId="44" xfId="1" applyBorder="1" applyAlignment="1">
      <alignment horizontal="left" vertical="top" indent="2"/>
    </xf>
    <xf numFmtId="0" fontId="1" fillId="0" borderId="16" xfId="1" applyBorder="1"/>
    <xf numFmtId="0" fontId="1" fillId="0" borderId="17" xfId="1" applyBorder="1"/>
    <xf numFmtId="0" fontId="6" fillId="0" borderId="45" xfId="1" applyFont="1" applyBorder="1" applyAlignment="1">
      <alignment horizontal="left" indent="2"/>
    </xf>
    <xf numFmtId="22" fontId="7" fillId="0" borderId="0" xfId="1" applyNumberFormat="1" applyFont="1" applyAlignment="1">
      <alignment horizontal="left" vertical="top"/>
    </xf>
    <xf numFmtId="0" fontId="1" fillId="0" borderId="0" xfId="1" applyAlignment="1">
      <alignment horizontal="right" vertical="top"/>
    </xf>
    <xf numFmtId="0" fontId="1" fillId="6" borderId="15" xfId="1" applyFill="1" applyBorder="1" applyProtection="1">
      <protection hidden="1"/>
    </xf>
    <xf numFmtId="0" fontId="14" fillId="6" borderId="0" xfId="1" applyFont="1" applyFill="1" applyAlignment="1" applyProtection="1">
      <alignment vertical="top"/>
      <protection hidden="1"/>
    </xf>
    <xf numFmtId="0" fontId="14" fillId="6" borderId="46" xfId="1" applyFont="1" applyFill="1" applyBorder="1" applyAlignment="1" applyProtection="1">
      <alignment horizontal="right"/>
      <protection hidden="1"/>
    </xf>
    <xf numFmtId="164" fontId="42" fillId="6" borderId="47" xfId="1" applyNumberFormat="1" applyFont="1" applyFill="1" applyBorder="1" applyAlignment="1" applyProtection="1">
      <alignment horizontal="left" vertical="center" indent="1"/>
      <protection hidden="1"/>
    </xf>
    <xf numFmtId="0" fontId="1" fillId="6" borderId="6" xfId="1" applyFill="1" applyBorder="1" applyAlignment="1" applyProtection="1">
      <alignment horizontal="left"/>
      <protection hidden="1"/>
    </xf>
    <xf numFmtId="0" fontId="7" fillId="6" borderId="0" xfId="1" applyFont="1" applyFill="1" applyAlignment="1" applyProtection="1">
      <alignment horizontal="left" indent="2"/>
      <protection hidden="1"/>
    </xf>
    <xf numFmtId="0" fontId="6" fillId="6" borderId="0" xfId="1" applyFont="1" applyFill="1" applyProtection="1">
      <protection hidden="1"/>
    </xf>
    <xf numFmtId="0" fontId="1" fillId="6" borderId="16" xfId="1" applyFill="1" applyBorder="1" applyProtection="1">
      <protection hidden="1"/>
    </xf>
    <xf numFmtId="0" fontId="1" fillId="6" borderId="17" xfId="1" applyFill="1" applyBorder="1" applyProtection="1">
      <protection hidden="1"/>
    </xf>
    <xf numFmtId="0" fontId="1" fillId="6" borderId="51" xfId="1" applyFill="1" applyBorder="1" applyProtection="1">
      <protection hidden="1"/>
    </xf>
    <xf numFmtId="1" fontId="43" fillId="6" borderId="0" xfId="1" applyNumberFormat="1" applyFont="1" applyFill="1" applyAlignment="1" applyProtection="1">
      <alignment horizontal="center" vertical="center"/>
      <protection hidden="1"/>
    </xf>
    <xf numFmtId="0" fontId="43" fillId="6" borderId="54" xfId="1" applyFont="1" applyFill="1" applyBorder="1" applyAlignment="1" applyProtection="1">
      <alignment horizontal="center" vertical="center"/>
      <protection hidden="1"/>
    </xf>
    <xf numFmtId="167" fontId="35" fillId="6" borderId="0" xfId="1" applyNumberFormat="1" applyFont="1" applyFill="1" applyAlignment="1" applyProtection="1">
      <alignment horizontal="left" vertical="center" wrapText="1"/>
      <protection hidden="1"/>
    </xf>
    <xf numFmtId="2" fontId="43" fillId="6" borderId="0" xfId="1" applyNumberFormat="1" applyFont="1" applyFill="1" applyAlignment="1" applyProtection="1">
      <alignment horizontal="center" vertical="center" wrapText="1"/>
      <protection hidden="1"/>
    </xf>
    <xf numFmtId="12" fontId="43" fillId="6" borderId="0" xfId="1" applyNumberFormat="1" applyFont="1" applyFill="1" applyAlignment="1" applyProtection="1">
      <alignment horizontal="center" vertical="center" wrapText="1"/>
      <protection hidden="1"/>
    </xf>
    <xf numFmtId="12" fontId="35" fillId="6" borderId="0" xfId="1" applyNumberFormat="1" applyFont="1" applyFill="1" applyAlignment="1" applyProtection="1">
      <alignment horizontal="right" vertical="center"/>
      <protection hidden="1"/>
    </xf>
    <xf numFmtId="0" fontId="43" fillId="6" borderId="59" xfId="1" applyFont="1" applyFill="1" applyBorder="1" applyAlignment="1" applyProtection="1">
      <alignment horizontal="center" vertical="center"/>
      <protection hidden="1"/>
    </xf>
    <xf numFmtId="167" fontId="35" fillId="6" borderId="44" xfId="1" applyNumberFormat="1" applyFont="1" applyFill="1" applyBorder="1" applyAlignment="1" applyProtection="1">
      <alignment horizontal="left" vertical="center" wrapText="1"/>
      <protection hidden="1"/>
    </xf>
    <xf numFmtId="2" fontId="43" fillId="6" borderId="62" xfId="1" applyNumberFormat="1" applyFont="1" applyFill="1" applyBorder="1" applyAlignment="1" applyProtection="1">
      <alignment horizontal="center" vertical="center" wrapText="1"/>
      <protection hidden="1"/>
    </xf>
    <xf numFmtId="12" fontId="43" fillId="6" borderId="63" xfId="1" applyNumberFormat="1" applyFont="1" applyFill="1" applyBorder="1" applyAlignment="1" applyProtection="1">
      <alignment horizontal="center" vertical="center" wrapText="1"/>
      <protection hidden="1"/>
    </xf>
    <xf numFmtId="2" fontId="43" fillId="6" borderId="12" xfId="1" applyNumberFormat="1" applyFont="1" applyFill="1" applyBorder="1" applyAlignment="1" applyProtection="1">
      <alignment horizontal="center" vertical="center" wrapText="1"/>
      <protection hidden="1"/>
    </xf>
    <xf numFmtId="0" fontId="43" fillId="6" borderId="12" xfId="1" applyFont="1" applyFill="1" applyBorder="1" applyAlignment="1" applyProtection="1">
      <alignment horizontal="center" vertical="center" wrapText="1"/>
      <protection hidden="1"/>
    </xf>
    <xf numFmtId="12" fontId="35" fillId="6" borderId="64" xfId="1" applyNumberFormat="1" applyFont="1" applyFill="1" applyBorder="1" applyAlignment="1" applyProtection="1">
      <alignment horizontal="right" vertical="center"/>
      <protection hidden="1"/>
    </xf>
    <xf numFmtId="167" fontId="35" fillId="6" borderId="44" xfId="1" applyNumberFormat="1" applyFont="1" applyFill="1" applyBorder="1" applyAlignment="1" applyProtection="1">
      <alignment horizontal="right" vertical="center" wrapText="1"/>
      <protection hidden="1"/>
    </xf>
    <xf numFmtId="2" fontId="43" fillId="6" borderId="1" xfId="1" applyNumberFormat="1" applyFont="1" applyFill="1" applyBorder="1" applyAlignment="1" applyProtection="1">
      <alignment horizontal="center" vertical="center" wrapText="1"/>
      <protection hidden="1"/>
    </xf>
    <xf numFmtId="12" fontId="43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43" fillId="6" borderId="1" xfId="1" applyFont="1" applyFill="1" applyBorder="1" applyAlignment="1" applyProtection="1">
      <alignment horizontal="center" vertical="center" wrapText="1"/>
      <protection hidden="1"/>
    </xf>
    <xf numFmtId="0" fontId="35" fillId="6" borderId="65" xfId="1" applyFont="1" applyFill="1" applyBorder="1" applyAlignment="1" applyProtection="1">
      <alignment horizontal="left" vertical="center" wrapText="1" indent="1"/>
      <protection hidden="1"/>
    </xf>
    <xf numFmtId="2" fontId="43" fillId="6" borderId="59" xfId="1" applyNumberFormat="1" applyFont="1" applyFill="1" applyBorder="1" applyAlignment="1" applyProtection="1">
      <alignment horizontal="center" vertical="center"/>
      <protection hidden="1"/>
    </xf>
    <xf numFmtId="0" fontId="43" fillId="0" borderId="59" xfId="1" applyFont="1" applyBorder="1" applyAlignment="1" applyProtection="1">
      <alignment horizontal="center" vertical="center" wrapText="1"/>
      <protection hidden="1"/>
    </xf>
    <xf numFmtId="167" fontId="35" fillId="10" borderId="44" xfId="1" applyNumberFormat="1" applyFont="1" applyFill="1" applyBorder="1" applyAlignment="1" applyProtection="1">
      <alignment horizontal="right" vertical="center" wrapText="1"/>
      <protection hidden="1"/>
    </xf>
    <xf numFmtId="12" fontId="43" fillId="0" borderId="66" xfId="1" applyNumberFormat="1" applyFont="1" applyBorder="1" applyAlignment="1" applyProtection="1">
      <alignment horizontal="center" vertical="center" wrapText="1"/>
      <protection hidden="1"/>
    </xf>
    <xf numFmtId="12" fontId="35" fillId="6" borderId="44" xfId="1" applyNumberFormat="1" applyFont="1" applyFill="1" applyBorder="1" applyProtection="1">
      <protection hidden="1"/>
    </xf>
    <xf numFmtId="0" fontId="25" fillId="6" borderId="69" xfId="1" applyFont="1" applyFill="1" applyBorder="1" applyAlignment="1" applyProtection="1">
      <alignment horizontal="center" vertical="center" wrapText="1"/>
      <protection hidden="1"/>
    </xf>
    <xf numFmtId="0" fontId="25" fillId="6" borderId="70" xfId="1" applyFont="1" applyFill="1" applyBorder="1" applyAlignment="1" applyProtection="1">
      <alignment horizontal="center" vertical="center" wrapText="1"/>
      <protection hidden="1"/>
    </xf>
    <xf numFmtId="0" fontId="35" fillId="6" borderId="71" xfId="1" applyFont="1" applyFill="1" applyBorder="1" applyAlignment="1" applyProtection="1">
      <alignment horizontal="left" vertical="center" wrapText="1" indent="1"/>
      <protection hidden="1"/>
    </xf>
    <xf numFmtId="0" fontId="1" fillId="6" borderId="0" xfId="1" applyFill="1" applyAlignment="1" applyProtection="1">
      <alignment horizontal="center" vertical="center"/>
      <protection hidden="1"/>
    </xf>
    <xf numFmtId="0" fontId="5" fillId="6" borderId="0" xfId="1" applyFont="1" applyFill="1" applyAlignment="1" applyProtection="1">
      <alignment horizontal="left" vertical="center"/>
      <protection hidden="1"/>
    </xf>
    <xf numFmtId="12" fontId="1" fillId="6" borderId="0" xfId="1" applyNumberFormat="1" applyFill="1" applyProtection="1">
      <protection hidden="1"/>
    </xf>
    <xf numFmtId="1" fontId="1" fillId="6" borderId="0" xfId="1" applyNumberFormat="1" applyFill="1" applyProtection="1">
      <protection hidden="1"/>
    </xf>
    <xf numFmtId="0" fontId="35" fillId="6" borderId="0" xfId="1" applyFont="1" applyFill="1" applyProtection="1">
      <protection hidden="1"/>
    </xf>
    <xf numFmtId="1" fontId="6" fillId="6" borderId="72" xfId="1" applyNumberFormat="1" applyFont="1" applyFill="1" applyBorder="1" applyAlignment="1" applyProtection="1">
      <alignment horizontal="center" vertical="center"/>
      <protection hidden="1"/>
    </xf>
    <xf numFmtId="2" fontId="13" fillId="6" borderId="62" xfId="1" applyNumberFormat="1" applyFont="1" applyFill="1" applyBorder="1" applyAlignment="1" applyProtection="1">
      <alignment horizontal="center" vertical="center"/>
      <protection hidden="1"/>
    </xf>
    <xf numFmtId="2" fontId="13" fillId="6" borderId="73" xfId="1" applyNumberFormat="1" applyFont="1" applyFill="1" applyBorder="1" applyAlignment="1" applyProtection="1">
      <alignment horizontal="center" vertical="center"/>
      <protection hidden="1"/>
    </xf>
    <xf numFmtId="2" fontId="13" fillId="6" borderId="63" xfId="1" applyNumberFormat="1" applyFont="1" applyFill="1" applyBorder="1" applyAlignment="1" applyProtection="1">
      <alignment horizontal="center" vertical="center"/>
      <protection hidden="1"/>
    </xf>
    <xf numFmtId="2" fontId="13" fillId="6" borderId="74" xfId="1" applyNumberFormat="1" applyFont="1" applyFill="1" applyBorder="1" applyAlignment="1" applyProtection="1">
      <alignment horizontal="center" vertical="center"/>
      <protection hidden="1"/>
    </xf>
    <xf numFmtId="0" fontId="5" fillId="6" borderId="64" xfId="1" applyFont="1" applyFill="1" applyBorder="1" applyAlignment="1" applyProtection="1">
      <alignment horizontal="left" vertical="center" indent="1"/>
      <protection hidden="1"/>
    </xf>
    <xf numFmtId="0" fontId="13" fillId="6" borderId="72" xfId="1" applyFont="1" applyFill="1" applyBorder="1" applyAlignment="1" applyProtection="1">
      <alignment horizontal="center" vertical="center"/>
      <protection hidden="1"/>
    </xf>
    <xf numFmtId="0" fontId="13" fillId="6" borderId="39" xfId="1" applyFont="1" applyFill="1" applyBorder="1" applyAlignment="1" applyProtection="1">
      <alignment horizontal="center" vertical="center"/>
      <protection hidden="1"/>
    </xf>
    <xf numFmtId="0" fontId="13" fillId="6" borderId="1" xfId="1" applyFont="1" applyFill="1" applyBorder="1" applyAlignment="1" applyProtection="1">
      <alignment horizontal="center" vertical="center"/>
      <protection hidden="1"/>
    </xf>
    <xf numFmtId="0" fontId="13" fillId="6" borderId="38" xfId="1" applyFont="1" applyFill="1" applyBorder="1" applyAlignment="1" applyProtection="1">
      <alignment horizontal="center" vertical="center"/>
      <protection hidden="1"/>
    </xf>
    <xf numFmtId="0" fontId="5" fillId="6" borderId="65" xfId="1" applyFont="1" applyFill="1" applyBorder="1" applyAlignment="1" applyProtection="1">
      <alignment horizontal="left" vertical="center" indent="1"/>
      <protection hidden="1"/>
    </xf>
    <xf numFmtId="1" fontId="25" fillId="6" borderId="69" xfId="1" applyNumberFormat="1" applyFont="1" applyFill="1" applyBorder="1" applyAlignment="1" applyProtection="1">
      <alignment horizontal="center" vertical="center"/>
      <protection hidden="1"/>
    </xf>
    <xf numFmtId="1" fontId="46" fillId="6" borderId="69" xfId="1" applyNumberFormat="1" applyFont="1" applyFill="1" applyBorder="1" applyAlignment="1" applyProtection="1">
      <alignment horizontal="center" vertical="center" wrapText="1"/>
      <protection hidden="1"/>
    </xf>
    <xf numFmtId="1" fontId="46" fillId="6" borderId="75" xfId="1" applyNumberFormat="1" applyFont="1" applyFill="1" applyBorder="1" applyAlignment="1" applyProtection="1">
      <alignment horizontal="center" vertical="center" wrapText="1"/>
      <protection hidden="1"/>
    </xf>
    <xf numFmtId="1" fontId="46" fillId="6" borderId="70" xfId="1" applyNumberFormat="1" applyFont="1" applyFill="1" applyBorder="1" applyAlignment="1" applyProtection="1">
      <alignment horizontal="center" vertical="center"/>
      <protection hidden="1"/>
    </xf>
    <xf numFmtId="0" fontId="46" fillId="0" borderId="70" xfId="1" applyFont="1" applyBorder="1" applyAlignment="1">
      <alignment horizontal="center" vertical="center" wrapText="1"/>
    </xf>
    <xf numFmtId="1" fontId="46" fillId="6" borderId="70" xfId="1" applyNumberFormat="1" applyFont="1" applyFill="1" applyBorder="1" applyAlignment="1" applyProtection="1">
      <alignment horizontal="center" vertical="center" wrapText="1"/>
      <protection hidden="1"/>
    </xf>
    <xf numFmtId="0" fontId="6" fillId="6" borderId="71" xfId="1" applyFont="1" applyFill="1" applyBorder="1" applyAlignment="1" applyProtection="1">
      <alignment horizontal="center" vertical="center"/>
      <protection hidden="1"/>
    </xf>
    <xf numFmtId="2" fontId="43" fillId="0" borderId="0" xfId="1" applyNumberFormat="1" applyFont="1" applyAlignment="1" applyProtection="1">
      <alignment horizontal="center" vertical="center"/>
      <protection hidden="1"/>
    </xf>
    <xf numFmtId="1" fontId="25" fillId="6" borderId="0" xfId="1" applyNumberFormat="1" applyFont="1" applyFill="1" applyAlignment="1" applyProtection="1">
      <alignment horizontal="center" vertical="center"/>
      <protection hidden="1"/>
    </xf>
    <xf numFmtId="12" fontId="43" fillId="0" borderId="0" xfId="1" applyNumberFormat="1" applyFont="1" applyAlignment="1" applyProtection="1">
      <alignment horizontal="center" vertical="center" wrapText="1"/>
      <protection hidden="1"/>
    </xf>
    <xf numFmtId="12" fontId="43" fillId="6" borderId="0" xfId="1" applyNumberFormat="1" applyFont="1" applyFill="1" applyAlignment="1" applyProtection="1">
      <alignment horizontal="center" vertical="center"/>
      <protection hidden="1"/>
    </xf>
    <xf numFmtId="0" fontId="43" fillId="6" borderId="0" xfId="1" applyFont="1" applyFill="1" applyAlignment="1" applyProtection="1">
      <alignment horizontal="center" vertical="center"/>
      <protection hidden="1"/>
    </xf>
    <xf numFmtId="0" fontId="25" fillId="6" borderId="0" xfId="1" applyFont="1" applyFill="1" applyAlignment="1" applyProtection="1">
      <alignment horizontal="center" vertical="center"/>
      <protection hidden="1"/>
    </xf>
    <xf numFmtId="2" fontId="43" fillId="0" borderId="0" xfId="1" applyNumberFormat="1" applyFont="1" applyAlignment="1" applyProtection="1">
      <alignment horizontal="center" vertical="center" wrapText="1"/>
      <protection hidden="1"/>
    </xf>
    <xf numFmtId="2" fontId="43" fillId="6" borderId="0" xfId="1" applyNumberFormat="1" applyFont="1" applyFill="1" applyAlignment="1" applyProtection="1">
      <alignment horizontal="center" vertical="center"/>
      <protection hidden="1"/>
    </xf>
    <xf numFmtId="2" fontId="43" fillId="6" borderId="69" xfId="1" applyNumberFormat="1" applyFont="1" applyFill="1" applyBorder="1" applyAlignment="1" applyProtection="1">
      <alignment horizontal="right" vertical="center" wrapText="1"/>
      <protection hidden="1"/>
    </xf>
    <xf numFmtId="2" fontId="43" fillId="6" borderId="70" xfId="1" applyNumberFormat="1" applyFont="1" applyFill="1" applyBorder="1" applyAlignment="1" applyProtection="1">
      <alignment horizontal="right" vertical="center"/>
      <protection hidden="1"/>
    </xf>
    <xf numFmtId="2" fontId="43" fillId="0" borderId="79" xfId="1" applyNumberFormat="1" applyFont="1" applyBorder="1" applyAlignment="1" applyProtection="1">
      <alignment horizontal="right" vertical="center" wrapText="1"/>
      <protection hidden="1"/>
    </xf>
    <xf numFmtId="2" fontId="43" fillId="0" borderId="80" xfId="1" applyNumberFormat="1" applyFont="1" applyBorder="1" applyAlignment="1" applyProtection="1">
      <alignment horizontal="right" vertical="center" wrapText="1"/>
      <protection hidden="1"/>
    </xf>
    <xf numFmtId="1" fontId="43" fillId="6" borderId="81" xfId="1" applyNumberFormat="1" applyFont="1" applyFill="1" applyBorder="1" applyAlignment="1" applyProtection="1">
      <alignment horizontal="center" vertical="center"/>
      <protection hidden="1"/>
    </xf>
    <xf numFmtId="12" fontId="35" fillId="6" borderId="82" xfId="1" applyNumberFormat="1" applyFont="1" applyFill="1" applyBorder="1" applyAlignment="1" applyProtection="1">
      <alignment horizontal="right" vertical="center"/>
      <protection hidden="1"/>
    </xf>
    <xf numFmtId="2" fontId="44" fillId="6" borderId="83" xfId="1" applyNumberFormat="1" applyFont="1" applyFill="1" applyBorder="1" applyAlignment="1" applyProtection="1">
      <alignment horizontal="right" vertical="center"/>
      <protection hidden="1"/>
    </xf>
    <xf numFmtId="2" fontId="44" fillId="6" borderId="7" xfId="1" applyNumberFormat="1" applyFont="1" applyFill="1" applyBorder="1" applyAlignment="1" applyProtection="1">
      <alignment horizontal="right" vertical="center"/>
      <protection hidden="1"/>
    </xf>
    <xf numFmtId="2" fontId="43" fillId="6" borderId="84" xfId="1" applyNumberFormat="1" applyFont="1" applyFill="1" applyBorder="1" applyAlignment="1" applyProtection="1">
      <alignment horizontal="right" vertical="center" wrapText="1"/>
      <protection hidden="1"/>
    </xf>
    <xf numFmtId="2" fontId="44" fillId="6" borderId="9" xfId="1" applyNumberFormat="1" applyFont="1" applyFill="1" applyBorder="1" applyAlignment="1" applyProtection="1">
      <alignment horizontal="right" vertical="center"/>
      <protection hidden="1"/>
    </xf>
    <xf numFmtId="2" fontId="44" fillId="6" borderId="12" xfId="1" applyNumberFormat="1" applyFont="1" applyFill="1" applyBorder="1" applyAlignment="1" applyProtection="1">
      <alignment horizontal="right" vertical="center"/>
      <protection hidden="1"/>
    </xf>
    <xf numFmtId="1" fontId="44" fillId="6" borderId="12" xfId="1" applyNumberFormat="1" applyFont="1" applyFill="1" applyBorder="1" applyAlignment="1" applyProtection="1">
      <alignment horizontal="center" vertical="center"/>
      <protection hidden="1"/>
    </xf>
    <xf numFmtId="0" fontId="47" fillId="6" borderId="85" xfId="1" applyFont="1" applyFill="1" applyBorder="1" applyAlignment="1" applyProtection="1">
      <alignment horizontal="left" vertical="center" wrapText="1" indent="1"/>
      <protection hidden="1"/>
    </xf>
    <xf numFmtId="0" fontId="1" fillId="6" borderId="0" xfId="1" applyFill="1" applyAlignment="1">
      <alignment horizontal="center"/>
    </xf>
    <xf numFmtId="2" fontId="44" fillId="6" borderId="72" xfId="1" applyNumberFormat="1" applyFont="1" applyFill="1" applyBorder="1" applyAlignment="1" applyProtection="1">
      <alignment horizontal="right" vertical="center"/>
      <protection hidden="1"/>
    </xf>
    <xf numFmtId="2" fontId="44" fillId="6" borderId="38" xfId="1" applyNumberFormat="1" applyFont="1" applyFill="1" applyBorder="1" applyAlignment="1" applyProtection="1">
      <alignment horizontal="right" vertical="center"/>
      <protection hidden="1"/>
    </xf>
    <xf numFmtId="2" fontId="43" fillId="6" borderId="86" xfId="1" applyNumberFormat="1" applyFont="1" applyFill="1" applyBorder="1" applyAlignment="1" applyProtection="1">
      <alignment horizontal="right" vertical="center" wrapText="1"/>
      <protection hidden="1"/>
    </xf>
    <xf numFmtId="2" fontId="44" fillId="6" borderId="39" xfId="1" applyNumberFormat="1" applyFont="1" applyFill="1" applyBorder="1" applyAlignment="1" applyProtection="1">
      <alignment horizontal="right" vertical="center"/>
      <protection hidden="1"/>
    </xf>
    <xf numFmtId="2" fontId="44" fillId="6" borderId="1" xfId="1" applyNumberFormat="1" applyFont="1" applyFill="1" applyBorder="1" applyAlignment="1" applyProtection="1">
      <alignment horizontal="right" vertical="center"/>
      <protection hidden="1"/>
    </xf>
    <xf numFmtId="1" fontId="44" fillId="6" borderId="1" xfId="1" applyNumberFormat="1" applyFont="1" applyFill="1" applyBorder="1" applyAlignment="1" applyProtection="1">
      <alignment horizontal="center" vertical="center"/>
      <protection hidden="1"/>
    </xf>
    <xf numFmtId="0" fontId="47" fillId="6" borderId="65" xfId="1" applyFont="1" applyFill="1" applyBorder="1" applyAlignment="1" applyProtection="1">
      <alignment horizontal="left" vertical="center" wrapText="1" indent="1"/>
      <protection hidden="1"/>
    </xf>
    <xf numFmtId="0" fontId="48" fillId="6" borderId="0" xfId="1" applyFont="1" applyFill="1"/>
    <xf numFmtId="2" fontId="43" fillId="6" borderId="86" xfId="1" applyNumberFormat="1" applyFont="1" applyFill="1" applyBorder="1" applyAlignment="1" applyProtection="1">
      <alignment horizontal="right" vertical="center"/>
      <protection hidden="1"/>
    </xf>
    <xf numFmtId="0" fontId="49" fillId="6" borderId="0" xfId="1" applyFont="1" applyFill="1"/>
    <xf numFmtId="0" fontId="25" fillId="6" borderId="72" xfId="1" applyFont="1" applyFill="1" applyBorder="1" applyAlignment="1" applyProtection="1">
      <alignment horizontal="center" vertical="center" wrapText="1"/>
      <protection hidden="1"/>
    </xf>
    <xf numFmtId="0" fontId="25" fillId="6" borderId="38" xfId="1" applyFont="1" applyFill="1" applyBorder="1" applyAlignment="1" applyProtection="1">
      <alignment horizontal="center" vertical="center" wrapText="1"/>
      <protection hidden="1"/>
    </xf>
    <xf numFmtId="168" fontId="25" fillId="6" borderId="39" xfId="1" applyNumberFormat="1" applyFont="1" applyFill="1" applyBorder="1" applyAlignment="1" applyProtection="1">
      <alignment horizontal="center" vertical="center" wrapText="1"/>
      <protection hidden="1"/>
    </xf>
    <xf numFmtId="1" fontId="25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25" fillId="6" borderId="1" xfId="1" applyFont="1" applyFill="1" applyBorder="1" applyAlignment="1" applyProtection="1">
      <alignment horizontal="center" vertical="center" wrapText="1"/>
      <protection hidden="1"/>
    </xf>
    <xf numFmtId="168" fontId="7" fillId="6" borderId="75" xfId="1" applyNumberFormat="1" applyFont="1" applyFill="1" applyBorder="1" applyAlignment="1" applyProtection="1">
      <alignment horizontal="center" vertical="center" wrapText="1"/>
      <protection hidden="1"/>
    </xf>
    <xf numFmtId="1" fontId="50" fillId="6" borderId="0" xfId="1" applyNumberFormat="1" applyFont="1" applyFill="1" applyAlignment="1" applyProtection="1">
      <alignment vertical="center"/>
      <protection hidden="1"/>
    </xf>
    <xf numFmtId="0" fontId="15" fillId="0" borderId="0" xfId="1" applyFont="1" applyAlignment="1" applyProtection="1">
      <alignment vertical="center" wrapText="1"/>
      <protection locked="0"/>
    </xf>
    <xf numFmtId="14" fontId="51" fillId="0" borderId="0" xfId="1" applyNumberFormat="1" applyFont="1" applyAlignment="1" applyProtection="1">
      <alignment horizontal="left" vertical="center" wrapText="1"/>
      <protection locked="0" hidden="1"/>
    </xf>
    <xf numFmtId="0" fontId="52" fillId="0" borderId="0" xfId="1" applyFont="1" applyAlignment="1" applyProtection="1">
      <alignment horizontal="right" vertical="center"/>
      <protection hidden="1"/>
    </xf>
    <xf numFmtId="0" fontId="25" fillId="0" borderId="0" xfId="1" applyFont="1" applyAlignment="1" applyProtection="1">
      <alignment vertical="center" wrapText="1"/>
      <protection locked="0"/>
    </xf>
    <xf numFmtId="49" fontId="53" fillId="0" borderId="0" xfId="1" applyNumberFormat="1" applyFont="1" applyAlignment="1" applyProtection="1">
      <alignment vertical="center"/>
      <protection locked="0"/>
    </xf>
    <xf numFmtId="0" fontId="25" fillId="6" borderId="0" xfId="1" applyFont="1" applyFill="1" applyAlignment="1" applyProtection="1">
      <alignment horizontal="right" vertical="center"/>
      <protection hidden="1"/>
    </xf>
    <xf numFmtId="0" fontId="1" fillId="6" borderId="0" xfId="4" applyFill="1"/>
    <xf numFmtId="0" fontId="1" fillId="6" borderId="0" xfId="4" applyFill="1" applyProtection="1">
      <protection hidden="1"/>
    </xf>
    <xf numFmtId="0" fontId="33" fillId="6" borderId="0" xfId="4" applyFont="1" applyFill="1" applyProtection="1">
      <protection hidden="1"/>
    </xf>
    <xf numFmtId="0" fontId="12" fillId="6" borderId="91" xfId="4" applyFont="1" applyFill="1" applyBorder="1" applyAlignment="1" applyProtection="1">
      <alignment horizontal="center" vertical="top"/>
      <protection hidden="1"/>
    </xf>
    <xf numFmtId="0" fontId="12" fillId="6" borderId="0" xfId="4" applyFont="1" applyFill="1" applyAlignment="1" applyProtection="1">
      <alignment horizontal="center" vertical="top"/>
      <protection hidden="1"/>
    </xf>
    <xf numFmtId="44" fontId="33" fillId="6" borderId="92" xfId="5" applyFont="1" applyFill="1" applyBorder="1" applyAlignment="1" applyProtection="1">
      <protection hidden="1"/>
    </xf>
    <xf numFmtId="44" fontId="33" fillId="6" borderId="0" xfId="5" applyFont="1" applyFill="1" applyBorder="1" applyAlignment="1" applyProtection="1">
      <protection hidden="1"/>
    </xf>
    <xf numFmtId="0" fontId="33" fillId="6" borderId="92" xfId="4" applyFont="1" applyFill="1" applyBorder="1" applyProtection="1">
      <protection locked="0"/>
    </xf>
    <xf numFmtId="44" fontId="33" fillId="6" borderId="92" xfId="5" applyFont="1" applyFill="1" applyBorder="1" applyAlignment="1" applyProtection="1"/>
    <xf numFmtId="0" fontId="55" fillId="11" borderId="0" xfId="4" applyFont="1" applyFill="1" applyAlignment="1">
      <alignment horizontal="right"/>
    </xf>
    <xf numFmtId="0" fontId="17" fillId="6" borderId="0" xfId="4" applyFont="1" applyFill="1" applyProtection="1">
      <protection hidden="1"/>
    </xf>
    <xf numFmtId="0" fontId="17" fillId="6" borderId="0" xfId="4" applyFont="1" applyFill="1" applyAlignment="1" applyProtection="1">
      <alignment vertical="top"/>
      <protection hidden="1"/>
    </xf>
    <xf numFmtId="0" fontId="56" fillId="6" borderId="0" xfId="4" applyFont="1" applyFill="1" applyAlignment="1" applyProtection="1">
      <alignment horizontal="right" vertical="top"/>
      <protection hidden="1"/>
    </xf>
    <xf numFmtId="0" fontId="1" fillId="6" borderId="0" xfId="4" applyFill="1" applyAlignment="1">
      <alignment vertical="center"/>
    </xf>
    <xf numFmtId="49" fontId="1" fillId="6" borderId="0" xfId="4" applyNumberFormat="1" applyFill="1"/>
    <xf numFmtId="44" fontId="33" fillId="6" borderId="0" xfId="5" applyFont="1" applyFill="1" applyAlignment="1" applyProtection="1">
      <alignment vertical="center"/>
      <protection hidden="1"/>
    </xf>
    <xf numFmtId="0" fontId="33" fillId="6" borderId="0" xfId="4" applyFont="1" applyFill="1" applyAlignment="1" applyProtection="1">
      <alignment vertical="center"/>
      <protection hidden="1"/>
    </xf>
    <xf numFmtId="0" fontId="62" fillId="6" borderId="0" xfId="4" applyFont="1" applyFill="1" applyAlignment="1" applyProtection="1">
      <alignment vertical="center"/>
      <protection hidden="1"/>
    </xf>
    <xf numFmtId="2" fontId="63" fillId="13" borderId="99" xfId="4" applyNumberFormat="1" applyFont="1" applyFill="1" applyBorder="1" applyAlignment="1">
      <alignment horizontal="center" vertical="center"/>
    </xf>
    <xf numFmtId="0" fontId="1" fillId="6" borderId="14" xfId="4" applyFill="1" applyBorder="1" applyAlignment="1">
      <alignment vertical="center"/>
    </xf>
    <xf numFmtId="0" fontId="33" fillId="6" borderId="43" xfId="4" applyFont="1" applyFill="1" applyBorder="1" applyAlignment="1" applyProtection="1">
      <alignment vertical="center"/>
      <protection hidden="1"/>
    </xf>
    <xf numFmtId="0" fontId="12" fillId="6" borderId="8" xfId="4" applyFont="1" applyFill="1" applyBorder="1" applyAlignment="1" applyProtection="1">
      <alignment horizontal="center" vertical="center"/>
      <protection hidden="1"/>
    </xf>
    <xf numFmtId="0" fontId="33" fillId="6" borderId="101" xfId="4" applyFont="1" applyFill="1" applyBorder="1" applyAlignment="1" applyProtection="1">
      <alignment vertical="center"/>
      <protection hidden="1"/>
    </xf>
    <xf numFmtId="169" fontId="63" fillId="6" borderId="72" xfId="5" applyNumberFormat="1" applyFont="1" applyFill="1" applyBorder="1" applyAlignment="1" applyProtection="1">
      <alignment vertical="center"/>
      <protection hidden="1"/>
    </xf>
    <xf numFmtId="4" fontId="64" fillId="9" borderId="10" xfId="4" applyNumberFormat="1" applyFont="1" applyFill="1" applyBorder="1" applyAlignment="1" applyProtection="1">
      <alignment horizontal="right" vertical="center"/>
      <protection locked="0"/>
    </xf>
    <xf numFmtId="0" fontId="12" fillId="6" borderId="2" xfId="4" applyFont="1" applyFill="1" applyBorder="1" applyAlignment="1" applyProtection="1">
      <alignment vertical="center"/>
      <protection hidden="1"/>
    </xf>
    <xf numFmtId="0" fontId="12" fillId="6" borderId="3" xfId="4" applyFont="1" applyFill="1" applyBorder="1" applyAlignment="1" applyProtection="1">
      <alignment vertical="center"/>
      <protection hidden="1"/>
    </xf>
    <xf numFmtId="0" fontId="12" fillId="6" borderId="37" xfId="4" applyFont="1" applyFill="1" applyBorder="1" applyAlignment="1" applyProtection="1">
      <alignment vertical="center"/>
      <protection hidden="1"/>
    </xf>
    <xf numFmtId="0" fontId="12" fillId="6" borderId="3" xfId="4" applyFont="1" applyFill="1" applyBorder="1" applyAlignment="1" applyProtection="1">
      <alignment horizontal="center" vertical="center"/>
      <protection hidden="1"/>
    </xf>
    <xf numFmtId="0" fontId="33" fillId="6" borderId="102" xfId="4" applyFont="1" applyFill="1" applyBorder="1" applyAlignment="1" applyProtection="1">
      <alignment vertical="center"/>
      <protection hidden="1"/>
    </xf>
    <xf numFmtId="4" fontId="64" fillId="9" borderId="1" xfId="4" applyNumberFormat="1" applyFont="1" applyFill="1" applyBorder="1" applyAlignment="1" applyProtection="1">
      <alignment horizontal="right" vertical="center"/>
      <protection locked="0"/>
    </xf>
    <xf numFmtId="0" fontId="12" fillId="6" borderId="38" xfId="4" applyFont="1" applyFill="1" applyBorder="1" applyAlignment="1" applyProtection="1">
      <alignment vertical="center"/>
      <protection hidden="1"/>
    </xf>
    <xf numFmtId="0" fontId="12" fillId="6" borderId="37" xfId="4" applyFont="1" applyFill="1" applyBorder="1" applyAlignment="1" applyProtection="1">
      <alignment horizontal="center" vertical="center"/>
      <protection hidden="1"/>
    </xf>
    <xf numFmtId="0" fontId="33" fillId="6" borderId="103" xfId="4" applyFont="1" applyFill="1" applyBorder="1" applyAlignment="1" applyProtection="1">
      <alignment vertical="center"/>
      <protection hidden="1"/>
    </xf>
    <xf numFmtId="169" fontId="65" fillId="6" borderId="72" xfId="4" applyNumberFormat="1" applyFont="1" applyFill="1" applyBorder="1" applyAlignment="1" applyProtection="1">
      <alignment vertical="center"/>
      <protection hidden="1"/>
    </xf>
    <xf numFmtId="2" fontId="63" fillId="13" borderId="105" xfId="4" applyNumberFormat="1" applyFont="1" applyFill="1" applyBorder="1" applyAlignment="1">
      <alignment horizontal="center" vertical="center"/>
    </xf>
    <xf numFmtId="0" fontId="12" fillId="6" borderId="7" xfId="4" applyFont="1" applyFill="1" applyBorder="1" applyAlignment="1" applyProtection="1">
      <alignment vertical="center"/>
      <protection hidden="1"/>
    </xf>
    <xf numFmtId="0" fontId="12" fillId="6" borderId="8" xfId="4" applyFont="1" applyFill="1" applyBorder="1" applyAlignment="1" applyProtection="1">
      <alignment vertical="center"/>
      <protection hidden="1"/>
    </xf>
    <xf numFmtId="0" fontId="67" fillId="6" borderId="3" xfId="4" applyFont="1" applyFill="1" applyBorder="1" applyAlignment="1" applyProtection="1">
      <alignment vertical="center"/>
      <protection hidden="1"/>
    </xf>
    <xf numFmtId="4" fontId="68" fillId="6" borderId="72" xfId="5" applyNumberFormat="1" applyFont="1" applyFill="1" applyBorder="1" applyAlignment="1" applyProtection="1">
      <alignment vertical="center"/>
      <protection hidden="1"/>
    </xf>
    <xf numFmtId="4" fontId="68" fillId="0" borderId="1" xfId="4" applyNumberFormat="1" applyFont="1" applyBorder="1" applyAlignment="1" applyProtection="1">
      <alignment horizontal="right" vertical="center"/>
      <protection hidden="1"/>
    </xf>
    <xf numFmtId="0" fontId="12" fillId="6" borderId="38" xfId="4" applyFont="1" applyFill="1" applyBorder="1" applyProtection="1">
      <protection hidden="1"/>
    </xf>
    <xf numFmtId="0" fontId="12" fillId="6" borderId="37" xfId="4" applyFont="1" applyFill="1" applyBorder="1" applyAlignment="1" applyProtection="1">
      <alignment horizontal="left" vertical="center"/>
      <protection hidden="1"/>
    </xf>
    <xf numFmtId="0" fontId="33" fillId="6" borderId="37" xfId="4" applyFont="1" applyFill="1" applyBorder="1" applyAlignment="1" applyProtection="1">
      <alignment horizontal="left" vertical="center" wrapText="1"/>
      <protection hidden="1"/>
    </xf>
    <xf numFmtId="0" fontId="12" fillId="6" borderId="103" xfId="4" applyFont="1" applyFill="1" applyBorder="1" applyAlignment="1" applyProtection="1">
      <alignment horizontal="right"/>
      <protection hidden="1"/>
    </xf>
    <xf numFmtId="0" fontId="12" fillId="6" borderId="14" xfId="4" applyFont="1" applyFill="1" applyBorder="1" applyAlignment="1" applyProtection="1">
      <alignment horizontal="center" vertical="center"/>
      <protection hidden="1"/>
    </xf>
    <xf numFmtId="169" fontId="63" fillId="6" borderId="72" xfId="5" applyNumberFormat="1" applyFont="1" applyFill="1" applyBorder="1" applyAlignment="1" applyProtection="1">
      <alignment horizontal="right" vertical="center"/>
      <protection hidden="1"/>
    </xf>
    <xf numFmtId="2" fontId="1" fillId="6" borderId="0" xfId="4" applyNumberFormat="1" applyFill="1"/>
    <xf numFmtId="169" fontId="63" fillId="6" borderId="83" xfId="5" applyNumberFormat="1" applyFont="1" applyFill="1" applyBorder="1" applyAlignment="1" applyProtection="1">
      <alignment horizontal="right" vertical="center"/>
      <protection hidden="1"/>
    </xf>
    <xf numFmtId="4" fontId="64" fillId="9" borderId="12" xfId="4" applyNumberFormat="1" applyFont="1" applyFill="1" applyBorder="1" applyAlignment="1" applyProtection="1">
      <alignment horizontal="right" vertical="center"/>
      <protection locked="0"/>
    </xf>
    <xf numFmtId="0" fontId="12" fillId="6" borderId="108" xfId="4" applyFont="1" applyFill="1" applyBorder="1" applyAlignment="1" applyProtection="1">
      <alignment vertical="center"/>
      <protection hidden="1"/>
    </xf>
    <xf numFmtId="0" fontId="12" fillId="6" borderId="0" xfId="4" applyFont="1" applyFill="1" applyAlignment="1" applyProtection="1">
      <alignment horizontal="center" vertical="center"/>
      <protection hidden="1"/>
    </xf>
    <xf numFmtId="0" fontId="33" fillId="6" borderId="44" xfId="4" applyFont="1" applyFill="1" applyBorder="1" applyAlignment="1" applyProtection="1">
      <alignment vertical="center"/>
      <protection hidden="1"/>
    </xf>
    <xf numFmtId="0" fontId="12" fillId="6" borderId="102" xfId="4" applyFont="1" applyFill="1" applyBorder="1" applyAlignment="1" applyProtection="1">
      <alignment horizontal="center" vertical="center"/>
      <protection hidden="1"/>
    </xf>
    <xf numFmtId="0" fontId="12" fillId="6" borderId="101" xfId="4" applyFont="1" applyFill="1" applyBorder="1" applyAlignment="1" applyProtection="1">
      <alignment horizontal="center" vertical="center"/>
      <protection hidden="1"/>
    </xf>
    <xf numFmtId="169" fontId="60" fillId="6" borderId="72" xfId="5" applyNumberFormat="1" applyFont="1" applyFill="1" applyBorder="1" applyAlignment="1" applyProtection="1">
      <alignment vertical="center"/>
      <protection hidden="1"/>
    </xf>
    <xf numFmtId="4" fontId="33" fillId="9" borderId="38" xfId="4" applyNumberFormat="1" applyFont="1" applyFill="1" applyBorder="1" applyAlignment="1" applyProtection="1">
      <alignment horizontal="right" vertical="center"/>
      <protection locked="0"/>
    </xf>
    <xf numFmtId="4" fontId="33" fillId="9" borderId="1" xfId="4" applyNumberFormat="1" applyFont="1" applyFill="1" applyBorder="1" applyAlignment="1" applyProtection="1">
      <alignment horizontal="right" vertical="center"/>
      <protection locked="0"/>
    </xf>
    <xf numFmtId="0" fontId="69" fillId="6" borderId="76" xfId="4" applyFont="1" applyFill="1" applyBorder="1" applyAlignment="1" applyProtection="1">
      <alignment horizontal="right" vertical="center"/>
      <protection hidden="1"/>
    </xf>
    <xf numFmtId="0" fontId="12" fillId="6" borderId="109" xfId="4" applyFont="1" applyFill="1" applyBorder="1" applyAlignment="1" applyProtection="1">
      <alignment vertical="center"/>
      <protection hidden="1"/>
    </xf>
    <xf numFmtId="0" fontId="63" fillId="6" borderId="109" xfId="4" applyFont="1" applyFill="1" applyBorder="1" applyAlignment="1" applyProtection="1">
      <alignment vertical="center"/>
      <protection hidden="1"/>
    </xf>
    <xf numFmtId="0" fontId="12" fillId="6" borderId="110" xfId="4" applyFont="1" applyFill="1" applyBorder="1" applyAlignment="1" applyProtection="1">
      <alignment horizontal="center" vertical="center"/>
      <protection hidden="1"/>
    </xf>
    <xf numFmtId="0" fontId="12" fillId="6" borderId="1" xfId="4" applyFont="1" applyFill="1" applyBorder="1" applyAlignment="1" applyProtection="1">
      <alignment horizontal="center" vertical="center" wrapText="1"/>
      <protection hidden="1"/>
    </xf>
    <xf numFmtId="0" fontId="12" fillId="6" borderId="65" xfId="4" applyFont="1" applyFill="1" applyBorder="1" applyAlignment="1" applyProtection="1">
      <alignment horizontal="center" vertical="center" wrapText="1"/>
      <protection hidden="1"/>
    </xf>
    <xf numFmtId="0" fontId="64" fillId="6" borderId="0" xfId="4" applyFont="1" applyFill="1" applyAlignment="1" applyProtection="1">
      <alignment horizontal="justify" vertical="center" wrapText="1"/>
      <protection hidden="1"/>
    </xf>
    <xf numFmtId="0" fontId="1" fillId="6" borderId="0" xfId="4" applyFill="1" applyAlignment="1" applyProtection="1">
      <alignment horizontal="center"/>
      <protection hidden="1"/>
    </xf>
    <xf numFmtId="0" fontId="43" fillId="6" borderId="0" xfId="4" applyFont="1" applyFill="1" applyProtection="1">
      <protection hidden="1"/>
    </xf>
    <xf numFmtId="1" fontId="43" fillId="6" borderId="0" xfId="4" applyNumberFormat="1" applyFont="1" applyFill="1" applyProtection="1">
      <protection hidden="1"/>
    </xf>
    <xf numFmtId="0" fontId="72" fillId="6" borderId="0" xfId="4" applyFont="1" applyFill="1" applyProtection="1">
      <protection hidden="1"/>
    </xf>
    <xf numFmtId="0" fontId="1" fillId="6" borderId="0" xfId="4" applyFill="1" applyAlignment="1" applyProtection="1">
      <alignment horizontal="right" vertical="center"/>
      <protection hidden="1"/>
    </xf>
    <xf numFmtId="0" fontId="16" fillId="0" borderId="0" xfId="6" applyFont="1" applyAlignment="1" applyProtection="1">
      <alignment vertical="center"/>
      <protection locked="0"/>
    </xf>
    <xf numFmtId="0" fontId="16" fillId="0" borderId="0" xfId="6" applyFont="1" applyAlignment="1">
      <alignment vertical="center"/>
    </xf>
    <xf numFmtId="0" fontId="14" fillId="0" borderId="0" xfId="6" applyFont="1" applyAlignment="1">
      <alignment vertical="center"/>
    </xf>
    <xf numFmtId="0" fontId="1" fillId="0" borderId="0" xfId="6" applyFont="1" applyAlignment="1">
      <alignment vertical="center"/>
    </xf>
    <xf numFmtId="0" fontId="75" fillId="0" borderId="0" xfId="6" applyFont="1" applyAlignment="1">
      <alignment horizontal="center" vertical="center"/>
    </xf>
    <xf numFmtId="0" fontId="21" fillId="0" borderId="0" xfId="6" applyFont="1" applyAlignment="1">
      <alignment vertical="center"/>
    </xf>
    <xf numFmtId="0" fontId="13" fillId="0" borderId="0" xfId="6" applyFont="1" applyAlignment="1">
      <alignment horizontal="right"/>
    </xf>
    <xf numFmtId="0" fontId="0" fillId="12" borderId="1" xfId="6" applyFont="1" applyFill="1" applyBorder="1" applyAlignment="1" applyProtection="1">
      <alignment horizontal="center" vertical="center"/>
      <protection locked="0"/>
    </xf>
    <xf numFmtId="0" fontId="1" fillId="12" borderId="1" xfId="6" applyFont="1" applyFill="1" applyBorder="1" applyAlignment="1" applyProtection="1">
      <alignment horizontal="center" vertical="center" wrapText="1"/>
      <protection locked="0"/>
    </xf>
    <xf numFmtId="0" fontId="0" fillId="12" borderId="39" xfId="6" applyFont="1" applyFill="1" applyBorder="1" applyAlignment="1" applyProtection="1">
      <alignment horizontal="center" vertical="center"/>
      <protection locked="0"/>
    </xf>
    <xf numFmtId="0" fontId="0" fillId="12" borderId="1" xfId="6" applyFont="1" applyFill="1" applyBorder="1" applyAlignment="1" applyProtection="1">
      <alignment horizontal="center" vertical="center" wrapText="1" shrinkToFit="1"/>
      <protection locked="0"/>
    </xf>
    <xf numFmtId="0" fontId="1" fillId="12" borderId="1" xfId="6" applyFont="1" applyFill="1" applyBorder="1" applyAlignment="1" applyProtection="1">
      <alignment horizontal="center" vertical="center"/>
      <protection locked="0"/>
    </xf>
    <xf numFmtId="14" fontId="1" fillId="12" borderId="1" xfId="6" applyNumberFormat="1" applyFont="1" applyFill="1" applyBorder="1" applyAlignment="1" applyProtection="1">
      <alignment horizontal="center" vertical="center"/>
      <protection locked="0"/>
    </xf>
    <xf numFmtId="14" fontId="1" fillId="12" borderId="1" xfId="6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" xfId="6" applyFont="1" applyBorder="1" applyAlignment="1">
      <alignment horizontal="center" vertical="center" wrapText="1"/>
    </xf>
    <xf numFmtId="170" fontId="7" fillId="0" borderId="1" xfId="6" applyNumberFormat="1" applyFont="1" applyBorder="1" applyAlignment="1">
      <alignment horizontal="center" vertical="center" wrapText="1"/>
    </xf>
    <xf numFmtId="0" fontId="7" fillId="0" borderId="39" xfId="6" quotePrefix="1" applyFont="1" applyBorder="1" applyAlignment="1">
      <alignment horizontal="center" vertical="center"/>
    </xf>
    <xf numFmtId="0" fontId="77" fillId="0" borderId="0" xfId="6" applyFont="1" applyAlignment="1" applyProtection="1">
      <alignment wrapText="1"/>
      <protection locked="0"/>
    </xf>
    <xf numFmtId="0" fontId="77" fillId="0" borderId="1" xfId="6" applyFont="1" applyBorder="1" applyAlignment="1" applyProtection="1">
      <alignment horizontal="center" vertical="center" wrapText="1"/>
      <protection locked="0"/>
    </xf>
    <xf numFmtId="0" fontId="78" fillId="0" borderId="0" xfId="6" applyFont="1" applyAlignment="1" applyProtection="1">
      <alignment vertical="center" wrapText="1"/>
      <protection locked="0"/>
    </xf>
    <xf numFmtId="0" fontId="16" fillId="0" borderId="0" xfId="6" applyFont="1" applyAlignment="1">
      <alignment horizontal="left" vertical="center"/>
    </xf>
    <xf numFmtId="0" fontId="80" fillId="0" borderId="0" xfId="6" quotePrefix="1" applyFont="1" applyAlignment="1">
      <alignment horizontal="left" vertical="center"/>
    </xf>
    <xf numFmtId="0" fontId="52" fillId="0" borderId="0" xfId="6" applyFont="1" applyAlignment="1">
      <alignment vertical="center"/>
    </xf>
    <xf numFmtId="0" fontId="81" fillId="0" borderId="0" xfId="6" applyFont="1" applyAlignment="1">
      <alignment horizontal="right" vertical="center"/>
    </xf>
    <xf numFmtId="0" fontId="53" fillId="0" borderId="0" xfId="6" applyFont="1" applyAlignment="1" applyProtection="1">
      <alignment horizontal="left" vertical="center"/>
      <protection locked="0"/>
    </xf>
    <xf numFmtId="168" fontId="75" fillId="0" borderId="0" xfId="6" quotePrefix="1" applyNumberFormat="1" applyFont="1" applyAlignment="1">
      <alignment vertical="center"/>
    </xf>
    <xf numFmtId="0" fontId="82" fillId="0" borderId="0" xfId="6" applyFont="1" applyAlignment="1" applyProtection="1">
      <alignment horizontal="left" vertical="center"/>
      <protection locked="0"/>
    </xf>
    <xf numFmtId="168" fontId="53" fillId="0" borderId="8" xfId="6" applyNumberFormat="1" applyFont="1" applyBorder="1" applyAlignment="1">
      <alignment horizontal="right" vertical="center"/>
    </xf>
    <xf numFmtId="0" fontId="83" fillId="0" borderId="0" xfId="6" applyFont="1" applyAlignment="1">
      <alignment horizontal="right" vertical="center"/>
    </xf>
    <xf numFmtId="0" fontId="80" fillId="0" borderId="0" xfId="6" applyFont="1" applyAlignment="1">
      <alignment vertical="center"/>
    </xf>
    <xf numFmtId="0" fontId="9" fillId="0" borderId="0" xfId="6" applyFont="1" applyAlignment="1">
      <alignment vertical="center"/>
    </xf>
    <xf numFmtId="0" fontId="1" fillId="0" borderId="0" xfId="6" applyFont="1" applyAlignment="1" applyProtection="1">
      <alignment vertical="center"/>
      <protection locked="0"/>
    </xf>
    <xf numFmtId="0" fontId="84" fillId="12" borderId="1" xfId="6" applyFont="1" applyFill="1" applyBorder="1" applyAlignment="1" applyProtection="1">
      <alignment horizontal="left" vertical="center" indent="1"/>
      <protection locked="0"/>
    </xf>
    <xf numFmtId="168" fontId="80" fillId="12" borderId="39" xfId="6" quotePrefix="1" applyNumberFormat="1" applyFont="1" applyFill="1" applyBorder="1" applyAlignment="1" applyProtection="1">
      <alignment horizontal="center" vertical="center"/>
      <protection locked="0"/>
    </xf>
    <xf numFmtId="0" fontId="21" fillId="12" borderId="1" xfId="6" applyFont="1" applyFill="1" applyBorder="1" applyAlignment="1" applyProtection="1">
      <alignment horizontal="center" vertical="center"/>
      <protection locked="0"/>
    </xf>
    <xf numFmtId="0" fontId="85" fillId="0" borderId="0" xfId="6" applyFont="1" applyAlignment="1" applyProtection="1">
      <alignment horizontal="right" vertical="center"/>
      <protection locked="0"/>
    </xf>
    <xf numFmtId="168" fontId="80" fillId="12" borderId="39" xfId="6" applyNumberFormat="1" applyFont="1" applyFill="1" applyBorder="1" applyAlignment="1" applyProtection="1">
      <alignment horizontal="center" vertical="center"/>
      <protection locked="0"/>
    </xf>
    <xf numFmtId="0" fontId="5" fillId="12" borderId="1" xfId="7" applyFont="1" applyFill="1" applyBorder="1" applyAlignment="1" applyProtection="1">
      <alignment horizontal="center" vertical="center"/>
      <protection locked="0"/>
    </xf>
    <xf numFmtId="168" fontId="86" fillId="0" borderId="39" xfId="6" applyNumberFormat="1" applyFont="1" applyBorder="1" applyAlignment="1">
      <alignment horizontal="center" vertical="center"/>
    </xf>
    <xf numFmtId="168" fontId="86" fillId="12" borderId="39" xfId="6" applyNumberFormat="1" applyFont="1" applyFill="1" applyBorder="1" applyAlignment="1" applyProtection="1">
      <alignment horizontal="center" vertical="center"/>
      <protection locked="0"/>
    </xf>
    <xf numFmtId="0" fontId="22" fillId="12" borderId="1" xfId="7" applyFont="1" applyFill="1" applyBorder="1" applyAlignment="1" applyProtection="1">
      <alignment horizontal="center" vertical="center"/>
      <protection locked="0"/>
    </xf>
    <xf numFmtId="168" fontId="87" fillId="12" borderId="39" xfId="6" applyNumberFormat="1" applyFont="1" applyFill="1" applyBorder="1" applyAlignment="1" applyProtection="1">
      <alignment horizontal="center" vertical="center"/>
      <protection locked="0"/>
    </xf>
    <xf numFmtId="168" fontId="52" fillId="12" borderId="39" xfId="6" applyNumberFormat="1" applyFont="1" applyFill="1" applyBorder="1" applyAlignment="1" applyProtection="1">
      <alignment horizontal="center" vertical="center"/>
      <protection locked="0"/>
    </xf>
    <xf numFmtId="0" fontId="21" fillId="12" borderId="1" xfId="7" applyFont="1" applyFill="1" applyBorder="1" applyAlignment="1" applyProtection="1">
      <alignment horizontal="center" vertical="center"/>
      <protection locked="0"/>
    </xf>
    <xf numFmtId="0" fontId="13" fillId="0" borderId="0" xfId="6" applyFont="1" applyAlignment="1" applyProtection="1">
      <alignment vertical="center"/>
      <protection locked="0"/>
    </xf>
    <xf numFmtId="0" fontId="88" fillId="0" borderId="0" xfId="6" applyFont="1" applyAlignment="1" applyProtection="1">
      <alignment vertical="center"/>
      <protection locked="0"/>
    </xf>
    <xf numFmtId="0" fontId="89" fillId="0" borderId="1" xfId="6" applyFont="1" applyBorder="1" applyAlignment="1">
      <alignment horizontal="center" vertical="center" wrapText="1"/>
    </xf>
    <xf numFmtId="0" fontId="77" fillId="0" borderId="39" xfId="6" applyFont="1" applyBorder="1" applyAlignment="1">
      <alignment horizontal="center" vertical="center" wrapText="1"/>
    </xf>
    <xf numFmtId="0" fontId="1" fillId="0" borderId="1" xfId="6" applyFont="1" applyBorder="1" applyAlignment="1" applyProtection="1">
      <alignment horizontal="center" vertical="center"/>
      <protection locked="0"/>
    </xf>
    <xf numFmtId="0" fontId="1" fillId="0" borderId="1" xfId="6" applyFont="1" applyBorder="1" applyAlignment="1">
      <alignment horizontal="center" vertical="center"/>
    </xf>
    <xf numFmtId="0" fontId="16" fillId="0" borderId="0" xfId="6" applyFont="1" applyAlignment="1" applyProtection="1">
      <alignment horizontal="centerContinuous" vertical="center"/>
      <protection locked="0"/>
    </xf>
    <xf numFmtId="0" fontId="1" fillId="12" borderId="38" xfId="6" applyFont="1" applyFill="1" applyBorder="1" applyAlignment="1">
      <alignment vertical="center"/>
    </xf>
    <xf numFmtId="0" fontId="1" fillId="12" borderId="39" xfId="6" applyFont="1" applyFill="1" applyBorder="1" applyAlignment="1">
      <alignment horizontal="left" vertical="center" indent="1"/>
    </xf>
    <xf numFmtId="0" fontId="1" fillId="12" borderId="1" xfId="6" applyFont="1" applyFill="1" applyBorder="1" applyAlignment="1">
      <alignment horizontal="left" vertical="center" indent="1"/>
    </xf>
    <xf numFmtId="0" fontId="24" fillId="0" borderId="38" xfId="6" applyFont="1" applyBorder="1" applyAlignment="1">
      <alignment vertical="center"/>
    </xf>
    <xf numFmtId="0" fontId="1" fillId="0" borderId="38" xfId="6" applyFont="1" applyBorder="1" applyAlignment="1">
      <alignment vertical="center"/>
    </xf>
    <xf numFmtId="0" fontId="1" fillId="0" borderId="39" xfId="6" applyFont="1" applyBorder="1" applyAlignment="1">
      <alignment horizontal="left" vertical="center" indent="1"/>
    </xf>
    <xf numFmtId="0" fontId="1" fillId="0" borderId="1" xfId="6" applyFont="1" applyBorder="1" applyAlignment="1">
      <alignment horizontal="left" vertical="center" indent="1"/>
    </xf>
    <xf numFmtId="0" fontId="5" fillId="0" borderId="3" xfId="6" applyFont="1" applyBorder="1" applyAlignment="1" applyProtection="1">
      <alignment vertical="center"/>
      <protection locked="0"/>
    </xf>
    <xf numFmtId="0" fontId="90" fillId="0" borderId="0" xfId="6" applyFont="1" applyAlignment="1">
      <alignment vertical="center" wrapText="1"/>
    </xf>
    <xf numFmtId="0" fontId="7" fillId="0" borderId="1" xfId="1" applyFont="1" applyBorder="1" applyAlignment="1" applyProtection="1">
      <alignment horizontal="left" vertical="center" wrapText="1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left" vertical="center" wrapText="1" indent="1"/>
      <protection locked="0"/>
    </xf>
    <xf numFmtId="0" fontId="7" fillId="3" borderId="1" xfId="1" applyFont="1" applyFill="1" applyBorder="1" applyAlignment="1" applyProtection="1">
      <alignment horizontal="left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>
      <alignment horizontal="center" vertical="center" wrapText="1"/>
    </xf>
    <xf numFmtId="0" fontId="6" fillId="0" borderId="0" xfId="1" applyFont="1"/>
    <xf numFmtId="0" fontId="6" fillId="0" borderId="0" xfId="1" applyFont="1" applyAlignment="1">
      <alignment horizontal="center" vertical="center"/>
    </xf>
    <xf numFmtId="14" fontId="52" fillId="0" borderId="0" xfId="1" applyNumberFormat="1" applyFont="1" applyAlignment="1">
      <alignment horizontal="left"/>
    </xf>
    <xf numFmtId="0" fontId="93" fillId="0" borderId="0" xfId="1" applyFont="1" applyAlignment="1">
      <alignment horizontal="right"/>
    </xf>
    <xf numFmtId="0" fontId="52" fillId="0" borderId="0" xfId="1" applyFont="1"/>
    <xf numFmtId="0" fontId="33" fillId="0" borderId="0" xfId="1" applyFont="1" applyProtection="1">
      <protection hidden="1"/>
    </xf>
    <xf numFmtId="0" fontId="33" fillId="6" borderId="0" xfId="1" applyFont="1" applyFill="1" applyProtection="1">
      <protection hidden="1"/>
    </xf>
    <xf numFmtId="0" fontId="12" fillId="0" borderId="0" xfId="1" applyFont="1" applyProtection="1">
      <protection hidden="1"/>
    </xf>
    <xf numFmtId="2" fontId="59" fillId="0" borderId="0" xfId="1" applyNumberFormat="1" applyFont="1" applyAlignment="1" applyProtection="1">
      <alignment horizontal="center" vertical="top"/>
      <protection hidden="1"/>
    </xf>
    <xf numFmtId="2" fontId="59" fillId="0" borderId="0" xfId="1" applyNumberFormat="1" applyFont="1" applyAlignment="1" applyProtection="1">
      <alignment horizontal="right"/>
      <protection hidden="1"/>
    </xf>
    <xf numFmtId="0" fontId="33" fillId="0" borderId="0" xfId="1" applyFont="1" applyAlignment="1" applyProtection="1">
      <alignment horizontal="right"/>
      <protection hidden="1"/>
    </xf>
    <xf numFmtId="0" fontId="33" fillId="0" borderId="0" xfId="1" applyFont="1" applyAlignment="1" applyProtection="1">
      <alignment horizontal="center"/>
      <protection hidden="1"/>
    </xf>
    <xf numFmtId="0" fontId="61" fillId="0" borderId="0" xfId="1" applyFont="1" applyProtection="1">
      <protection hidden="1"/>
    </xf>
    <xf numFmtId="0" fontId="12" fillId="6" borderId="0" xfId="1" applyFont="1" applyFill="1" applyProtection="1">
      <protection hidden="1"/>
    </xf>
    <xf numFmtId="2" fontId="59" fillId="6" borderId="0" xfId="1" applyNumberFormat="1" applyFont="1" applyFill="1" applyAlignment="1" applyProtection="1">
      <alignment horizontal="center" vertical="top"/>
      <protection hidden="1"/>
    </xf>
    <xf numFmtId="2" fontId="59" fillId="6" borderId="0" xfId="1" applyNumberFormat="1" applyFont="1" applyFill="1" applyAlignment="1" applyProtection="1">
      <alignment horizontal="right"/>
      <protection hidden="1"/>
    </xf>
    <xf numFmtId="0" fontId="33" fillId="6" borderId="0" xfId="1" applyFont="1" applyFill="1" applyAlignment="1" applyProtection="1">
      <alignment horizontal="right"/>
      <protection hidden="1"/>
    </xf>
    <xf numFmtId="0" fontId="33" fillId="6" borderId="0" xfId="1" applyFont="1" applyFill="1" applyAlignment="1" applyProtection="1">
      <alignment horizontal="center"/>
      <protection hidden="1"/>
    </xf>
    <xf numFmtId="0" fontId="61" fillId="6" borderId="0" xfId="1" applyFont="1" applyFill="1" applyProtection="1">
      <protection hidden="1"/>
    </xf>
    <xf numFmtId="12" fontId="33" fillId="0" borderId="0" xfId="1" applyNumberFormat="1" applyFont="1" applyAlignment="1" applyProtection="1">
      <alignment vertical="center"/>
      <protection hidden="1"/>
    </xf>
    <xf numFmtId="49" fontId="2" fillId="0" borderId="96" xfId="1" applyNumberFormat="1" applyFont="1" applyBorder="1" applyAlignment="1" applyProtection="1">
      <alignment wrapText="1"/>
      <protection locked="0"/>
    </xf>
    <xf numFmtId="2" fontId="94" fillId="9" borderId="63" xfId="1" applyNumberFormat="1" applyFont="1" applyFill="1" applyBorder="1" applyAlignment="1" applyProtection="1">
      <alignment horizontal="center" vertical="center"/>
      <protection hidden="1"/>
    </xf>
    <xf numFmtId="2" fontId="61" fillId="0" borderId="97" xfId="1" applyNumberFormat="1" applyFont="1" applyBorder="1" applyAlignment="1" applyProtection="1">
      <alignment horizontal="right" vertical="center"/>
      <protection locked="0"/>
    </xf>
    <xf numFmtId="12" fontId="60" fillId="9" borderId="97" xfId="1" applyNumberFormat="1" applyFont="1" applyFill="1" applyBorder="1" applyAlignment="1" applyProtection="1">
      <alignment horizontal="center" vertical="center" wrapText="1"/>
      <protection hidden="1"/>
    </xf>
    <xf numFmtId="12" fontId="61" fillId="9" borderId="97" xfId="1" applyNumberFormat="1" applyFont="1" applyFill="1" applyBorder="1" applyAlignment="1" applyProtection="1">
      <alignment horizontal="right" vertical="center" wrapText="1"/>
      <protection hidden="1"/>
    </xf>
    <xf numFmtId="12" fontId="64" fillId="9" borderId="97" xfId="1" applyNumberFormat="1" applyFont="1" applyFill="1" applyBorder="1" applyAlignment="1" applyProtection="1">
      <alignment horizontal="center" vertical="center" wrapText="1"/>
      <protection hidden="1"/>
    </xf>
    <xf numFmtId="12" fontId="64" fillId="9" borderId="97" xfId="1" applyNumberFormat="1" applyFont="1" applyFill="1" applyBorder="1" applyAlignment="1" applyProtection="1">
      <alignment vertical="center" wrapText="1"/>
      <protection hidden="1"/>
    </xf>
    <xf numFmtId="2" fontId="64" fillId="0" borderId="111" xfId="1" applyNumberFormat="1" applyFont="1" applyBorder="1" applyAlignment="1" applyProtection="1">
      <alignment horizontal="center" vertical="center" wrapText="1"/>
      <protection locked="0"/>
    </xf>
    <xf numFmtId="2" fontId="64" fillId="0" borderId="111" xfId="1" applyNumberFormat="1" applyFont="1" applyBorder="1" applyAlignment="1" applyProtection="1">
      <alignment horizontal="left" vertical="center" wrapText="1"/>
      <protection locked="0"/>
    </xf>
    <xf numFmtId="12" fontId="64" fillId="0" borderId="111" xfId="1" applyNumberFormat="1" applyFont="1" applyBorder="1" applyAlignment="1" applyProtection="1">
      <alignment horizontal="center" vertical="center"/>
      <protection locked="0"/>
    </xf>
    <xf numFmtId="0" fontId="33" fillId="0" borderId="111" xfId="1" applyFont="1" applyBorder="1" applyAlignment="1" applyProtection="1">
      <alignment horizontal="center" vertical="center" wrapText="1"/>
      <protection locked="0"/>
    </xf>
    <xf numFmtId="0" fontId="33" fillId="0" borderId="111" xfId="1" applyFont="1" applyBorder="1" applyAlignment="1" applyProtection="1">
      <alignment vertical="center" wrapText="1"/>
      <protection locked="0"/>
    </xf>
    <xf numFmtId="0" fontId="12" fillId="0" borderId="111" xfId="1" applyFont="1" applyBorder="1" applyAlignment="1" applyProtection="1">
      <alignment vertical="center" wrapText="1"/>
      <protection locked="0"/>
    </xf>
    <xf numFmtId="0" fontId="33" fillId="0" borderId="111" xfId="1" applyFont="1" applyBorder="1" applyAlignment="1" applyProtection="1">
      <alignment horizontal="center" vertical="center"/>
      <protection locked="0"/>
    </xf>
    <xf numFmtId="12" fontId="95" fillId="0" borderId="111" xfId="1" applyNumberFormat="1" applyFont="1" applyBorder="1" applyAlignment="1" applyProtection="1">
      <alignment horizontal="left" vertical="center" wrapText="1"/>
      <protection locked="0"/>
    </xf>
    <xf numFmtId="0" fontId="95" fillId="0" borderId="112" xfId="1" applyFont="1" applyBorder="1" applyAlignment="1" applyProtection="1">
      <alignment horizontal="center" vertical="center" wrapText="1"/>
      <protection locked="0"/>
    </xf>
    <xf numFmtId="49" fontId="2" fillId="0" borderId="72" xfId="1" applyNumberFormat="1" applyFont="1" applyBorder="1" applyAlignment="1" applyProtection="1">
      <alignment wrapText="1"/>
      <protection locked="0"/>
    </xf>
    <xf numFmtId="2" fontId="94" fillId="9" borderId="1" xfId="1" applyNumberFormat="1" applyFont="1" applyFill="1" applyBorder="1" applyAlignment="1" applyProtection="1">
      <alignment horizontal="center" vertical="center"/>
      <protection hidden="1"/>
    </xf>
    <xf numFmtId="2" fontId="61" fillId="0" borderId="39" xfId="1" applyNumberFormat="1" applyFont="1" applyBorder="1" applyAlignment="1" applyProtection="1">
      <alignment horizontal="right" vertical="center"/>
      <protection locked="0"/>
    </xf>
    <xf numFmtId="12" fontId="60" fillId="9" borderId="1" xfId="1" applyNumberFormat="1" applyFont="1" applyFill="1" applyBorder="1" applyAlignment="1" applyProtection="1">
      <alignment horizontal="center" vertical="center" wrapText="1"/>
      <protection hidden="1"/>
    </xf>
    <xf numFmtId="12" fontId="61" fillId="9" borderId="1" xfId="1" applyNumberFormat="1" applyFont="1" applyFill="1" applyBorder="1" applyAlignment="1" applyProtection="1">
      <alignment horizontal="right" vertical="center" wrapText="1"/>
      <protection hidden="1"/>
    </xf>
    <xf numFmtId="12" fontId="64" fillId="9" borderId="1" xfId="1" applyNumberFormat="1" applyFont="1" applyFill="1" applyBorder="1" applyAlignment="1" applyProtection="1">
      <alignment horizontal="center" vertical="center" wrapText="1"/>
      <protection hidden="1"/>
    </xf>
    <xf numFmtId="12" fontId="64" fillId="9" borderId="1" xfId="1" applyNumberFormat="1" applyFont="1" applyFill="1" applyBorder="1" applyAlignment="1" applyProtection="1">
      <alignment vertical="center" wrapText="1"/>
      <protection hidden="1"/>
    </xf>
    <xf numFmtId="2" fontId="64" fillId="0" borderId="1" xfId="1" applyNumberFormat="1" applyFont="1" applyBorder="1" applyAlignment="1" applyProtection="1">
      <alignment horizontal="center" vertical="center" wrapText="1"/>
      <protection locked="0"/>
    </xf>
    <xf numFmtId="2" fontId="64" fillId="0" borderId="1" xfId="1" applyNumberFormat="1" applyFont="1" applyBorder="1" applyAlignment="1" applyProtection="1">
      <alignment horizontal="left" vertical="center" wrapText="1"/>
      <protection locked="0"/>
    </xf>
    <xf numFmtId="12" fontId="64" fillId="0" borderId="1" xfId="1" applyNumberFormat="1" applyFont="1" applyBorder="1" applyAlignment="1" applyProtection="1">
      <alignment horizontal="center" vertical="center"/>
      <protection locked="0"/>
    </xf>
    <xf numFmtId="0" fontId="33" fillId="0" borderId="1" xfId="1" applyFont="1" applyBorder="1" applyAlignment="1" applyProtection="1">
      <alignment horizontal="center" vertical="center" wrapText="1"/>
      <protection locked="0"/>
    </xf>
    <xf numFmtId="0" fontId="33" fillId="0" borderId="1" xfId="1" applyFont="1" applyBorder="1" applyAlignment="1" applyProtection="1">
      <alignment vertical="center" wrapText="1"/>
      <protection locked="0"/>
    </xf>
    <xf numFmtId="0" fontId="12" fillId="0" borderId="1" xfId="1" applyFont="1" applyBorder="1" applyAlignment="1" applyProtection="1">
      <alignment vertical="center" wrapText="1"/>
      <protection locked="0"/>
    </xf>
    <xf numFmtId="0" fontId="33" fillId="0" borderId="1" xfId="1" applyFont="1" applyBorder="1" applyAlignment="1" applyProtection="1">
      <alignment horizontal="center" vertical="center"/>
      <protection locked="0"/>
    </xf>
    <xf numFmtId="12" fontId="95" fillId="0" borderId="1" xfId="1" applyNumberFormat="1" applyFont="1" applyBorder="1" applyAlignment="1" applyProtection="1">
      <alignment horizontal="left" vertical="center" wrapText="1"/>
      <protection locked="0"/>
    </xf>
    <xf numFmtId="0" fontId="95" fillId="0" borderId="65" xfId="1" applyFont="1" applyBorder="1" applyAlignment="1" applyProtection="1">
      <alignment horizontal="center" vertical="center" wrapText="1"/>
      <protection locked="0"/>
    </xf>
    <xf numFmtId="49" fontId="2" fillId="0" borderId="113" xfId="1" applyNumberFormat="1" applyFont="1" applyBorder="1" applyAlignment="1" applyProtection="1">
      <alignment wrapText="1"/>
      <protection locked="0"/>
    </xf>
    <xf numFmtId="2" fontId="94" fillId="9" borderId="114" xfId="1" applyNumberFormat="1" applyFont="1" applyFill="1" applyBorder="1" applyAlignment="1" applyProtection="1">
      <alignment horizontal="center" vertical="center"/>
      <protection hidden="1"/>
    </xf>
    <xf numFmtId="2" fontId="61" fillId="0" borderId="115" xfId="1" applyNumberFormat="1" applyFont="1" applyBorder="1" applyAlignment="1" applyProtection="1">
      <alignment horizontal="right" vertical="center"/>
      <protection locked="0"/>
    </xf>
    <xf numFmtId="12" fontId="60" fillId="9" borderId="116" xfId="1" applyNumberFormat="1" applyFont="1" applyFill="1" applyBorder="1" applyAlignment="1" applyProtection="1">
      <alignment horizontal="center" vertical="center" wrapText="1"/>
      <protection hidden="1"/>
    </xf>
    <xf numFmtId="12" fontId="61" fillId="9" borderId="116" xfId="1" applyNumberFormat="1" applyFont="1" applyFill="1" applyBorder="1" applyAlignment="1" applyProtection="1">
      <alignment horizontal="right" vertical="center" wrapText="1"/>
      <protection hidden="1"/>
    </xf>
    <xf numFmtId="12" fontId="64" fillId="9" borderId="116" xfId="1" applyNumberFormat="1" applyFont="1" applyFill="1" applyBorder="1" applyAlignment="1" applyProtection="1">
      <alignment horizontal="center" vertical="center" wrapText="1"/>
      <protection hidden="1"/>
    </xf>
    <xf numFmtId="12" fontId="64" fillId="9" borderId="116" xfId="1" applyNumberFormat="1" applyFont="1" applyFill="1" applyBorder="1" applyAlignment="1" applyProtection="1">
      <alignment vertical="center" wrapText="1"/>
      <protection hidden="1"/>
    </xf>
    <xf numFmtId="2" fontId="64" fillId="0" borderId="114" xfId="1" applyNumberFormat="1" applyFont="1" applyBorder="1" applyAlignment="1" applyProtection="1">
      <alignment horizontal="center" vertical="center" wrapText="1"/>
      <protection locked="0"/>
    </xf>
    <xf numFmtId="2" fontId="64" fillId="0" borderId="114" xfId="1" applyNumberFormat="1" applyFont="1" applyBorder="1" applyAlignment="1" applyProtection="1">
      <alignment horizontal="left" vertical="center" wrapText="1"/>
      <protection locked="0"/>
    </xf>
    <xf numFmtId="12" fontId="64" fillId="0" borderId="114" xfId="1" applyNumberFormat="1" applyFont="1" applyBorder="1" applyAlignment="1" applyProtection="1">
      <alignment horizontal="center" vertical="center"/>
      <protection locked="0"/>
    </xf>
    <xf numFmtId="0" fontId="33" fillId="0" borderId="114" xfId="1" applyFont="1" applyBorder="1" applyAlignment="1" applyProtection="1">
      <alignment horizontal="center" vertical="center" wrapText="1"/>
      <protection locked="0"/>
    </xf>
    <xf numFmtId="0" fontId="33" fillId="0" borderId="114" xfId="1" applyFont="1" applyBorder="1" applyAlignment="1" applyProtection="1">
      <alignment vertical="center" wrapText="1"/>
      <protection locked="0"/>
    </xf>
    <xf numFmtId="0" fontId="12" fillId="0" borderId="114" xfId="1" applyFont="1" applyBorder="1" applyAlignment="1" applyProtection="1">
      <alignment vertical="center" wrapText="1"/>
      <protection locked="0"/>
    </xf>
    <xf numFmtId="0" fontId="33" fillId="0" borderId="114" xfId="1" applyFont="1" applyBorder="1" applyAlignment="1" applyProtection="1">
      <alignment horizontal="center" vertical="center"/>
      <protection locked="0"/>
    </xf>
    <xf numFmtId="12" fontId="95" fillId="0" borderId="114" xfId="1" applyNumberFormat="1" applyFont="1" applyBorder="1" applyAlignment="1" applyProtection="1">
      <alignment horizontal="left" vertical="center" wrapText="1"/>
      <protection locked="0"/>
    </xf>
    <xf numFmtId="0" fontId="95" fillId="0" borderId="117" xfId="1" applyFont="1" applyBorder="1" applyAlignment="1" applyProtection="1">
      <alignment horizontal="center" vertical="center" wrapText="1"/>
      <protection locked="0"/>
    </xf>
    <xf numFmtId="0" fontId="33" fillId="0" borderId="0" xfId="1" applyFont="1" applyAlignment="1" applyProtection="1">
      <alignment vertical="center"/>
      <protection hidden="1"/>
    </xf>
    <xf numFmtId="0" fontId="33" fillId="6" borderId="0" xfId="1" applyFont="1" applyFill="1" applyAlignment="1" applyProtection="1">
      <alignment vertical="center"/>
      <protection hidden="1"/>
    </xf>
    <xf numFmtId="49" fontId="96" fillId="14" borderId="118" xfId="1" applyNumberFormat="1" applyFont="1" applyFill="1" applyBorder="1" applyAlignment="1" applyProtection="1">
      <alignment horizontal="center" vertical="center"/>
      <protection hidden="1"/>
    </xf>
    <xf numFmtId="2" fontId="61" fillId="14" borderId="119" xfId="1" applyNumberFormat="1" applyFont="1" applyFill="1" applyBorder="1" applyAlignment="1" applyProtection="1">
      <alignment horizontal="center" vertical="center"/>
      <protection hidden="1"/>
    </xf>
    <xf numFmtId="2" fontId="61" fillId="14" borderId="119" xfId="1" applyNumberFormat="1" applyFont="1" applyFill="1" applyBorder="1" applyAlignment="1" applyProtection="1">
      <alignment horizontal="right" vertical="center"/>
      <protection hidden="1"/>
    </xf>
    <xf numFmtId="0" fontId="61" fillId="14" borderId="120" xfId="1" applyFont="1" applyFill="1" applyBorder="1" applyAlignment="1" applyProtection="1">
      <alignment horizontal="center" vertical="center"/>
      <protection hidden="1"/>
    </xf>
    <xf numFmtId="0" fontId="61" fillId="14" borderId="120" xfId="1" applyFont="1" applyFill="1" applyBorder="1" applyAlignment="1" applyProtection="1">
      <alignment horizontal="right" vertical="center"/>
      <protection hidden="1"/>
    </xf>
    <xf numFmtId="0" fontId="61" fillId="9" borderId="120" xfId="1" applyFont="1" applyFill="1" applyBorder="1" applyAlignment="1" applyProtection="1">
      <alignment horizontal="center" vertical="center"/>
      <protection hidden="1"/>
    </xf>
    <xf numFmtId="0" fontId="61" fillId="9" borderId="120" xfId="1" applyFont="1" applyFill="1" applyBorder="1" applyAlignment="1" applyProtection="1">
      <alignment horizontal="left" vertical="center"/>
      <protection hidden="1"/>
    </xf>
    <xf numFmtId="0" fontId="63" fillId="9" borderId="120" xfId="1" applyFont="1" applyFill="1" applyBorder="1" applyAlignment="1" applyProtection="1">
      <alignment horizontal="left" vertical="center"/>
      <protection hidden="1"/>
    </xf>
    <xf numFmtId="0" fontId="60" fillId="9" borderId="120" xfId="1" applyFont="1" applyFill="1" applyBorder="1" applyAlignment="1" applyProtection="1">
      <alignment horizontal="left" vertical="center"/>
      <protection hidden="1"/>
    </xf>
    <xf numFmtId="0" fontId="60" fillId="9" borderId="120" xfId="1" applyFont="1" applyFill="1" applyBorder="1" applyAlignment="1" applyProtection="1">
      <alignment horizontal="center" vertical="center"/>
      <protection hidden="1"/>
    </xf>
    <xf numFmtId="0" fontId="61" fillId="9" borderId="120" xfId="1" applyFont="1" applyFill="1" applyBorder="1" applyAlignment="1" applyProtection="1">
      <alignment horizontal="left" vertical="center" indent="4"/>
      <protection hidden="1"/>
    </xf>
    <xf numFmtId="0" fontId="61" fillId="9" borderId="121" xfId="1" applyFont="1" applyFill="1" applyBorder="1" applyAlignment="1" applyProtection="1">
      <alignment horizontal="center" vertical="center"/>
      <protection hidden="1"/>
    </xf>
    <xf numFmtId="49" fontId="2" fillId="0" borderId="122" xfId="1" applyNumberFormat="1" applyFont="1" applyBorder="1" applyAlignment="1" applyProtection="1">
      <alignment wrapText="1"/>
      <protection locked="0"/>
    </xf>
    <xf numFmtId="2" fontId="61" fillId="0" borderId="6" xfId="1" applyNumberFormat="1" applyFont="1" applyBorder="1" applyAlignment="1" applyProtection="1">
      <alignment horizontal="right" vertical="center"/>
      <protection locked="0"/>
    </xf>
    <xf numFmtId="12" fontId="60" fillId="9" borderId="11" xfId="1" applyNumberFormat="1" applyFont="1" applyFill="1" applyBorder="1" applyAlignment="1" applyProtection="1">
      <alignment horizontal="center" vertical="center" wrapText="1"/>
      <protection hidden="1"/>
    </xf>
    <xf numFmtId="12" fontId="61" fillId="9" borderId="11" xfId="1" applyNumberFormat="1" applyFont="1" applyFill="1" applyBorder="1" applyAlignment="1" applyProtection="1">
      <alignment horizontal="right" vertical="center" wrapText="1"/>
      <protection hidden="1"/>
    </xf>
    <xf numFmtId="12" fontId="64" fillId="9" borderId="10" xfId="1" applyNumberFormat="1" applyFont="1" applyFill="1" applyBorder="1" applyAlignment="1" applyProtection="1">
      <alignment horizontal="center" vertical="center" wrapText="1"/>
      <protection hidden="1"/>
    </xf>
    <xf numFmtId="12" fontId="64" fillId="9" borderId="10" xfId="1" applyNumberFormat="1" applyFont="1" applyFill="1" applyBorder="1" applyAlignment="1" applyProtection="1">
      <alignment vertical="center" wrapText="1"/>
      <protection hidden="1"/>
    </xf>
    <xf numFmtId="49" fontId="96" fillId="14" borderId="118" xfId="1" applyNumberFormat="1" applyFont="1" applyFill="1" applyBorder="1" applyAlignment="1" applyProtection="1">
      <alignment horizontal="center"/>
      <protection hidden="1"/>
    </xf>
    <xf numFmtId="2" fontId="61" fillId="14" borderId="123" xfId="1" applyNumberFormat="1" applyFont="1" applyFill="1" applyBorder="1" applyAlignment="1" applyProtection="1">
      <alignment horizontal="center" vertical="top"/>
      <protection hidden="1"/>
    </xf>
    <xf numFmtId="0" fontId="61" fillId="9" borderId="120" xfId="1" applyFont="1" applyFill="1" applyBorder="1" applyAlignment="1" applyProtection="1">
      <alignment horizontal="left" vertical="center" indent="3"/>
      <protection hidden="1"/>
    </xf>
    <xf numFmtId="0" fontId="63" fillId="9" borderId="120" xfId="1" applyFont="1" applyFill="1" applyBorder="1" applyAlignment="1" applyProtection="1">
      <alignment horizontal="left" vertical="center" indent="3"/>
      <protection hidden="1"/>
    </xf>
    <xf numFmtId="0" fontId="60" fillId="9" borderId="120" xfId="1" applyFont="1" applyFill="1" applyBorder="1" applyAlignment="1" applyProtection="1">
      <alignment horizontal="left" vertical="center" indent="3"/>
      <protection hidden="1"/>
    </xf>
    <xf numFmtId="49" fontId="2" fillId="0" borderId="124" xfId="1" applyNumberFormat="1" applyFont="1" applyBorder="1" applyAlignment="1" applyProtection="1">
      <alignment vertical="center" wrapText="1"/>
      <protection locked="0"/>
    </xf>
    <xf numFmtId="2" fontId="94" fillId="9" borderId="125" xfId="1" applyNumberFormat="1" applyFont="1" applyFill="1" applyBorder="1" applyAlignment="1" applyProtection="1">
      <alignment horizontal="center" vertical="center"/>
      <protection hidden="1"/>
    </xf>
    <xf numFmtId="2" fontId="94" fillId="9" borderId="125" xfId="1" applyNumberFormat="1" applyFont="1" applyFill="1" applyBorder="1" applyAlignment="1" applyProtection="1">
      <alignment horizontal="right" vertical="center"/>
      <protection hidden="1"/>
    </xf>
    <xf numFmtId="2" fontId="61" fillId="9" borderId="125" xfId="1" applyNumberFormat="1" applyFont="1" applyFill="1" applyBorder="1" applyAlignment="1" applyProtection="1">
      <alignment vertical="center" wrapText="1"/>
      <protection hidden="1"/>
    </xf>
    <xf numFmtId="2" fontId="61" fillId="9" borderId="125" xfId="1" applyNumberFormat="1" applyFont="1" applyFill="1" applyBorder="1" applyAlignment="1" applyProtection="1">
      <alignment horizontal="right" vertical="center" wrapText="1"/>
      <protection hidden="1"/>
    </xf>
    <xf numFmtId="12" fontId="64" fillId="0" borderId="125" xfId="1" applyNumberFormat="1" applyFont="1" applyBorder="1" applyAlignment="1" applyProtection="1">
      <alignment horizontal="center" vertical="center" wrapText="1"/>
      <protection locked="0" hidden="1"/>
    </xf>
    <xf numFmtId="12" fontId="64" fillId="9" borderId="125" xfId="1" applyNumberFormat="1" applyFont="1" applyFill="1" applyBorder="1" applyAlignment="1" applyProtection="1">
      <alignment vertical="center" wrapText="1"/>
      <protection hidden="1"/>
    </xf>
    <xf numFmtId="49" fontId="2" fillId="0" borderId="72" xfId="1" applyNumberFormat="1" applyFont="1" applyBorder="1" applyAlignment="1" applyProtection="1">
      <alignment vertical="center" wrapText="1"/>
      <protection locked="0"/>
    </xf>
    <xf numFmtId="2" fontId="94" fillId="9" borderId="1" xfId="1" applyNumberFormat="1" applyFont="1" applyFill="1" applyBorder="1" applyAlignment="1" applyProtection="1">
      <alignment horizontal="right" vertical="center"/>
      <protection hidden="1"/>
    </xf>
    <xf numFmtId="2" fontId="61" fillId="9" borderId="1" xfId="1" applyNumberFormat="1" applyFont="1" applyFill="1" applyBorder="1" applyAlignment="1" applyProtection="1">
      <alignment vertical="center" wrapText="1"/>
      <protection hidden="1"/>
    </xf>
    <xf numFmtId="2" fontId="61" fillId="9" borderId="1" xfId="1" applyNumberFormat="1" applyFont="1" applyFill="1" applyBorder="1" applyAlignment="1" applyProtection="1">
      <alignment horizontal="right" vertical="center" wrapText="1"/>
      <protection hidden="1"/>
    </xf>
    <xf numFmtId="12" fontId="64" fillId="0" borderId="1" xfId="1" applyNumberFormat="1" applyFont="1" applyBorder="1" applyAlignment="1" applyProtection="1">
      <alignment horizontal="center" vertical="center" wrapText="1"/>
      <protection locked="0" hidden="1"/>
    </xf>
    <xf numFmtId="12" fontId="64" fillId="9" borderId="38" xfId="1" applyNumberFormat="1" applyFont="1" applyFill="1" applyBorder="1" applyAlignment="1" applyProtection="1">
      <alignment vertical="center" wrapText="1"/>
      <protection hidden="1"/>
    </xf>
    <xf numFmtId="49" fontId="2" fillId="0" borderId="72" xfId="1" applyNumberFormat="1" applyFont="1" applyBorder="1" applyAlignment="1" applyProtection="1">
      <alignment vertical="center" wrapText="1"/>
      <protection locked="0" hidden="1"/>
    </xf>
    <xf numFmtId="49" fontId="2" fillId="0" borderId="113" xfId="1" applyNumberFormat="1" applyFont="1" applyBorder="1" applyAlignment="1" applyProtection="1">
      <alignment vertical="center" wrapText="1"/>
      <protection locked="0" hidden="1"/>
    </xf>
    <xf numFmtId="2" fontId="94" fillId="9" borderId="116" xfId="1" applyNumberFormat="1" applyFont="1" applyFill="1" applyBorder="1" applyAlignment="1" applyProtection="1">
      <alignment horizontal="center" vertical="center"/>
      <protection hidden="1"/>
    </xf>
    <xf numFmtId="2" fontId="94" fillId="9" borderId="116" xfId="1" applyNumberFormat="1" applyFont="1" applyFill="1" applyBorder="1" applyAlignment="1" applyProtection="1">
      <alignment horizontal="right" vertical="center"/>
      <protection hidden="1"/>
    </xf>
    <xf numFmtId="2" fontId="61" fillId="9" borderId="116" xfId="1" applyNumberFormat="1" applyFont="1" applyFill="1" applyBorder="1" applyAlignment="1" applyProtection="1">
      <alignment vertical="center" wrapText="1"/>
      <protection hidden="1"/>
    </xf>
    <xf numFmtId="2" fontId="61" fillId="9" borderId="116" xfId="1" applyNumberFormat="1" applyFont="1" applyFill="1" applyBorder="1" applyAlignment="1" applyProtection="1">
      <alignment horizontal="right" vertical="center" wrapText="1"/>
      <protection hidden="1"/>
    </xf>
    <xf numFmtId="12" fontId="64" fillId="0" borderId="116" xfId="1" applyNumberFormat="1" applyFont="1" applyBorder="1" applyAlignment="1" applyProtection="1">
      <alignment horizontal="center" vertical="center" wrapText="1"/>
      <protection locked="0" hidden="1"/>
    </xf>
    <xf numFmtId="2" fontId="61" fillId="7" borderId="119" xfId="1" applyNumberFormat="1" applyFont="1" applyFill="1" applyBorder="1" applyAlignment="1" applyProtection="1">
      <alignment horizontal="center" vertical="top"/>
      <protection hidden="1"/>
    </xf>
    <xf numFmtId="2" fontId="61" fillId="7" borderId="119" xfId="1" applyNumberFormat="1" applyFont="1" applyFill="1" applyBorder="1" applyAlignment="1" applyProtection="1">
      <alignment horizontal="right" vertical="center"/>
      <protection hidden="1"/>
    </xf>
    <xf numFmtId="2" fontId="61" fillId="7" borderId="119" xfId="1" applyNumberFormat="1" applyFont="1" applyFill="1" applyBorder="1" applyAlignment="1" applyProtection="1">
      <alignment vertical="center"/>
      <protection hidden="1"/>
    </xf>
    <xf numFmtId="12" fontId="33" fillId="0" borderId="0" xfId="1" applyNumberFormat="1" applyFont="1" applyProtection="1">
      <protection hidden="1"/>
    </xf>
    <xf numFmtId="2" fontId="61" fillId="9" borderId="11" xfId="1" applyNumberFormat="1" applyFont="1" applyFill="1" applyBorder="1" applyAlignment="1" applyProtection="1">
      <alignment vertical="center" wrapText="1"/>
      <protection hidden="1"/>
    </xf>
    <xf numFmtId="2" fontId="61" fillId="0" borderId="125" xfId="1" applyNumberFormat="1" applyFont="1" applyBorder="1" applyAlignment="1" applyProtection="1">
      <alignment horizontal="right" vertical="center" wrapText="1"/>
      <protection locked="0" hidden="1"/>
    </xf>
    <xf numFmtId="12" fontId="64" fillId="0" borderId="125" xfId="1" applyNumberFormat="1" applyFont="1" applyBorder="1" applyAlignment="1" applyProtection="1">
      <alignment horizontal="center" vertical="center" wrapText="1"/>
      <protection locked="0"/>
    </xf>
    <xf numFmtId="2" fontId="61" fillId="0" borderId="1" xfId="1" applyNumberFormat="1" applyFont="1" applyBorder="1" applyAlignment="1" applyProtection="1">
      <alignment horizontal="right" vertical="center" wrapText="1"/>
      <protection locked="0" hidden="1"/>
    </xf>
    <xf numFmtId="12" fontId="64" fillId="0" borderId="1" xfId="1" applyNumberFormat="1" applyFont="1" applyBorder="1" applyAlignment="1" applyProtection="1">
      <alignment horizontal="center" vertical="center" wrapText="1"/>
      <protection locked="0"/>
    </xf>
    <xf numFmtId="49" fontId="2" fillId="0" borderId="113" xfId="1" applyNumberFormat="1" applyFont="1" applyBorder="1" applyAlignment="1" applyProtection="1">
      <alignment horizontal="right" vertical="center" wrapText="1"/>
      <protection locked="0"/>
    </xf>
    <xf numFmtId="2" fontId="61" fillId="0" borderId="116" xfId="1" applyNumberFormat="1" applyFont="1" applyBorder="1" applyAlignment="1" applyProtection="1">
      <alignment horizontal="right" vertical="center" wrapText="1"/>
      <protection locked="0" hidden="1"/>
    </xf>
    <xf numFmtId="2" fontId="64" fillId="0" borderId="116" xfId="1" applyNumberFormat="1" applyFont="1" applyBorder="1" applyAlignment="1" applyProtection="1">
      <alignment horizontal="center" vertical="center" wrapText="1"/>
      <protection locked="0"/>
    </xf>
    <xf numFmtId="2" fontId="64" fillId="9" borderId="116" xfId="1" applyNumberFormat="1" applyFont="1" applyFill="1" applyBorder="1" applyAlignment="1" applyProtection="1">
      <alignment vertical="center" wrapText="1"/>
      <protection hidden="1"/>
    </xf>
    <xf numFmtId="2" fontId="5" fillId="14" borderId="119" xfId="1" applyNumberFormat="1" applyFont="1" applyFill="1" applyBorder="1" applyAlignment="1" applyProtection="1">
      <alignment horizontal="center" vertical="top"/>
      <protection hidden="1"/>
    </xf>
    <xf numFmtId="2" fontId="5" fillId="14" borderId="119" xfId="1" applyNumberFormat="1" applyFont="1" applyFill="1" applyBorder="1" applyAlignment="1" applyProtection="1">
      <alignment horizontal="right" vertical="center"/>
      <protection hidden="1"/>
    </xf>
    <xf numFmtId="2" fontId="5" fillId="14" borderId="119" xfId="1" applyNumberFormat="1" applyFont="1" applyFill="1" applyBorder="1" applyAlignment="1" applyProtection="1">
      <alignment vertical="center"/>
      <protection hidden="1"/>
    </xf>
    <xf numFmtId="0" fontId="61" fillId="9" borderId="126" xfId="1" applyFont="1" applyFill="1" applyBorder="1" applyAlignment="1" applyProtection="1">
      <alignment horizontal="center" vertical="center"/>
      <protection hidden="1"/>
    </xf>
    <xf numFmtId="2" fontId="64" fillId="0" borderId="111" xfId="1" applyNumberFormat="1" applyFont="1" applyBorder="1" applyAlignment="1" applyProtection="1">
      <alignment vertical="center" wrapText="1"/>
      <protection locked="0"/>
    </xf>
    <xf numFmtId="2" fontId="64" fillId="0" borderId="127" xfId="1" applyNumberFormat="1" applyFont="1" applyBorder="1" applyAlignment="1" applyProtection="1">
      <alignment vertical="center" wrapText="1"/>
      <protection locked="0"/>
    </xf>
    <xf numFmtId="2" fontId="64" fillId="0" borderId="125" xfId="1" applyNumberFormat="1" applyFont="1" applyBorder="1" applyAlignment="1" applyProtection="1">
      <alignment horizontal="center" vertical="center" wrapText="1"/>
      <protection locked="0"/>
    </xf>
    <xf numFmtId="2" fontId="64" fillId="0" borderId="1" xfId="1" applyNumberFormat="1" applyFont="1" applyBorder="1" applyAlignment="1" applyProtection="1">
      <alignment vertical="center" wrapText="1"/>
      <protection locked="0"/>
    </xf>
    <xf numFmtId="2" fontId="64" fillId="0" borderId="38" xfId="1" applyNumberFormat="1" applyFont="1" applyBorder="1" applyAlignment="1" applyProtection="1">
      <alignment vertical="center" wrapText="1"/>
      <protection locked="0"/>
    </xf>
    <xf numFmtId="2" fontId="64" fillId="0" borderId="10" xfId="1" applyNumberFormat="1" applyFont="1" applyBorder="1" applyAlignment="1" applyProtection="1">
      <alignment horizontal="center" vertical="center" wrapText="1"/>
      <protection locked="0"/>
    </xf>
    <xf numFmtId="12" fontId="64" fillId="0" borderId="10" xfId="1" applyNumberFormat="1" applyFont="1" applyBorder="1" applyAlignment="1" applyProtection="1">
      <alignment horizontal="center" vertical="center"/>
      <protection locked="0"/>
    </xf>
    <xf numFmtId="2" fontId="64" fillId="0" borderId="114" xfId="1" applyNumberFormat="1" applyFont="1" applyBorder="1" applyAlignment="1" applyProtection="1">
      <alignment vertical="center" wrapText="1"/>
      <protection locked="0"/>
    </xf>
    <xf numFmtId="2" fontId="64" fillId="0" borderId="130" xfId="1" applyNumberFormat="1" applyFont="1" applyBorder="1" applyAlignment="1" applyProtection="1">
      <alignment vertical="center" wrapText="1"/>
      <protection locked="0"/>
    </xf>
    <xf numFmtId="2" fontId="97" fillId="9" borderId="125" xfId="1" applyNumberFormat="1" applyFont="1" applyFill="1" applyBorder="1" applyAlignment="1" applyProtection="1">
      <alignment horizontal="right" vertical="top"/>
      <protection hidden="1"/>
    </xf>
    <xf numFmtId="2" fontId="97" fillId="9" borderId="11" xfId="1" applyNumberFormat="1" applyFont="1" applyFill="1" applyBorder="1" applyAlignment="1" applyProtection="1">
      <alignment horizontal="right" vertical="top"/>
      <protection hidden="1"/>
    </xf>
    <xf numFmtId="2" fontId="61" fillId="14" borderId="119" xfId="1" applyNumberFormat="1" applyFont="1" applyFill="1" applyBorder="1" applyAlignment="1" applyProtection="1">
      <alignment horizontal="center" vertical="top"/>
      <protection hidden="1"/>
    </xf>
    <xf numFmtId="2" fontId="61" fillId="14" borderId="123" xfId="1" applyNumberFormat="1" applyFont="1" applyFill="1" applyBorder="1" applyAlignment="1" applyProtection="1">
      <alignment horizontal="right"/>
      <protection hidden="1"/>
    </xf>
    <xf numFmtId="2" fontId="61" fillId="14" borderId="123" xfId="1" applyNumberFormat="1" applyFont="1" applyFill="1" applyBorder="1" applyProtection="1">
      <protection hidden="1"/>
    </xf>
    <xf numFmtId="0" fontId="63" fillId="9" borderId="120" xfId="1" applyFont="1" applyFill="1" applyBorder="1" applyAlignment="1" applyProtection="1">
      <alignment horizontal="center" vertical="center"/>
      <protection hidden="1"/>
    </xf>
    <xf numFmtId="0" fontId="61" fillId="9" borderId="120" xfId="1" applyFont="1" applyFill="1" applyBorder="1" applyAlignment="1" applyProtection="1">
      <alignment horizontal="left" vertical="center" indent="1"/>
      <protection hidden="1"/>
    </xf>
    <xf numFmtId="2" fontId="61" fillId="14" borderId="119" xfId="1" applyNumberFormat="1" applyFont="1" applyFill="1" applyBorder="1" applyAlignment="1" applyProtection="1">
      <alignment horizontal="right"/>
      <protection hidden="1"/>
    </xf>
    <xf numFmtId="2" fontId="61" fillId="14" borderId="119" xfId="1" applyNumberFormat="1" applyFont="1" applyFill="1" applyBorder="1" applyProtection="1">
      <protection hidden="1"/>
    </xf>
    <xf numFmtId="0" fontId="60" fillId="9" borderId="131" xfId="1" applyFont="1" applyFill="1" applyBorder="1" applyAlignment="1" applyProtection="1">
      <alignment horizontal="center" vertical="center"/>
      <protection hidden="1"/>
    </xf>
    <xf numFmtId="49" fontId="96" fillId="14" borderId="124" xfId="1" applyNumberFormat="1" applyFont="1" applyFill="1" applyBorder="1" applyAlignment="1" applyProtection="1">
      <alignment horizontal="center"/>
      <protection hidden="1"/>
    </xf>
    <xf numFmtId="2" fontId="61" fillId="14" borderId="132" xfId="1" applyNumberFormat="1" applyFont="1" applyFill="1" applyBorder="1" applyAlignment="1" applyProtection="1">
      <alignment horizontal="center" vertical="top"/>
      <protection hidden="1"/>
    </xf>
    <xf numFmtId="0" fontId="61" fillId="9" borderId="133" xfId="1" applyFont="1" applyFill="1" applyBorder="1" applyAlignment="1" applyProtection="1">
      <alignment horizontal="center"/>
      <protection hidden="1"/>
    </xf>
    <xf numFmtId="0" fontId="61" fillId="9" borderId="120" xfId="1" applyFont="1" applyFill="1" applyBorder="1" applyAlignment="1" applyProtection="1">
      <alignment horizontal="center"/>
      <protection hidden="1"/>
    </xf>
    <xf numFmtId="0" fontId="63" fillId="9" borderId="120" xfId="1" applyFont="1" applyFill="1" applyBorder="1" applyAlignment="1" applyProtection="1">
      <alignment horizontal="center"/>
      <protection hidden="1"/>
    </xf>
    <xf numFmtId="0" fontId="60" fillId="9" borderId="120" xfId="1" applyFont="1" applyFill="1" applyBorder="1" applyAlignment="1" applyProtection="1">
      <alignment horizontal="center"/>
      <protection hidden="1"/>
    </xf>
    <xf numFmtId="2" fontId="61" fillId="7" borderId="119" xfId="1" applyNumberFormat="1" applyFont="1" applyFill="1" applyBorder="1" applyAlignment="1" applyProtection="1">
      <alignment horizontal="right"/>
      <protection hidden="1"/>
    </xf>
    <xf numFmtId="2" fontId="61" fillId="7" borderId="119" xfId="1" applyNumberFormat="1" applyFont="1" applyFill="1" applyBorder="1" applyProtection="1">
      <protection hidden="1"/>
    </xf>
    <xf numFmtId="0" fontId="1" fillId="9" borderId="120" xfId="1" applyFill="1" applyBorder="1" applyAlignment="1" applyProtection="1">
      <alignment horizontal="center" vertical="center" wrapText="1"/>
      <protection hidden="1"/>
    </xf>
    <xf numFmtId="0" fontId="18" fillId="9" borderId="120" xfId="1" applyFont="1" applyFill="1" applyBorder="1" applyAlignment="1" applyProtection="1">
      <alignment horizontal="left" vertical="center" indent="1"/>
      <protection hidden="1"/>
    </xf>
    <xf numFmtId="12" fontId="61" fillId="9" borderId="120" xfId="1" applyNumberFormat="1" applyFont="1" applyFill="1" applyBorder="1" applyAlignment="1" applyProtection="1">
      <alignment horizontal="left" vertical="center" wrapText="1"/>
      <protection hidden="1"/>
    </xf>
    <xf numFmtId="12" fontId="61" fillId="9" borderId="121" xfId="1" applyNumberFormat="1" applyFont="1" applyFill="1" applyBorder="1" applyAlignment="1" applyProtection="1">
      <alignment horizontal="left" vertical="center" wrapText="1"/>
      <protection hidden="1"/>
    </xf>
    <xf numFmtId="0" fontId="33" fillId="6" borderId="0" xfId="1" applyFont="1" applyFill="1" applyAlignment="1" applyProtection="1">
      <alignment horizontal="right" vertical="center"/>
      <protection hidden="1"/>
    </xf>
    <xf numFmtId="0" fontId="63" fillId="9" borderId="112" xfId="1" applyFont="1" applyFill="1" applyBorder="1" applyAlignment="1" applyProtection="1">
      <alignment horizontal="center" vertical="center" wrapText="1"/>
      <protection hidden="1"/>
    </xf>
    <xf numFmtId="0" fontId="63" fillId="9" borderId="111" xfId="1" applyFont="1" applyFill="1" applyBorder="1" applyAlignment="1" applyProtection="1">
      <alignment horizontal="center" vertical="center" wrapText="1"/>
      <protection hidden="1"/>
    </xf>
    <xf numFmtId="0" fontId="60" fillId="7" borderId="107" xfId="1" applyFont="1" applyFill="1" applyBorder="1" applyAlignment="1" applyProtection="1">
      <alignment horizontal="center" vertical="center"/>
      <protection hidden="1"/>
    </xf>
    <xf numFmtId="2" fontId="60" fillId="7" borderId="134" xfId="1" applyNumberFormat="1" applyFont="1" applyFill="1" applyBorder="1" applyAlignment="1" applyProtection="1">
      <alignment horizontal="center" vertical="center" textRotation="90" wrapText="1"/>
      <protection hidden="1"/>
    </xf>
    <xf numFmtId="12" fontId="60" fillId="7" borderId="81" xfId="1" applyNumberFormat="1" applyFont="1" applyFill="1" applyBorder="1" applyAlignment="1" applyProtection="1">
      <alignment horizontal="center" vertical="center" textRotation="90" wrapText="1"/>
      <protection hidden="1"/>
    </xf>
    <xf numFmtId="12" fontId="8" fillId="7" borderId="11" xfId="2" applyNumberFormat="1" applyFont="1" applyFill="1" applyBorder="1" applyAlignment="1">
      <alignment horizontal="center" vertical="center" textRotation="90" wrapText="1"/>
    </xf>
    <xf numFmtId="12" fontId="50" fillId="7" borderId="11" xfId="2" applyNumberFormat="1" applyFont="1" applyFill="1" applyBorder="1" applyAlignment="1">
      <alignment horizontal="center" vertical="center"/>
    </xf>
    <xf numFmtId="12" fontId="95" fillId="7" borderId="81" xfId="1" applyNumberFormat="1" applyFont="1" applyFill="1" applyBorder="1" applyAlignment="1" applyProtection="1">
      <alignment horizontal="center" vertical="center" wrapText="1"/>
      <protection hidden="1"/>
    </xf>
    <xf numFmtId="12" fontId="60" fillId="7" borderId="81" xfId="1" applyNumberFormat="1" applyFont="1" applyFill="1" applyBorder="1" applyAlignment="1" applyProtection="1">
      <alignment horizontal="center" vertical="center" textRotation="90"/>
      <protection hidden="1"/>
    </xf>
    <xf numFmtId="0" fontId="95" fillId="7" borderId="81" xfId="1" applyFont="1" applyFill="1" applyBorder="1" applyAlignment="1" applyProtection="1">
      <alignment horizontal="center" vertical="center" textRotation="90" wrapText="1"/>
      <protection hidden="1"/>
    </xf>
    <xf numFmtId="0" fontId="60" fillId="7" borderId="81" xfId="1" applyFont="1" applyFill="1" applyBorder="1" applyAlignment="1" applyProtection="1">
      <alignment horizontal="center" vertical="center" textRotation="90" wrapText="1"/>
      <protection hidden="1"/>
    </xf>
    <xf numFmtId="0" fontId="63" fillId="7" borderId="81" xfId="1" applyFont="1" applyFill="1" applyBorder="1" applyAlignment="1" applyProtection="1">
      <alignment horizontal="center" vertical="center" textRotation="90" wrapText="1"/>
      <protection hidden="1"/>
    </xf>
    <xf numFmtId="0" fontId="60" fillId="7" borderId="81" xfId="1" applyFont="1" applyFill="1" applyBorder="1" applyAlignment="1" applyProtection="1">
      <alignment horizontal="center" vertical="center" wrapText="1"/>
      <protection hidden="1"/>
    </xf>
    <xf numFmtId="12" fontId="61" fillId="7" borderId="81" xfId="1" applyNumberFormat="1" applyFont="1" applyFill="1" applyBorder="1" applyAlignment="1" applyProtection="1">
      <alignment horizontal="center" vertical="center" wrapText="1"/>
      <protection hidden="1"/>
    </xf>
    <xf numFmtId="0" fontId="61" fillId="7" borderId="135" xfId="1" applyFont="1" applyFill="1" applyBorder="1" applyAlignment="1" applyProtection="1">
      <alignment horizontal="center" vertical="center" textRotation="90" wrapText="1"/>
      <protection hidden="1"/>
    </xf>
    <xf numFmtId="0" fontId="95" fillId="7" borderId="90" xfId="1" applyFont="1" applyFill="1" applyBorder="1" applyAlignment="1" applyProtection="1">
      <alignment horizontal="center" vertical="center" wrapText="1"/>
      <protection hidden="1"/>
    </xf>
    <xf numFmtId="0" fontId="99" fillId="6" borderId="14" xfId="1" applyFont="1" applyFill="1" applyBorder="1" applyAlignment="1" applyProtection="1">
      <alignment horizontal="right" vertical="center"/>
      <protection hidden="1"/>
    </xf>
    <xf numFmtId="0" fontId="99" fillId="6" borderId="14" xfId="1" applyFont="1" applyFill="1" applyBorder="1" applyAlignment="1" applyProtection="1">
      <alignment horizontal="left" vertical="center"/>
      <protection hidden="1"/>
    </xf>
    <xf numFmtId="0" fontId="99" fillId="6" borderId="14" xfId="1" applyFont="1" applyFill="1" applyBorder="1" applyAlignment="1" applyProtection="1">
      <alignment vertical="center"/>
      <protection hidden="1"/>
    </xf>
    <xf numFmtId="49" fontId="100" fillId="6" borderId="14" xfId="1" applyNumberFormat="1" applyFont="1" applyFill="1" applyBorder="1" applyAlignment="1" applyProtection="1">
      <alignment vertical="center"/>
      <protection hidden="1"/>
    </xf>
    <xf numFmtId="0" fontId="101" fillId="6" borderId="0" xfId="1" applyFont="1" applyFill="1" applyAlignment="1" applyProtection="1">
      <alignment horizontal="center"/>
      <protection hidden="1"/>
    </xf>
    <xf numFmtId="0" fontId="102" fillId="6" borderId="0" xfId="1" applyFont="1" applyFill="1" applyAlignment="1" applyProtection="1">
      <alignment horizontal="center"/>
      <protection hidden="1"/>
    </xf>
    <xf numFmtId="0" fontId="33" fillId="6" borderId="0" xfId="1" applyFont="1" applyFill="1" applyAlignment="1" applyProtection="1">
      <alignment horizontal="left" textRotation="180"/>
      <protection hidden="1"/>
    </xf>
    <xf numFmtId="0" fontId="87" fillId="0" borderId="0" xfId="1" applyFont="1" applyAlignment="1" applyProtection="1">
      <alignment horizontal="right" vertical="center"/>
      <protection hidden="1"/>
    </xf>
    <xf numFmtId="0" fontId="1" fillId="0" borderId="0" xfId="1" applyAlignment="1">
      <alignment horizontal="center" vertical="center"/>
    </xf>
    <xf numFmtId="49" fontId="2" fillId="0" borderId="62" xfId="1" applyNumberFormat="1" applyFont="1" applyBorder="1" applyAlignment="1" applyProtection="1">
      <alignment vertical="center" wrapText="1"/>
      <protection locked="0"/>
    </xf>
    <xf numFmtId="2" fontId="107" fillId="9" borderId="63" xfId="1" applyNumberFormat="1" applyFont="1" applyFill="1" applyBorder="1" applyAlignment="1" applyProtection="1">
      <alignment horizontal="center" vertical="center"/>
      <protection hidden="1"/>
    </xf>
    <xf numFmtId="2" fontId="107" fillId="9" borderId="63" xfId="1" applyNumberFormat="1" applyFont="1" applyFill="1" applyBorder="1" applyAlignment="1" applyProtection="1">
      <alignment vertical="center"/>
      <protection hidden="1"/>
    </xf>
    <xf numFmtId="2" fontId="59" fillId="9" borderId="63" xfId="1" applyNumberFormat="1" applyFont="1" applyFill="1" applyBorder="1" applyAlignment="1" applyProtection="1">
      <alignment vertical="center" wrapText="1"/>
      <protection hidden="1"/>
    </xf>
    <xf numFmtId="2" fontId="59" fillId="0" borderId="63" xfId="1" applyNumberFormat="1" applyFont="1" applyBorder="1" applyAlignment="1" applyProtection="1">
      <alignment vertical="center" wrapText="1"/>
      <protection locked="0"/>
    </xf>
    <xf numFmtId="0" fontId="12" fillId="0" borderId="63" xfId="1" applyFont="1" applyBorder="1" applyAlignment="1" applyProtection="1">
      <alignment horizontal="center" vertical="center" wrapText="1"/>
      <protection locked="0"/>
    </xf>
    <xf numFmtId="0" fontId="12" fillId="0" borderId="63" xfId="1" applyFont="1" applyBorder="1" applyAlignment="1" applyProtection="1">
      <alignment horizontal="left" vertical="center" wrapText="1"/>
      <protection locked="0"/>
    </xf>
    <xf numFmtId="0" fontId="12" fillId="0" borderId="63" xfId="1" applyFont="1" applyBorder="1" applyAlignment="1" applyProtection="1">
      <alignment vertical="center" wrapText="1"/>
      <protection locked="0"/>
    </xf>
    <xf numFmtId="0" fontId="12" fillId="0" borderId="63" xfId="1" applyFont="1" applyBorder="1" applyAlignment="1" applyProtection="1">
      <alignment wrapText="1"/>
      <protection locked="0"/>
    </xf>
    <xf numFmtId="12" fontId="60" fillId="0" borderId="63" xfId="1" applyNumberFormat="1" applyFont="1" applyBorder="1" applyAlignment="1" applyProtection="1">
      <alignment horizontal="left" vertical="center" wrapText="1" indent="1"/>
      <protection locked="0"/>
    </xf>
    <xf numFmtId="0" fontId="33" fillId="0" borderId="63" xfId="1" applyFont="1" applyBorder="1" applyAlignment="1" applyProtection="1">
      <alignment horizontal="center" vertical="center" wrapText="1"/>
      <protection locked="0"/>
    </xf>
    <xf numFmtId="0" fontId="33" fillId="0" borderId="64" xfId="1" applyFont="1" applyBorder="1" applyAlignment="1" applyProtection="1">
      <alignment horizontal="center" vertical="center" wrapText="1"/>
      <protection locked="0"/>
    </xf>
    <xf numFmtId="2" fontId="107" fillId="9" borderId="1" xfId="1" applyNumberFormat="1" applyFont="1" applyFill="1" applyBorder="1" applyAlignment="1" applyProtection="1">
      <alignment horizontal="center" vertical="center"/>
      <protection hidden="1"/>
    </xf>
    <xf numFmtId="2" fontId="107" fillId="9" borderId="1" xfId="1" applyNumberFormat="1" applyFont="1" applyFill="1" applyBorder="1" applyAlignment="1" applyProtection="1">
      <alignment vertical="center"/>
      <protection hidden="1"/>
    </xf>
    <xf numFmtId="2" fontId="59" fillId="9" borderId="1" xfId="1" applyNumberFormat="1" applyFont="1" applyFill="1" applyBorder="1" applyAlignment="1" applyProtection="1">
      <alignment vertical="center" wrapText="1"/>
      <protection hidden="1"/>
    </xf>
    <xf numFmtId="2" fontId="59" fillId="0" borderId="1" xfId="1" applyNumberFormat="1" applyFont="1" applyBorder="1" applyAlignment="1" applyProtection="1">
      <alignment vertical="center" wrapText="1"/>
      <protection locked="0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12" fillId="0" borderId="1" xfId="1" applyFont="1" applyBorder="1" applyAlignment="1" applyProtection="1">
      <alignment horizontal="left" vertical="center" wrapText="1"/>
      <protection locked="0"/>
    </xf>
    <xf numFmtId="0" fontId="12" fillId="0" borderId="1" xfId="1" applyFont="1" applyBorder="1" applyAlignment="1" applyProtection="1">
      <alignment wrapText="1"/>
      <protection locked="0"/>
    </xf>
    <xf numFmtId="12" fontId="60" fillId="0" borderId="1" xfId="1" applyNumberFormat="1" applyFont="1" applyBorder="1" applyAlignment="1" applyProtection="1">
      <alignment horizontal="left" vertical="center" wrapText="1" indent="1"/>
      <protection locked="0"/>
    </xf>
    <xf numFmtId="0" fontId="33" fillId="0" borderId="65" xfId="1" applyFont="1" applyBorder="1" applyAlignment="1" applyProtection="1">
      <alignment horizontal="center" vertical="center" wrapText="1"/>
      <protection locked="0"/>
    </xf>
    <xf numFmtId="49" fontId="2" fillId="0" borderId="136" xfId="1" applyNumberFormat="1" applyFont="1" applyBorder="1" applyAlignment="1" applyProtection="1">
      <alignment vertical="center" wrapText="1"/>
      <protection locked="0"/>
    </xf>
    <xf numFmtId="2" fontId="107" fillId="9" borderId="116" xfId="1" applyNumberFormat="1" applyFont="1" applyFill="1" applyBorder="1" applyAlignment="1" applyProtection="1">
      <alignment horizontal="center" vertical="center"/>
      <protection hidden="1"/>
    </xf>
    <xf numFmtId="2" fontId="107" fillId="9" borderId="116" xfId="1" applyNumberFormat="1" applyFont="1" applyFill="1" applyBorder="1" applyAlignment="1" applyProtection="1">
      <alignment vertical="center"/>
      <protection hidden="1"/>
    </xf>
    <xf numFmtId="2" fontId="59" fillId="9" borderId="116" xfId="1" applyNumberFormat="1" applyFont="1" applyFill="1" applyBorder="1" applyAlignment="1" applyProtection="1">
      <alignment vertical="center" wrapText="1"/>
      <protection hidden="1"/>
    </xf>
    <xf numFmtId="2" fontId="59" fillId="0" borderId="114" xfId="1" applyNumberFormat="1" applyFont="1" applyBorder="1" applyAlignment="1" applyProtection="1">
      <alignment vertical="center" wrapText="1"/>
      <protection locked="0"/>
    </xf>
    <xf numFmtId="0" fontId="12" fillId="0" borderId="114" xfId="1" applyFont="1" applyBorder="1" applyAlignment="1" applyProtection="1">
      <alignment horizontal="center" vertical="center" wrapText="1"/>
      <protection locked="0"/>
    </xf>
    <xf numFmtId="0" fontId="12" fillId="0" borderId="114" xfId="1" applyFont="1" applyBorder="1" applyAlignment="1" applyProtection="1">
      <alignment horizontal="left" vertical="center" wrapText="1"/>
      <protection locked="0"/>
    </xf>
    <xf numFmtId="0" fontId="12" fillId="0" borderId="114" xfId="1" applyFont="1" applyBorder="1" applyAlignment="1" applyProtection="1">
      <alignment wrapText="1"/>
      <protection locked="0"/>
    </xf>
    <xf numFmtId="12" fontId="60" fillId="0" borderId="114" xfId="1" applyNumberFormat="1" applyFont="1" applyBorder="1" applyAlignment="1" applyProtection="1">
      <alignment horizontal="left" vertical="center" wrapText="1" indent="1"/>
      <protection locked="0"/>
    </xf>
    <xf numFmtId="0" fontId="33" fillId="0" borderId="117" xfId="1" applyFont="1" applyBorder="1" applyAlignment="1" applyProtection="1">
      <alignment horizontal="center" vertical="center" wrapText="1"/>
      <protection locked="0"/>
    </xf>
    <xf numFmtId="2" fontId="61" fillId="7" borderId="119" xfId="1" applyNumberFormat="1" applyFont="1" applyFill="1" applyBorder="1" applyAlignment="1" applyProtection="1">
      <alignment horizontal="center" vertical="center"/>
      <protection hidden="1"/>
    </xf>
    <xf numFmtId="0" fontId="61" fillId="9" borderId="120" xfId="1" applyFont="1" applyFill="1" applyBorder="1" applyProtection="1">
      <protection hidden="1"/>
    </xf>
    <xf numFmtId="49" fontId="2" fillId="0" borderId="137" xfId="1" applyNumberFormat="1" applyFont="1" applyBorder="1" applyAlignment="1" applyProtection="1">
      <alignment vertical="center" wrapText="1"/>
      <protection locked="0"/>
    </xf>
    <xf numFmtId="2" fontId="107" fillId="9" borderId="11" xfId="1" applyNumberFormat="1" applyFont="1" applyFill="1" applyBorder="1" applyAlignment="1" applyProtection="1">
      <alignment horizontal="center" vertical="center"/>
      <protection hidden="1"/>
    </xf>
    <xf numFmtId="2" fontId="107" fillId="9" borderId="11" xfId="1" applyNumberFormat="1" applyFont="1" applyFill="1" applyBorder="1" applyAlignment="1" applyProtection="1">
      <alignment vertical="center"/>
      <protection hidden="1"/>
    </xf>
    <xf numFmtId="2" fontId="59" fillId="9" borderId="11" xfId="1" applyNumberFormat="1" applyFont="1" applyFill="1" applyBorder="1" applyAlignment="1" applyProtection="1">
      <alignment vertical="center" wrapText="1"/>
      <protection hidden="1"/>
    </xf>
    <xf numFmtId="2" fontId="59" fillId="0" borderId="111" xfId="1" applyNumberFormat="1" applyFont="1" applyBorder="1" applyAlignment="1" applyProtection="1">
      <alignment vertical="center" wrapText="1"/>
      <protection locked="0"/>
    </xf>
    <xf numFmtId="0" fontId="12" fillId="0" borderId="111" xfId="1" applyFont="1" applyBorder="1" applyAlignment="1" applyProtection="1">
      <alignment horizontal="center" vertical="center" wrapText="1"/>
      <protection locked="0"/>
    </xf>
    <xf numFmtId="0" fontId="12" fillId="0" borderId="111" xfId="1" applyFont="1" applyBorder="1" applyAlignment="1" applyProtection="1">
      <alignment horizontal="left" vertical="center" wrapText="1"/>
      <protection locked="0"/>
    </xf>
    <xf numFmtId="0" fontId="12" fillId="0" borderId="111" xfId="1" applyFont="1" applyBorder="1" applyAlignment="1" applyProtection="1">
      <alignment wrapText="1"/>
      <protection locked="0"/>
    </xf>
    <xf numFmtId="12" fontId="60" fillId="0" borderId="111" xfId="1" applyNumberFormat="1" applyFont="1" applyBorder="1" applyAlignment="1" applyProtection="1">
      <alignment horizontal="left" vertical="center" wrapText="1" indent="1"/>
      <protection locked="0"/>
    </xf>
    <xf numFmtId="0" fontId="33" fillId="0" borderId="112" xfId="1" applyFont="1" applyBorder="1" applyAlignment="1" applyProtection="1">
      <alignment horizontal="center" vertical="center" wrapText="1"/>
      <protection locked="0"/>
    </xf>
    <xf numFmtId="2" fontId="61" fillId="14" borderId="119" xfId="1" applyNumberFormat="1" applyFont="1" applyFill="1" applyBorder="1" applyAlignment="1" applyProtection="1">
      <alignment vertical="center"/>
      <protection hidden="1"/>
    </xf>
    <xf numFmtId="2" fontId="59" fillId="9" borderId="10" xfId="1" applyNumberFormat="1" applyFont="1" applyFill="1" applyBorder="1" applyAlignment="1" applyProtection="1">
      <alignment vertical="center" wrapText="1"/>
      <protection hidden="1"/>
    </xf>
    <xf numFmtId="0" fontId="33" fillId="0" borderId="38" xfId="1" applyFont="1" applyBorder="1" applyAlignment="1" applyProtection="1">
      <alignment horizontal="center" vertical="center" wrapText="1"/>
      <protection locked="0"/>
    </xf>
    <xf numFmtId="0" fontId="33" fillId="0" borderId="130" xfId="1" applyFont="1" applyBorder="1" applyAlignment="1" applyProtection="1">
      <alignment horizontal="center" vertical="center" wrapText="1"/>
      <protection locked="0"/>
    </xf>
    <xf numFmtId="0" fontId="61" fillId="9" borderId="121" xfId="1" applyFont="1" applyFill="1" applyBorder="1" applyAlignment="1" applyProtection="1">
      <alignment horizontal="left" vertical="center" indent="3"/>
      <protection hidden="1"/>
    </xf>
    <xf numFmtId="0" fontId="64" fillId="9" borderId="138" xfId="1" applyFont="1" applyFill="1" applyBorder="1" applyAlignment="1" applyProtection="1">
      <alignment horizontal="center" vertical="center" wrapText="1"/>
      <protection hidden="1"/>
    </xf>
    <xf numFmtId="0" fontId="63" fillId="7" borderId="81" xfId="1" applyFont="1" applyFill="1" applyBorder="1" applyAlignment="1" applyProtection="1">
      <alignment horizontal="center" vertical="center" wrapText="1"/>
      <protection hidden="1"/>
    </xf>
    <xf numFmtId="0" fontId="63" fillId="7" borderId="135" xfId="1" applyFont="1" applyFill="1" applyBorder="1" applyAlignment="1" applyProtection="1">
      <alignment horizontal="center" vertical="center" textRotation="90" wrapText="1"/>
      <protection hidden="1"/>
    </xf>
    <xf numFmtId="0" fontId="60" fillId="7" borderId="82" xfId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 applyProtection="1">
      <alignment horizontal="center" vertical="center"/>
      <protection hidden="1"/>
    </xf>
    <xf numFmtId="0" fontId="108" fillId="0" borderId="0" xfId="1" applyFont="1" applyProtection="1">
      <protection hidden="1"/>
    </xf>
    <xf numFmtId="49" fontId="82" fillId="0" borderId="0" xfId="1" applyNumberFormat="1" applyFont="1" applyAlignment="1" applyProtection="1">
      <alignment vertical="center"/>
      <protection hidden="1"/>
    </xf>
    <xf numFmtId="49" fontId="109" fillId="0" borderId="0" xfId="1" applyNumberFormat="1" applyFont="1" applyAlignment="1" applyProtection="1">
      <alignment vertical="center"/>
      <protection hidden="1"/>
    </xf>
    <xf numFmtId="0" fontId="1" fillId="0" borderId="0" xfId="1" applyAlignment="1">
      <alignment horizontal="left"/>
    </xf>
    <xf numFmtId="0" fontId="18" fillId="14" borderId="139" xfId="1" applyFont="1" applyFill="1" applyBorder="1" applyAlignment="1" applyProtection="1">
      <alignment horizontal="center" vertical="center"/>
      <protection hidden="1"/>
    </xf>
    <xf numFmtId="0" fontId="16" fillId="0" borderId="63" xfId="1" applyFont="1" applyBorder="1" applyAlignment="1" applyProtection="1">
      <alignment horizontal="center" vertical="center"/>
      <protection locked="0"/>
    </xf>
    <xf numFmtId="0" fontId="18" fillId="9" borderId="139" xfId="1" applyFont="1" applyFill="1" applyBorder="1" applyAlignment="1" applyProtection="1">
      <alignment horizontal="right" vertical="center" indent="1"/>
      <protection hidden="1"/>
    </xf>
    <xf numFmtId="0" fontId="18" fillId="7" borderId="86" xfId="1" applyFont="1" applyFill="1" applyBorder="1" applyAlignment="1" applyProtection="1">
      <alignment horizontal="center" vertical="center"/>
      <protection hidden="1"/>
    </xf>
    <xf numFmtId="0" fontId="16" fillId="0" borderId="1" xfId="1" applyFont="1" applyBorder="1" applyAlignment="1" applyProtection="1">
      <alignment horizontal="center" vertical="center"/>
      <protection locked="0"/>
    </xf>
    <xf numFmtId="0" fontId="18" fillId="9" borderId="86" xfId="1" applyFont="1" applyFill="1" applyBorder="1" applyAlignment="1" applyProtection="1">
      <alignment horizontal="right" vertical="center" indent="1"/>
      <protection hidden="1"/>
    </xf>
    <xf numFmtId="0" fontId="13" fillId="0" borderId="1" xfId="1" applyFont="1" applyBorder="1" applyAlignment="1" applyProtection="1">
      <alignment horizontal="center" vertical="center"/>
      <protection locked="0"/>
    </xf>
    <xf numFmtId="0" fontId="18" fillId="9" borderId="140" xfId="1" applyFont="1" applyFill="1" applyBorder="1" applyAlignment="1" applyProtection="1">
      <alignment horizontal="right" vertical="center" indent="1"/>
      <protection hidden="1"/>
    </xf>
    <xf numFmtId="49" fontId="1" fillId="0" borderId="0" xfId="1" applyNumberFormat="1" applyAlignment="1">
      <alignment vertical="center"/>
    </xf>
    <xf numFmtId="0" fontId="43" fillId="7" borderId="72" xfId="1" applyFont="1" applyFill="1" applyBorder="1" applyAlignment="1" applyProtection="1">
      <alignment horizontal="center" vertical="center"/>
      <protection hidden="1"/>
    </xf>
    <xf numFmtId="0" fontId="43" fillId="7" borderId="1" xfId="1" applyFont="1" applyFill="1" applyBorder="1" applyAlignment="1" applyProtection="1">
      <alignment horizontal="center" vertical="center"/>
      <protection hidden="1"/>
    </xf>
    <xf numFmtId="0" fontId="18" fillId="9" borderId="141" xfId="1" applyFont="1" applyFill="1" applyBorder="1" applyAlignment="1" applyProtection="1">
      <alignment horizontal="right" vertical="center" wrapText="1" indent="1"/>
      <protection hidden="1"/>
    </xf>
    <xf numFmtId="0" fontId="21" fillId="9" borderId="72" xfId="1" applyFont="1" applyFill="1" applyBorder="1" applyAlignment="1" applyProtection="1">
      <alignment horizontal="center" vertical="center" wrapText="1"/>
      <protection hidden="1"/>
    </xf>
    <xf numFmtId="0" fontId="21" fillId="9" borderId="1" xfId="1" applyFont="1" applyFill="1" applyBorder="1" applyAlignment="1" applyProtection="1">
      <alignment horizontal="center" vertical="center" wrapText="1"/>
      <protection hidden="1"/>
    </xf>
    <xf numFmtId="0" fontId="6" fillId="0" borderId="13" xfId="1" applyFont="1" applyBorder="1" applyAlignment="1" applyProtection="1">
      <alignment horizontal="right" vertical="center" wrapText="1"/>
      <protection hidden="1"/>
    </xf>
    <xf numFmtId="0" fontId="111" fillId="0" borderId="0" xfId="1" applyFont="1" applyProtection="1">
      <protection hidden="1"/>
    </xf>
    <xf numFmtId="49" fontId="1" fillId="0" borderId="0" xfId="1" applyNumberFormat="1"/>
    <xf numFmtId="172" fontId="1" fillId="15" borderId="63" xfId="1" applyNumberFormat="1" applyFill="1" applyBorder="1" applyAlignment="1" applyProtection="1">
      <alignment horizontal="center" vertical="center"/>
      <protection hidden="1"/>
    </xf>
    <xf numFmtId="0" fontId="6" fillId="9" borderId="64" xfId="1" applyFont="1" applyFill="1" applyBorder="1" applyAlignment="1" applyProtection="1">
      <alignment horizontal="right" vertical="center"/>
      <protection hidden="1"/>
    </xf>
    <xf numFmtId="172" fontId="1" fillId="15" borderId="1" xfId="1" applyNumberFormat="1" applyFill="1" applyBorder="1" applyAlignment="1" applyProtection="1">
      <alignment horizontal="center" vertical="center"/>
      <protection hidden="1"/>
    </xf>
    <xf numFmtId="0" fontId="6" fillId="9" borderId="65" xfId="1" applyFont="1" applyFill="1" applyBorder="1" applyAlignment="1" applyProtection="1">
      <alignment horizontal="right" vertical="center"/>
      <protection hidden="1"/>
    </xf>
    <xf numFmtId="0" fontId="13" fillId="14" borderId="7" xfId="1" applyFont="1" applyFill="1" applyBorder="1" applyAlignment="1" applyProtection="1">
      <alignment horizontal="center" vertical="center"/>
      <protection hidden="1"/>
    </xf>
    <xf numFmtId="0" fontId="6" fillId="9" borderId="129" xfId="1" applyFont="1" applyFill="1" applyBorder="1" applyAlignment="1" applyProtection="1">
      <alignment horizontal="right" vertical="center"/>
      <protection hidden="1"/>
    </xf>
    <xf numFmtId="0" fontId="6" fillId="14" borderId="72" xfId="1" applyFont="1" applyFill="1" applyBorder="1" applyAlignment="1" applyProtection="1">
      <alignment horizontal="center" vertical="center"/>
      <protection hidden="1"/>
    </xf>
    <xf numFmtId="0" fontId="13" fillId="0" borderId="38" xfId="1" applyFont="1" applyBorder="1" applyAlignment="1" applyProtection="1">
      <alignment horizontal="center" vertical="center"/>
      <protection locked="0"/>
    </xf>
    <xf numFmtId="0" fontId="13" fillId="0" borderId="10" xfId="1" applyFont="1" applyBorder="1" applyAlignment="1" applyProtection="1">
      <alignment horizontal="center" vertical="center"/>
      <protection locked="0"/>
    </xf>
    <xf numFmtId="0" fontId="13" fillId="9" borderId="69" xfId="1" applyFont="1" applyFill="1" applyBorder="1" applyAlignment="1" applyProtection="1">
      <alignment horizontal="center" vertical="center" wrapText="1"/>
      <protection hidden="1"/>
    </xf>
    <xf numFmtId="49" fontId="6" fillId="15" borderId="70" xfId="1" applyNumberFormat="1" applyFont="1" applyFill="1" applyBorder="1" applyAlignment="1" applyProtection="1">
      <alignment horizontal="center" vertical="center"/>
      <protection hidden="1"/>
    </xf>
    <xf numFmtId="49" fontId="6" fillId="15" borderId="76" xfId="1" applyNumberFormat="1" applyFont="1" applyFill="1" applyBorder="1" applyAlignment="1" applyProtection="1">
      <alignment horizontal="center" vertical="center"/>
      <protection hidden="1"/>
    </xf>
    <xf numFmtId="0" fontId="6" fillId="9" borderId="71" xfId="1" applyFont="1" applyFill="1" applyBorder="1" applyAlignment="1" applyProtection="1">
      <alignment horizontal="right" vertical="center"/>
      <protection hidden="1"/>
    </xf>
    <xf numFmtId="0" fontId="112" fillId="0" borderId="0" xfId="1" applyFont="1" applyAlignment="1" applyProtection="1">
      <alignment vertical="center"/>
      <protection hidden="1"/>
    </xf>
    <xf numFmtId="0" fontId="15" fillId="0" borderId="0" xfId="1" applyFont="1" applyAlignment="1" applyProtection="1">
      <alignment vertical="center"/>
      <protection hidden="1"/>
    </xf>
    <xf numFmtId="49" fontId="82" fillId="0" borderId="0" xfId="1" applyNumberFormat="1" applyFont="1" applyAlignment="1" applyProtection="1">
      <alignment horizontal="left" vertical="top"/>
      <protection hidden="1"/>
    </xf>
    <xf numFmtId="0" fontId="18" fillId="9" borderId="58" xfId="1" applyFont="1" applyFill="1" applyBorder="1" applyAlignment="1" applyProtection="1">
      <alignment horizontal="right" vertical="center" indent="1"/>
      <protection hidden="1"/>
    </xf>
    <xf numFmtId="0" fontId="18" fillId="9" borderId="65" xfId="1" applyFont="1" applyFill="1" applyBorder="1" applyAlignment="1" applyProtection="1">
      <alignment horizontal="right" vertical="center" indent="1"/>
      <protection hidden="1"/>
    </xf>
    <xf numFmtId="0" fontId="18" fillId="9" borderId="44" xfId="1" applyFont="1" applyFill="1" applyBorder="1" applyAlignment="1" applyProtection="1">
      <alignment horizontal="right" vertical="center" indent="1"/>
      <protection hidden="1"/>
    </xf>
    <xf numFmtId="0" fontId="15" fillId="16" borderId="87" xfId="1" applyFont="1" applyFill="1" applyBorder="1" applyAlignment="1" applyProtection="1">
      <alignment horizontal="center" vertical="center" wrapText="1"/>
      <protection hidden="1"/>
    </xf>
    <xf numFmtId="0" fontId="15" fillId="7" borderId="1" xfId="1" applyFont="1" applyFill="1" applyBorder="1" applyAlignment="1" applyProtection="1">
      <alignment horizontal="center" vertical="center"/>
      <protection hidden="1"/>
    </xf>
    <xf numFmtId="0" fontId="6" fillId="7" borderId="65" xfId="1" applyFont="1" applyFill="1" applyBorder="1" applyAlignment="1" applyProtection="1">
      <alignment horizontal="right" vertical="center" wrapText="1"/>
      <protection hidden="1"/>
    </xf>
    <xf numFmtId="0" fontId="6" fillId="7" borderId="141" xfId="1" applyFont="1" applyFill="1" applyBorder="1" applyAlignment="1" applyProtection="1">
      <alignment horizontal="center" vertical="center" wrapText="1"/>
      <protection hidden="1"/>
    </xf>
    <xf numFmtId="0" fontId="112" fillId="9" borderId="70" xfId="1" applyFont="1" applyFill="1" applyBorder="1" applyAlignment="1" applyProtection="1">
      <alignment horizontal="center" vertical="center"/>
      <protection hidden="1"/>
    </xf>
    <xf numFmtId="0" fontId="6" fillId="9" borderId="71" xfId="1" applyFont="1" applyFill="1" applyBorder="1" applyAlignment="1" applyProtection="1">
      <alignment horizontal="right" vertical="center" wrapText="1" indent="1"/>
      <protection hidden="1"/>
    </xf>
    <xf numFmtId="0" fontId="114" fillId="0" borderId="0" xfId="1" applyFont="1" applyAlignment="1" applyProtection="1">
      <alignment horizontal="center"/>
      <protection hidden="1"/>
    </xf>
    <xf numFmtId="0" fontId="50" fillId="0" borderId="0" xfId="1" applyFont="1" applyProtection="1">
      <protection hidden="1"/>
    </xf>
    <xf numFmtId="0" fontId="115" fillId="0" borderId="0" xfId="1" applyFont="1" applyAlignment="1" applyProtection="1">
      <alignment horizontal="center"/>
      <protection hidden="1"/>
    </xf>
    <xf numFmtId="0" fontId="43" fillId="0" borderId="0" xfId="1" applyFont="1" applyAlignment="1" applyProtection="1">
      <alignment horizontal="right"/>
      <protection hidden="1"/>
    </xf>
    <xf numFmtId="0" fontId="116" fillId="0" borderId="0" xfId="1" applyFont="1" applyAlignment="1" applyProtection="1">
      <alignment vertical="center"/>
      <protection hidden="1"/>
    </xf>
    <xf numFmtId="0" fontId="5" fillId="7" borderId="72" xfId="1" applyFont="1" applyFill="1" applyBorder="1" applyAlignment="1" applyProtection="1">
      <alignment horizontal="center"/>
      <protection hidden="1"/>
    </xf>
    <xf numFmtId="0" fontId="1" fillId="0" borderId="39" xfId="1" applyBorder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/>
      <protection locked="0"/>
    </xf>
    <xf numFmtId="0" fontId="1" fillId="0" borderId="38" xfId="1" applyBorder="1" applyAlignment="1" applyProtection="1">
      <alignment horizontal="center"/>
      <protection locked="0"/>
    </xf>
    <xf numFmtId="0" fontId="12" fillId="12" borderId="1" xfId="1" applyFont="1" applyFill="1" applyBorder="1" applyAlignment="1" applyProtection="1">
      <alignment horizontal="left" vertical="top" wrapText="1"/>
      <protection locked="0"/>
    </xf>
    <xf numFmtId="0" fontId="1" fillId="0" borderId="9" xfId="1" applyBorder="1" applyAlignment="1" applyProtection="1">
      <alignment horizontal="center"/>
      <protection locked="0"/>
    </xf>
    <xf numFmtId="0" fontId="1" fillId="0" borderId="12" xfId="1" applyBorder="1" applyAlignment="1" applyProtection="1">
      <alignment horizontal="center"/>
      <protection locked="0"/>
    </xf>
    <xf numFmtId="0" fontId="1" fillId="0" borderId="7" xfId="1" applyBorder="1" applyAlignment="1" applyProtection="1">
      <alignment horizontal="center"/>
      <protection locked="0"/>
    </xf>
    <xf numFmtId="0" fontId="12" fillId="12" borderId="1" xfId="1" applyFont="1" applyFill="1" applyBorder="1" applyAlignment="1" applyProtection="1">
      <alignment vertical="top" wrapText="1"/>
      <protection locked="0"/>
    </xf>
    <xf numFmtId="0" fontId="12" fillId="12" borderId="1" xfId="1" applyFont="1" applyFill="1" applyBorder="1" applyProtection="1">
      <protection locked="0"/>
    </xf>
    <xf numFmtId="0" fontId="5" fillId="9" borderId="10" xfId="1" applyFont="1" applyFill="1" applyBorder="1" applyAlignment="1" applyProtection="1">
      <alignment horizontal="left" vertical="center" indent="1"/>
      <protection hidden="1"/>
    </xf>
    <xf numFmtId="0" fontId="60" fillId="9" borderId="38" xfId="1" applyFont="1" applyFill="1" applyBorder="1" applyAlignment="1" applyProtection="1">
      <alignment horizontal="right" vertical="center" indent="1"/>
      <protection hidden="1"/>
    </xf>
    <xf numFmtId="0" fontId="1" fillId="14" borderId="7" xfId="1" applyFill="1" applyBorder="1" applyAlignment="1" applyProtection="1">
      <alignment horizontal="center" vertical="center"/>
      <protection hidden="1"/>
    </xf>
    <xf numFmtId="0" fontId="5" fillId="9" borderId="38" xfId="1" applyFont="1" applyFill="1" applyBorder="1" applyAlignment="1" applyProtection="1">
      <alignment horizontal="right" vertical="center" indent="1"/>
      <protection hidden="1"/>
    </xf>
    <xf numFmtId="0" fontId="5" fillId="9" borderId="1" xfId="1" applyFont="1" applyFill="1" applyBorder="1" applyAlignment="1" applyProtection="1">
      <alignment horizontal="center" vertical="center"/>
      <protection hidden="1"/>
    </xf>
    <xf numFmtId="0" fontId="5" fillId="9" borderId="39" xfId="1" applyFont="1" applyFill="1" applyBorder="1" applyAlignment="1" applyProtection="1">
      <alignment horizontal="center" vertical="center"/>
      <protection hidden="1"/>
    </xf>
    <xf numFmtId="0" fontId="5" fillId="9" borderId="76" xfId="1" applyFont="1" applyFill="1" applyBorder="1" applyAlignment="1" applyProtection="1">
      <alignment horizontal="right" vertical="center" indent="1"/>
      <protection hidden="1"/>
    </xf>
    <xf numFmtId="1" fontId="117" fillId="6" borderId="0" xfId="1" applyNumberFormat="1" applyFont="1" applyFill="1" applyAlignment="1" applyProtection="1">
      <alignment horizontal="right" vertical="center"/>
      <protection hidden="1"/>
    </xf>
    <xf numFmtId="0" fontId="118" fillId="0" borderId="0" xfId="1" applyFont="1"/>
    <xf numFmtId="0" fontId="118" fillId="0" borderId="0" xfId="1" applyFont="1" applyAlignment="1" applyProtection="1">
      <alignment horizontal="center" vertical="center"/>
      <protection locked="0"/>
    </xf>
    <xf numFmtId="0" fontId="118" fillId="0" borderId="0" xfId="1" applyFont="1" applyAlignment="1" applyProtection="1">
      <alignment vertical="center"/>
      <protection locked="0"/>
    </xf>
    <xf numFmtId="0" fontId="119" fillId="0" borderId="0" xfId="1" applyFont="1" applyAlignment="1" applyProtection="1">
      <alignment horizontal="center" vertical="top"/>
      <protection locked="0"/>
    </xf>
    <xf numFmtId="0" fontId="119" fillId="0" borderId="0" xfId="1" applyFont="1" applyAlignment="1" applyProtection="1">
      <alignment vertical="top"/>
      <protection locked="0"/>
    </xf>
    <xf numFmtId="0" fontId="120" fillId="2" borderId="0" xfId="1" applyFont="1" applyFill="1" applyAlignment="1">
      <alignment horizontal="left"/>
    </xf>
    <xf numFmtId="0" fontId="120" fillId="2" borderId="0" xfId="1" applyFont="1" applyFill="1" applyAlignment="1">
      <alignment horizontal="left" vertical="top" wrapText="1"/>
    </xf>
    <xf numFmtId="0" fontId="120" fillId="2" borderId="0" xfId="1" applyFont="1" applyFill="1" applyAlignment="1" applyProtection="1">
      <alignment horizontal="left" vertical="top" wrapText="1"/>
      <protection locked="0"/>
    </xf>
    <xf numFmtId="0" fontId="12" fillId="0" borderId="0" xfId="1" applyFont="1" applyAlignment="1">
      <alignment vertical="top" wrapText="1"/>
    </xf>
    <xf numFmtId="0" fontId="12" fillId="0" borderId="0" xfId="1" applyFont="1" applyAlignment="1" applyProtection="1">
      <alignment vertical="top" wrapText="1"/>
      <protection locked="0"/>
    </xf>
    <xf numFmtId="0" fontId="33" fillId="0" borderId="144" xfId="1" applyFont="1" applyBorder="1" applyAlignment="1">
      <alignment horizontal="center" vertical="center"/>
    </xf>
    <xf numFmtId="0" fontId="121" fillId="7" borderId="145" xfId="1" applyFont="1" applyFill="1" applyBorder="1" applyAlignment="1" applyProtection="1">
      <alignment horizontal="center" vertical="center"/>
      <protection hidden="1"/>
    </xf>
    <xf numFmtId="0" fontId="33" fillId="0" borderId="147" xfId="1" applyFont="1" applyBorder="1" applyAlignment="1" applyProtection="1">
      <alignment horizontal="center" vertical="center"/>
      <protection locked="0"/>
    </xf>
    <xf numFmtId="0" fontId="33" fillId="0" borderId="145" xfId="1" applyFont="1" applyBorder="1" applyAlignment="1" applyProtection="1">
      <alignment horizontal="center" vertical="center"/>
      <protection locked="0"/>
    </xf>
    <xf numFmtId="0" fontId="33" fillId="0" borderId="146" xfId="1" applyFont="1" applyBorder="1" applyAlignment="1" applyProtection="1">
      <alignment horizontal="center" vertical="center"/>
      <protection locked="0"/>
    </xf>
    <xf numFmtId="0" fontId="33" fillId="0" borderId="64" xfId="1" applyFont="1" applyBorder="1" applyAlignment="1" applyProtection="1">
      <alignment horizontal="center" vertical="center"/>
      <protection locked="0" hidden="1"/>
    </xf>
    <xf numFmtId="0" fontId="33" fillId="0" borderId="148" xfId="1" applyFont="1" applyBorder="1" applyAlignment="1" applyProtection="1">
      <alignment horizontal="center" vertical="center"/>
      <protection locked="0"/>
    </xf>
    <xf numFmtId="0" fontId="121" fillId="7" borderId="149" xfId="1" applyFont="1" applyFill="1" applyBorder="1" applyAlignment="1" applyProtection="1">
      <alignment horizontal="center" vertical="center"/>
      <protection hidden="1"/>
    </xf>
    <xf numFmtId="0" fontId="122" fillId="9" borderId="150" xfId="1" applyFont="1" applyFill="1" applyBorder="1" applyAlignment="1" applyProtection="1">
      <alignment horizontal="center" vertical="center"/>
      <protection hidden="1"/>
    </xf>
    <xf numFmtId="0" fontId="33" fillId="0" borderId="151" xfId="1" applyFont="1" applyBorder="1" applyAlignment="1" applyProtection="1">
      <alignment horizontal="center" vertical="center"/>
      <protection locked="0"/>
    </xf>
    <xf numFmtId="0" fontId="33" fillId="0" borderId="149" xfId="1" applyFont="1" applyBorder="1" applyAlignment="1" applyProtection="1">
      <alignment horizontal="center" vertical="center"/>
      <protection locked="0"/>
    </xf>
    <xf numFmtId="0" fontId="33" fillId="0" borderId="150" xfId="1" applyFont="1" applyBorder="1" applyAlignment="1" applyProtection="1">
      <alignment horizontal="center" vertical="center"/>
      <protection locked="0"/>
    </xf>
    <xf numFmtId="0" fontId="121" fillId="0" borderId="152" xfId="1" applyFont="1" applyBorder="1" applyAlignment="1" applyProtection="1">
      <alignment horizontal="left" vertical="center"/>
      <protection locked="0"/>
    </xf>
    <xf numFmtId="0" fontId="33" fillId="0" borderId="153" xfId="1" applyFont="1" applyBorder="1" applyAlignment="1" applyProtection="1">
      <alignment horizontal="center" vertical="center"/>
      <protection locked="0" hidden="1"/>
    </xf>
    <xf numFmtId="0" fontId="121" fillId="7" borderId="41" xfId="1" applyFont="1" applyFill="1" applyBorder="1" applyAlignment="1" applyProtection="1">
      <alignment horizontal="center" vertical="center"/>
      <protection hidden="1"/>
    </xf>
    <xf numFmtId="0" fontId="122" fillId="9" borderId="154" xfId="1" applyFont="1" applyFill="1" applyBorder="1" applyAlignment="1" applyProtection="1">
      <alignment horizontal="center" vertical="center"/>
      <protection hidden="1"/>
    </xf>
    <xf numFmtId="0" fontId="33" fillId="0" borderId="152" xfId="1" applyFont="1" applyBorder="1" applyAlignment="1" applyProtection="1">
      <alignment horizontal="center" vertical="center"/>
      <protection locked="0"/>
    </xf>
    <xf numFmtId="0" fontId="33" fillId="0" borderId="41" xfId="1" applyFont="1" applyBorder="1" applyAlignment="1" applyProtection="1">
      <alignment horizontal="center" vertical="center"/>
      <protection locked="0"/>
    </xf>
    <xf numFmtId="0" fontId="33" fillId="0" borderId="154" xfId="1" applyFont="1" applyBorder="1" applyAlignment="1" applyProtection="1">
      <alignment horizontal="center" vertical="center"/>
      <protection locked="0"/>
    </xf>
    <xf numFmtId="0" fontId="33" fillId="0" borderId="155" xfId="1" applyFont="1" applyBorder="1" applyAlignment="1" applyProtection="1">
      <alignment horizontal="center" vertical="center"/>
      <protection locked="0" hidden="1"/>
    </xf>
    <xf numFmtId="0" fontId="33" fillId="0" borderId="156" xfId="1" applyFont="1" applyBorder="1" applyAlignment="1" applyProtection="1">
      <alignment horizontal="center" vertical="center"/>
      <protection locked="0"/>
    </xf>
    <xf numFmtId="0" fontId="33" fillId="0" borderId="158" xfId="1" applyFont="1" applyBorder="1" applyAlignment="1" applyProtection="1">
      <alignment horizontal="center" vertical="center"/>
      <protection locked="0"/>
    </xf>
    <xf numFmtId="0" fontId="33" fillId="0" borderId="159" xfId="1" applyFont="1" applyBorder="1" applyAlignment="1" applyProtection="1">
      <alignment horizontal="center" vertical="center"/>
      <protection locked="0"/>
    </xf>
    <xf numFmtId="0" fontId="33" fillId="0" borderId="160" xfId="1" applyFont="1" applyBorder="1" applyAlignment="1" applyProtection="1">
      <alignment horizontal="center" vertical="center"/>
      <protection locked="0"/>
    </xf>
    <xf numFmtId="0" fontId="33" fillId="0" borderId="161" xfId="1" applyFont="1" applyBorder="1" applyAlignment="1" applyProtection="1">
      <alignment horizontal="center" vertical="center"/>
      <protection locked="0"/>
    </xf>
    <xf numFmtId="0" fontId="33" fillId="0" borderId="162" xfId="1" applyFont="1" applyBorder="1" applyAlignment="1" applyProtection="1">
      <alignment horizontal="center" vertical="center"/>
      <protection locked="0"/>
    </xf>
    <xf numFmtId="0" fontId="33" fillId="0" borderId="42" xfId="1" applyFont="1" applyBorder="1" applyAlignment="1" applyProtection="1">
      <alignment horizontal="center" vertical="center"/>
      <protection locked="0"/>
    </xf>
    <xf numFmtId="0" fontId="33" fillId="0" borderId="163" xfId="1" applyFont="1" applyBorder="1" applyAlignment="1" applyProtection="1">
      <alignment horizontal="center" vertical="center"/>
      <protection locked="0"/>
    </xf>
    <xf numFmtId="0" fontId="121" fillId="0" borderId="162" xfId="1" applyFont="1" applyBorder="1" applyAlignment="1" applyProtection="1">
      <alignment horizontal="left" vertical="center"/>
      <protection locked="0"/>
    </xf>
    <xf numFmtId="0" fontId="33" fillId="9" borderId="164" xfId="1" applyFont="1" applyFill="1" applyBorder="1" applyAlignment="1" applyProtection="1">
      <alignment horizontal="center" vertical="center"/>
      <protection hidden="1"/>
    </xf>
    <xf numFmtId="0" fontId="121" fillId="9" borderId="37" xfId="1" applyFont="1" applyFill="1" applyBorder="1" applyAlignment="1" applyProtection="1">
      <alignment horizontal="center" vertical="center"/>
      <protection hidden="1"/>
    </xf>
    <xf numFmtId="0" fontId="122" fillId="9" borderId="37" xfId="1" applyFont="1" applyFill="1" applyBorder="1" applyAlignment="1" applyProtection="1">
      <alignment horizontal="center" vertical="center"/>
      <protection hidden="1"/>
    </xf>
    <xf numFmtId="0" fontId="33" fillId="9" borderId="37" xfId="1" applyFont="1" applyFill="1" applyBorder="1" applyAlignment="1" applyProtection="1">
      <alignment horizontal="center" vertical="center"/>
      <protection hidden="1"/>
    </xf>
    <xf numFmtId="0" fontId="60" fillId="9" borderId="3" xfId="1" applyFont="1" applyFill="1" applyBorder="1" applyAlignment="1" applyProtection="1">
      <alignment horizontal="center" vertical="center"/>
      <protection hidden="1"/>
    </xf>
    <xf numFmtId="0" fontId="60" fillId="9" borderId="102" xfId="1" applyFont="1" applyFill="1" applyBorder="1" applyAlignment="1" applyProtection="1">
      <alignment vertical="center"/>
      <protection hidden="1"/>
    </xf>
    <xf numFmtId="49" fontId="118" fillId="0" borderId="0" xfId="1" applyNumberFormat="1" applyFont="1"/>
    <xf numFmtId="0" fontId="121" fillId="0" borderId="147" xfId="1" applyFont="1" applyBorder="1" applyAlignment="1" applyProtection="1">
      <alignment horizontal="left" vertical="center"/>
      <protection locked="0"/>
    </xf>
    <xf numFmtId="0" fontId="33" fillId="0" borderId="165" xfId="1" applyFont="1" applyBorder="1" applyAlignment="1" applyProtection="1">
      <alignment horizontal="center" vertical="center"/>
      <protection locked="0" hidden="1"/>
    </xf>
    <xf numFmtId="0" fontId="33" fillId="0" borderId="166" xfId="1" applyFont="1" applyBorder="1" applyAlignment="1" applyProtection="1">
      <alignment horizontal="center" vertical="center"/>
      <protection locked="0"/>
    </xf>
    <xf numFmtId="0" fontId="33" fillId="0" borderId="167" xfId="1" applyFont="1" applyBorder="1" applyAlignment="1" applyProtection="1">
      <alignment horizontal="center" vertical="center"/>
      <protection locked="0" hidden="1"/>
    </xf>
    <xf numFmtId="0" fontId="60" fillId="9" borderId="37" xfId="1" applyFont="1" applyFill="1" applyBorder="1" applyAlignment="1" applyProtection="1">
      <alignment horizontal="center" vertical="center"/>
      <protection hidden="1"/>
    </xf>
    <xf numFmtId="0" fontId="60" fillId="9" borderId="103" xfId="1" applyFont="1" applyFill="1" applyBorder="1" applyAlignment="1" applyProtection="1">
      <alignment vertical="center"/>
      <protection hidden="1"/>
    </xf>
    <xf numFmtId="0" fontId="33" fillId="9" borderId="15" xfId="1" applyFont="1" applyFill="1" applyBorder="1" applyAlignment="1" applyProtection="1">
      <alignment horizontal="center" vertical="center"/>
      <protection hidden="1"/>
    </xf>
    <xf numFmtId="0" fontId="121" fillId="9" borderId="0" xfId="1" applyFont="1" applyFill="1" applyAlignment="1" applyProtection="1">
      <alignment horizontal="center" vertical="center"/>
      <protection hidden="1"/>
    </xf>
    <xf numFmtId="0" fontId="122" fillId="9" borderId="0" xfId="1" applyFont="1" applyFill="1" applyAlignment="1" applyProtection="1">
      <alignment horizontal="center" vertical="center"/>
      <protection hidden="1"/>
    </xf>
    <xf numFmtId="0" fontId="33" fillId="9" borderId="0" xfId="1" applyFont="1" applyFill="1" applyAlignment="1" applyProtection="1">
      <alignment horizontal="center" vertical="center"/>
      <protection hidden="1"/>
    </xf>
    <xf numFmtId="0" fontId="95" fillId="9" borderId="0" xfId="1" applyFont="1" applyFill="1" applyAlignment="1" applyProtection="1">
      <alignment horizontal="center" vertical="center"/>
      <protection hidden="1"/>
    </xf>
    <xf numFmtId="0" fontId="60" fillId="9" borderId="44" xfId="1" applyFont="1" applyFill="1" applyBorder="1" applyAlignment="1" applyProtection="1">
      <alignment vertical="center"/>
      <protection hidden="1"/>
    </xf>
    <xf numFmtId="0" fontId="118" fillId="0" borderId="0" xfId="1" applyFont="1" applyAlignment="1">
      <alignment vertical="center"/>
    </xf>
    <xf numFmtId="0" fontId="64" fillId="0" borderId="168" xfId="1" applyFont="1" applyBorder="1" applyAlignment="1" applyProtection="1">
      <alignment horizontal="center" vertical="center"/>
      <protection locked="0"/>
    </xf>
    <xf numFmtId="0" fontId="121" fillId="7" borderId="10" xfId="1" applyFont="1" applyFill="1" applyBorder="1" applyAlignment="1" applyProtection="1">
      <alignment horizontal="center" vertical="center"/>
      <protection hidden="1"/>
    </xf>
    <xf numFmtId="0" fontId="33" fillId="0" borderId="170" xfId="1" applyFont="1" applyBorder="1" applyAlignment="1" applyProtection="1">
      <alignment horizontal="center" vertical="center"/>
      <protection locked="0"/>
    </xf>
    <xf numFmtId="0" fontId="33" fillId="0" borderId="40" xfId="1" applyFont="1" applyBorder="1" applyAlignment="1" applyProtection="1">
      <alignment horizontal="center" vertical="center"/>
      <protection locked="0"/>
    </xf>
    <xf numFmtId="0" fontId="33" fillId="0" borderId="169" xfId="1" applyFont="1" applyBorder="1" applyAlignment="1" applyProtection="1">
      <alignment horizontal="center" vertical="center"/>
      <protection locked="0"/>
    </xf>
    <xf numFmtId="0" fontId="33" fillId="12" borderId="171" xfId="1" applyFont="1" applyFill="1" applyBorder="1" applyAlignment="1" applyProtection="1">
      <alignment horizontal="center" vertical="center"/>
      <protection hidden="1"/>
    </xf>
    <xf numFmtId="0" fontId="33" fillId="0" borderId="172" xfId="1" applyFont="1" applyBorder="1" applyAlignment="1" applyProtection="1">
      <alignment horizontal="center" vertical="center"/>
      <protection locked="0"/>
    </xf>
    <xf numFmtId="0" fontId="33" fillId="0" borderId="173" xfId="1" applyFont="1" applyBorder="1" applyAlignment="1" applyProtection="1">
      <alignment horizontal="center" vertical="center"/>
      <protection locked="0"/>
    </xf>
    <xf numFmtId="0" fontId="33" fillId="0" borderId="11" xfId="1" applyFont="1" applyBorder="1" applyAlignment="1" applyProtection="1">
      <alignment horizontal="center" vertical="center"/>
      <protection locked="0"/>
    </xf>
    <xf numFmtId="0" fontId="33" fillId="0" borderId="157" xfId="1" applyFont="1" applyBorder="1" applyAlignment="1" applyProtection="1">
      <alignment horizontal="center" vertical="center"/>
      <protection locked="0"/>
    </xf>
    <xf numFmtId="0" fontId="33" fillId="12" borderId="174" xfId="1" applyFont="1" applyFill="1" applyBorder="1" applyAlignment="1" applyProtection="1">
      <alignment horizontal="center" vertical="center"/>
      <protection hidden="1"/>
    </xf>
    <xf numFmtId="0" fontId="33" fillId="12" borderId="167" xfId="1" applyFont="1" applyFill="1" applyBorder="1" applyAlignment="1" applyProtection="1">
      <alignment horizontal="center" vertical="center"/>
      <protection hidden="1"/>
    </xf>
    <xf numFmtId="0" fontId="33" fillId="0" borderId="175" xfId="1" applyFont="1" applyBorder="1" applyAlignment="1" applyProtection="1">
      <alignment horizontal="center" vertical="center"/>
      <protection locked="0"/>
    </xf>
    <xf numFmtId="0" fontId="33" fillId="12" borderId="155" xfId="1" applyFont="1" applyFill="1" applyBorder="1" applyAlignment="1" applyProtection="1">
      <alignment horizontal="center" vertical="center"/>
      <protection hidden="1"/>
    </xf>
    <xf numFmtId="0" fontId="12" fillId="9" borderId="15" xfId="1" applyFont="1" applyFill="1" applyBorder="1" applyAlignment="1" applyProtection="1">
      <alignment horizontal="center" vertical="center" wrapText="1"/>
      <protection hidden="1"/>
    </xf>
    <xf numFmtId="0" fontId="123" fillId="9" borderId="37" xfId="1" applyFont="1" applyFill="1" applyBorder="1" applyAlignment="1" applyProtection="1">
      <alignment horizontal="center" vertical="center"/>
      <protection hidden="1"/>
    </xf>
    <xf numFmtId="0" fontId="95" fillId="9" borderId="37" xfId="1" applyFont="1" applyFill="1" applyBorder="1" applyAlignment="1" applyProtection="1">
      <alignment horizontal="center" vertical="center"/>
      <protection hidden="1"/>
    </xf>
    <xf numFmtId="0" fontId="33" fillId="9" borderId="44" xfId="1" applyFont="1" applyFill="1" applyBorder="1" applyAlignment="1" applyProtection="1">
      <alignment vertical="center"/>
      <protection hidden="1"/>
    </xf>
    <xf numFmtId="0" fontId="33" fillId="7" borderId="168" xfId="1" applyFont="1" applyFill="1" applyBorder="1" applyAlignment="1" applyProtection="1">
      <alignment horizontal="center" vertical="center"/>
      <protection hidden="1"/>
    </xf>
    <xf numFmtId="0" fontId="95" fillId="7" borderId="27" xfId="1" applyFont="1" applyFill="1" applyBorder="1" applyAlignment="1" applyProtection="1">
      <alignment horizontal="center" vertical="center"/>
      <protection hidden="1"/>
    </xf>
    <xf numFmtId="0" fontId="95" fillId="7" borderId="169" xfId="1" applyFont="1" applyFill="1" applyBorder="1" applyAlignment="1" applyProtection="1">
      <alignment horizontal="center" vertical="center"/>
      <protection hidden="1"/>
    </xf>
    <xf numFmtId="0" fontId="33" fillId="7" borderId="122" xfId="1" applyFont="1" applyFill="1" applyBorder="1" applyAlignment="1" applyProtection="1">
      <alignment horizontal="center" vertical="center"/>
      <protection hidden="1"/>
    </xf>
    <xf numFmtId="0" fontId="121" fillId="7" borderId="178" xfId="1" applyFont="1" applyFill="1" applyBorder="1" applyAlignment="1" applyProtection="1">
      <alignment horizontal="center" vertical="center"/>
      <protection hidden="1"/>
    </xf>
    <xf numFmtId="0" fontId="95" fillId="7" borderId="5" xfId="1" applyFont="1" applyFill="1" applyBorder="1" applyAlignment="1" applyProtection="1">
      <alignment horizontal="center" vertical="center"/>
      <protection hidden="1"/>
    </xf>
    <xf numFmtId="0" fontId="95" fillId="7" borderId="158" xfId="1" applyFont="1" applyFill="1" applyBorder="1" applyAlignment="1" applyProtection="1">
      <alignment horizontal="center" vertical="center"/>
      <protection hidden="1"/>
    </xf>
    <xf numFmtId="0" fontId="95" fillId="7" borderId="11" xfId="1" applyFont="1" applyFill="1" applyBorder="1" applyAlignment="1" applyProtection="1">
      <alignment horizontal="center" vertical="center"/>
      <protection hidden="1"/>
    </xf>
    <xf numFmtId="0" fontId="95" fillId="7" borderId="157" xfId="1" applyFont="1" applyFill="1" applyBorder="1" applyAlignment="1" applyProtection="1">
      <alignment horizontal="center" vertical="center"/>
      <protection hidden="1"/>
    </xf>
    <xf numFmtId="0" fontId="60" fillId="18" borderId="181" xfId="1" applyFont="1" applyFill="1" applyBorder="1" applyAlignment="1" applyProtection="1">
      <alignment horizontal="center" vertical="center"/>
      <protection hidden="1"/>
    </xf>
    <xf numFmtId="0" fontId="122" fillId="18" borderId="182" xfId="1" applyFont="1" applyFill="1" applyBorder="1" applyAlignment="1" applyProtection="1">
      <alignment horizontal="center" vertical="center"/>
      <protection hidden="1"/>
    </xf>
    <xf numFmtId="0" fontId="95" fillId="18" borderId="183" xfId="1" applyFont="1" applyFill="1" applyBorder="1" applyAlignment="1" applyProtection="1">
      <alignment horizontal="center" vertical="center"/>
      <protection hidden="1"/>
    </xf>
    <xf numFmtId="0" fontId="95" fillId="18" borderId="184" xfId="1" applyFont="1" applyFill="1" applyBorder="1" applyAlignment="1" applyProtection="1">
      <alignment horizontal="center" vertical="center"/>
      <protection hidden="1"/>
    </xf>
    <xf numFmtId="0" fontId="95" fillId="18" borderId="182" xfId="1" applyFont="1" applyFill="1" applyBorder="1" applyAlignment="1" applyProtection="1">
      <alignment horizontal="center" vertical="center"/>
      <protection hidden="1"/>
    </xf>
    <xf numFmtId="0" fontId="95" fillId="18" borderId="185" xfId="1" applyFont="1" applyFill="1" applyBorder="1" applyAlignment="1" applyProtection="1">
      <alignment horizontal="center" vertical="center"/>
      <protection hidden="1"/>
    </xf>
    <xf numFmtId="0" fontId="33" fillId="9" borderId="2" xfId="1" applyFont="1" applyFill="1" applyBorder="1" applyAlignment="1">
      <alignment horizontal="center" vertical="center"/>
    </xf>
    <xf numFmtId="0" fontId="33" fillId="9" borderId="192" xfId="1" applyFont="1" applyFill="1" applyBorder="1" applyAlignment="1">
      <alignment horizontal="center" vertical="center"/>
    </xf>
    <xf numFmtId="0" fontId="63" fillId="9" borderId="197" xfId="1" applyFont="1" applyFill="1" applyBorder="1" applyAlignment="1" applyProtection="1">
      <alignment horizontal="center" vertical="center"/>
      <protection hidden="1"/>
    </xf>
    <xf numFmtId="0" fontId="63" fillId="9" borderId="70" xfId="1" applyFont="1" applyFill="1" applyBorder="1" applyAlignment="1" applyProtection="1">
      <alignment horizontal="center" vertical="center" wrapText="1"/>
      <protection hidden="1"/>
    </xf>
    <xf numFmtId="0" fontId="63" fillId="9" borderId="109" xfId="1" applyFont="1" applyFill="1" applyBorder="1" applyAlignment="1" applyProtection="1">
      <alignment horizontal="center" vertical="center"/>
      <protection hidden="1"/>
    </xf>
    <xf numFmtId="0" fontId="125" fillId="0" borderId="0" xfId="1" applyFont="1" applyAlignment="1" applyProtection="1">
      <alignment horizontal="right" vertical="center"/>
      <protection hidden="1"/>
    </xf>
    <xf numFmtId="0" fontId="97" fillId="0" borderId="0" xfId="1" applyFont="1" applyAlignment="1" applyProtection="1">
      <alignment vertical="center"/>
      <protection hidden="1"/>
    </xf>
    <xf numFmtId="0" fontId="126" fillId="0" borderId="0" xfId="1" applyFont="1" applyAlignment="1" applyProtection="1">
      <alignment horizontal="centerContinuous" vertical="center"/>
      <protection hidden="1"/>
    </xf>
    <xf numFmtId="0" fontId="101" fillId="0" borderId="0" xfId="1" applyFont="1" applyAlignment="1" applyProtection="1">
      <alignment vertical="center"/>
      <protection hidden="1"/>
    </xf>
    <xf numFmtId="0" fontId="101" fillId="0" borderId="0" xfId="1" applyFont="1" applyAlignment="1" applyProtection="1">
      <alignment horizontal="right" vertical="center"/>
      <protection hidden="1"/>
    </xf>
    <xf numFmtId="0" fontId="98" fillId="0" borderId="0" xfId="1" applyFont="1" applyAlignment="1" applyProtection="1">
      <alignment vertical="center"/>
      <protection hidden="1"/>
    </xf>
    <xf numFmtId="0" fontId="118" fillId="0" borderId="0" xfId="1" applyFont="1" applyProtection="1">
      <protection hidden="1"/>
    </xf>
    <xf numFmtId="0" fontId="118" fillId="0" borderId="0" xfId="1" applyFont="1" applyAlignment="1">
      <alignment horizontal="left"/>
    </xf>
    <xf numFmtId="1" fontId="127" fillId="6" borderId="0" xfId="1" applyNumberFormat="1" applyFont="1" applyFill="1" applyAlignment="1" applyProtection="1">
      <alignment horizontal="right" vertical="center"/>
      <protection hidden="1"/>
    </xf>
    <xf numFmtId="0" fontId="33" fillId="0" borderId="0" xfId="1" applyFont="1" applyAlignment="1" applyProtection="1">
      <alignment horizontal="centerContinuous" vertical="center"/>
      <protection hidden="1"/>
    </xf>
    <xf numFmtId="0" fontId="33" fillId="0" borderId="0" xfId="1" applyFont="1" applyAlignment="1" applyProtection="1">
      <alignment horizontal="centerContinuous"/>
      <protection hidden="1"/>
    </xf>
    <xf numFmtId="0" fontId="63" fillId="9" borderId="127" xfId="1" applyFont="1" applyFill="1" applyBorder="1" applyAlignment="1" applyProtection="1">
      <alignment horizontal="center" vertical="center" wrapText="1"/>
      <protection hidden="1"/>
    </xf>
    <xf numFmtId="0" fontId="122" fillId="9" borderId="163" xfId="1" applyFont="1" applyFill="1" applyBorder="1" applyAlignment="1" applyProtection="1">
      <alignment horizontal="center" vertical="center"/>
      <protection hidden="1"/>
    </xf>
    <xf numFmtId="0" fontId="121" fillId="7" borderId="42" xfId="1" applyFont="1" applyFill="1" applyBorder="1" applyAlignment="1" applyProtection="1">
      <alignment horizontal="center" vertical="center"/>
      <protection hidden="1"/>
    </xf>
    <xf numFmtId="0" fontId="122" fillId="9" borderId="3" xfId="1" applyFont="1" applyFill="1" applyBorder="1" applyAlignment="1" applyProtection="1">
      <alignment horizontal="center" vertical="center"/>
      <protection hidden="1"/>
    </xf>
    <xf numFmtId="0" fontId="121" fillId="9" borderId="3" xfId="1" applyFont="1" applyFill="1" applyBorder="1" applyAlignment="1" applyProtection="1">
      <alignment horizontal="center" vertical="center"/>
      <protection hidden="1"/>
    </xf>
    <xf numFmtId="0" fontId="122" fillId="9" borderId="146" xfId="1" applyFont="1" applyFill="1" applyBorder="1" applyAlignment="1" applyProtection="1">
      <alignment horizontal="center" vertical="center"/>
      <protection hidden="1"/>
    </xf>
    <xf numFmtId="0" fontId="122" fillId="9" borderId="169" xfId="1" applyFont="1" applyFill="1" applyBorder="1" applyAlignment="1" applyProtection="1">
      <alignment horizontal="center" vertical="center"/>
      <protection hidden="1"/>
    </xf>
    <xf numFmtId="0" fontId="121" fillId="7" borderId="40" xfId="1" applyFont="1" applyFill="1" applyBorder="1" applyAlignment="1" applyProtection="1">
      <alignment horizontal="center" vertical="center"/>
      <protection hidden="1"/>
    </xf>
    <xf numFmtId="0" fontId="13" fillId="0" borderId="65" xfId="1" applyFont="1" applyBorder="1" applyAlignment="1" applyProtection="1">
      <alignment horizontal="center" vertical="center"/>
      <protection locked="0"/>
    </xf>
    <xf numFmtId="0" fontId="16" fillId="0" borderId="65" xfId="1" applyFont="1" applyBorder="1" applyAlignment="1" applyProtection="1">
      <alignment horizontal="center" vertical="center"/>
      <protection locked="0"/>
    </xf>
    <xf numFmtId="0" fontId="16" fillId="0" borderId="64" xfId="1" applyFont="1" applyBorder="1" applyAlignment="1" applyProtection="1">
      <alignment horizontal="center" vertical="center"/>
      <protection locked="0"/>
    </xf>
    <xf numFmtId="2" fontId="53" fillId="0" borderId="0" xfId="1" applyNumberFormat="1" applyFont="1" applyAlignment="1" applyProtection="1">
      <alignment horizontal="left"/>
      <protection hidden="1"/>
    </xf>
    <xf numFmtId="49" fontId="53" fillId="0" borderId="0" xfId="1" applyNumberFormat="1" applyFont="1" applyAlignment="1" applyProtection="1">
      <alignment horizontal="right"/>
      <protection hidden="1"/>
    </xf>
    <xf numFmtId="2" fontId="128" fillId="0" borderId="0" xfId="1" applyNumberFormat="1" applyFont="1" applyAlignment="1" applyProtection="1">
      <alignment vertical="center"/>
      <protection hidden="1"/>
    </xf>
    <xf numFmtId="0" fontId="21" fillId="9" borderId="65" xfId="1" applyFont="1" applyFill="1" applyBorder="1" applyAlignment="1" applyProtection="1">
      <alignment horizontal="center" vertical="center" wrapText="1"/>
      <protection locked="0" hidden="1"/>
    </xf>
    <xf numFmtId="49" fontId="18" fillId="0" borderId="2" xfId="6" applyNumberFormat="1" applyFont="1" applyBorder="1" applyAlignment="1" applyProtection="1">
      <alignment horizontal="center" vertical="center"/>
      <protection locked="0"/>
    </xf>
    <xf numFmtId="0" fontId="12" fillId="12" borderId="1" xfId="1" applyFont="1" applyFill="1" applyBorder="1" applyAlignment="1" applyProtection="1">
      <alignment horizontal="left" vertical="top"/>
      <protection locked="0"/>
    </xf>
    <xf numFmtId="2" fontId="129" fillId="0" borderId="0" xfId="1" applyNumberFormat="1" applyFont="1" applyAlignment="1" applyProtection="1">
      <alignment vertical="center"/>
      <protection hidden="1"/>
    </xf>
    <xf numFmtId="0" fontId="8" fillId="0" borderId="0" xfId="1" applyFont="1" applyAlignment="1" applyProtection="1">
      <alignment horizontal="center" vertical="center"/>
      <protection hidden="1"/>
    </xf>
    <xf numFmtId="1" fontId="130" fillId="0" borderId="0" xfId="8" applyNumberFormat="1" applyFont="1" applyFill="1" applyBorder="1" applyAlignment="1" applyProtection="1">
      <alignment vertical="center"/>
      <protection hidden="1"/>
    </xf>
    <xf numFmtId="14" fontId="38" fillId="0" borderId="0" xfId="1" applyNumberFormat="1" applyFont="1" applyAlignment="1" applyProtection="1">
      <alignment vertical="center" wrapText="1"/>
      <protection hidden="1"/>
    </xf>
    <xf numFmtId="1" fontId="16" fillId="2" borderId="10" xfId="1" applyNumberFormat="1" applyFont="1" applyFill="1" applyBorder="1" applyAlignment="1" applyProtection="1">
      <alignment horizontal="right" vertical="center"/>
      <protection locked="0"/>
    </xf>
    <xf numFmtId="1" fontId="6" fillId="21" borderId="87" xfId="1" applyNumberFormat="1" applyFont="1" applyFill="1" applyBorder="1" applyAlignment="1" applyProtection="1">
      <alignment horizontal="right" vertical="center"/>
      <protection locked="0"/>
    </xf>
    <xf numFmtId="1" fontId="16" fillId="2" borderId="1" xfId="1" applyNumberFormat="1" applyFont="1" applyFill="1" applyBorder="1" applyAlignment="1" applyProtection="1">
      <alignment horizontal="right" vertical="center"/>
      <protection locked="0"/>
    </xf>
    <xf numFmtId="1" fontId="6" fillId="21" borderId="86" xfId="1" applyNumberFormat="1" applyFont="1" applyFill="1" applyBorder="1" applyAlignment="1" applyProtection="1">
      <alignment horizontal="right" vertical="center"/>
      <protection locked="0"/>
    </xf>
    <xf numFmtId="1" fontId="16" fillId="2" borderId="12" xfId="1" applyNumberFormat="1" applyFont="1" applyFill="1" applyBorder="1" applyAlignment="1" applyProtection="1">
      <alignment horizontal="right" vertical="center"/>
      <protection locked="0"/>
    </xf>
    <xf numFmtId="0" fontId="1" fillId="23" borderId="63" xfId="1" applyFill="1" applyBorder="1"/>
    <xf numFmtId="0" fontId="1" fillId="23" borderId="62" xfId="1" applyFill="1" applyBorder="1"/>
    <xf numFmtId="1" fontId="6" fillId="0" borderId="87" xfId="1" applyNumberFormat="1" applyFont="1" applyBorder="1" applyAlignment="1" applyProtection="1">
      <alignment horizontal="center" vertical="center"/>
      <protection locked="0"/>
    </xf>
    <xf numFmtId="1" fontId="1" fillId="23" borderId="139" xfId="1" applyNumberFormat="1" applyFill="1" applyBorder="1" applyAlignment="1">
      <alignment horizontal="center"/>
    </xf>
    <xf numFmtId="0" fontId="6" fillId="4" borderId="17" xfId="1" applyFont="1" applyFill="1" applyBorder="1" applyAlignment="1" applyProtection="1">
      <alignment horizontal="center" vertical="center"/>
      <protection hidden="1"/>
    </xf>
    <xf numFmtId="0" fontId="6" fillId="4" borderId="16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center" vertical="center"/>
      <protection hidden="1"/>
    </xf>
    <xf numFmtId="0" fontId="6" fillId="4" borderId="9" xfId="1" applyFont="1" applyFill="1" applyBorder="1" applyAlignment="1" applyProtection="1">
      <alignment horizontal="center" vertical="center" wrapText="1"/>
      <protection hidden="1"/>
    </xf>
    <xf numFmtId="0" fontId="6" fillId="4" borderId="7" xfId="1" applyFont="1" applyFill="1" applyBorder="1" applyAlignment="1" applyProtection="1">
      <alignment horizontal="center" vertical="center" wrapText="1"/>
      <protection hidden="1"/>
    </xf>
    <xf numFmtId="0" fontId="1" fillId="2" borderId="0" xfId="1" applyFill="1" applyAlignment="1" applyProtection="1">
      <alignment horizontal="left" vertical="center"/>
      <protection hidden="1"/>
    </xf>
    <xf numFmtId="0" fontId="6" fillId="4" borderId="9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1" fillId="2" borderId="0" xfId="1" applyFill="1" applyAlignment="1">
      <alignment horizontal="left" vertical="center"/>
    </xf>
    <xf numFmtId="0" fontId="5" fillId="4" borderId="9" xfId="1" applyFont="1" applyFill="1" applyBorder="1" applyAlignment="1" applyProtection="1">
      <alignment horizontal="center" vertical="center"/>
      <protection hidden="1"/>
    </xf>
    <xf numFmtId="0" fontId="5" fillId="4" borderId="8" xfId="1" applyFont="1" applyFill="1" applyBorder="1" applyAlignment="1" applyProtection="1">
      <alignment horizontal="center" vertical="center"/>
      <protection hidden="1"/>
    </xf>
    <xf numFmtId="0" fontId="5" fillId="4" borderId="6" xfId="1" applyFont="1" applyFill="1" applyBorder="1" applyAlignment="1" applyProtection="1">
      <alignment horizontal="center" vertical="center"/>
      <protection hidden="1"/>
    </xf>
    <xf numFmtId="0" fontId="5" fillId="4" borderId="0" xfId="1" applyFont="1" applyFill="1" applyAlignment="1" applyProtection="1">
      <alignment horizontal="center" vertical="center"/>
      <protection hidden="1"/>
    </xf>
    <xf numFmtId="0" fontId="5" fillId="4" borderId="1" xfId="1" applyFont="1" applyFill="1" applyBorder="1" applyAlignment="1" applyProtection="1">
      <alignment horizontal="center" vertical="center"/>
      <protection hidden="1"/>
    </xf>
    <xf numFmtId="0" fontId="5" fillId="5" borderId="9" xfId="1" applyFont="1" applyFill="1" applyBorder="1" applyAlignment="1">
      <alignment horizontal="center"/>
    </xf>
    <xf numFmtId="0" fontId="5" fillId="5" borderId="8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0" fontId="5" fillId="5" borderId="12" xfId="1" applyFont="1" applyFill="1" applyBorder="1" applyAlignment="1" applyProtection="1">
      <alignment horizontal="center" vertical="center" wrapText="1"/>
      <protection hidden="1"/>
    </xf>
    <xf numFmtId="0" fontId="5" fillId="5" borderId="11" xfId="1" applyFont="1" applyFill="1" applyBorder="1" applyAlignment="1" applyProtection="1">
      <alignment horizontal="center" vertical="center" wrapText="1"/>
      <protection hidden="1"/>
    </xf>
    <xf numFmtId="0" fontId="5" fillId="4" borderId="9" xfId="1" applyFont="1" applyFill="1" applyBorder="1" applyAlignment="1" applyProtection="1">
      <alignment horizontal="center" vertical="center" wrapText="1"/>
      <protection hidden="1"/>
    </xf>
    <xf numFmtId="0" fontId="5" fillId="4" borderId="8" xfId="1" applyFont="1" applyFill="1" applyBorder="1" applyAlignment="1" applyProtection="1">
      <alignment horizontal="center" vertical="center" wrapText="1"/>
      <protection hidden="1"/>
    </xf>
    <xf numFmtId="0" fontId="5" fillId="4" borderId="7" xfId="1" applyFont="1" applyFill="1" applyBorder="1" applyAlignment="1" applyProtection="1">
      <alignment horizontal="center" vertical="center" wrapText="1"/>
      <protection hidden="1"/>
    </xf>
    <xf numFmtId="0" fontId="5" fillId="4" borderId="9" xfId="1" applyFont="1" applyFill="1" applyBorder="1" applyAlignment="1" applyProtection="1">
      <alignment horizontal="center"/>
      <protection hidden="1"/>
    </xf>
    <xf numFmtId="0" fontId="5" fillId="4" borderId="8" xfId="1" applyFont="1" applyFill="1" applyBorder="1" applyAlignment="1" applyProtection="1">
      <alignment horizontal="center"/>
      <protection hidden="1"/>
    </xf>
    <xf numFmtId="0" fontId="5" fillId="4" borderId="7" xfId="1" applyFont="1" applyFill="1" applyBorder="1" applyAlignment="1" applyProtection="1">
      <alignment horizontal="center"/>
      <protection hidden="1"/>
    </xf>
    <xf numFmtId="0" fontId="6" fillId="4" borderId="8" xfId="1" applyFont="1" applyFill="1" applyBorder="1" applyAlignment="1" applyProtection="1">
      <alignment horizontal="center" vertical="center" wrapText="1"/>
      <protection hidden="1"/>
    </xf>
    <xf numFmtId="0" fontId="5" fillId="2" borderId="0" xfId="1" applyFont="1" applyFill="1" applyAlignment="1">
      <alignment horizontal="center"/>
    </xf>
    <xf numFmtId="0" fontId="13" fillId="0" borderId="20" xfId="1" applyFont="1" applyBorder="1" applyAlignment="1">
      <alignment horizontal="right" vertical="center" indent="1"/>
    </xf>
    <xf numFmtId="0" fontId="13" fillId="0" borderId="19" xfId="1" applyFont="1" applyBorder="1" applyAlignment="1">
      <alignment horizontal="right" vertical="center" indent="1"/>
    </xf>
    <xf numFmtId="164" fontId="13" fillId="0" borderId="19" xfId="1" applyNumberFormat="1" applyFont="1" applyBorder="1" applyAlignment="1" applyProtection="1">
      <alignment horizontal="left" vertical="center"/>
      <protection locked="0"/>
    </xf>
    <xf numFmtId="164" fontId="13" fillId="0" borderId="18" xfId="1" applyNumberFormat="1" applyFont="1" applyBorder="1" applyAlignment="1" applyProtection="1">
      <alignment horizontal="left" vertical="center"/>
      <protection locked="0"/>
    </xf>
    <xf numFmtId="0" fontId="14" fillId="0" borderId="9" xfId="1" applyFont="1" applyBorder="1" applyAlignment="1">
      <alignment horizontal="left" vertical="center"/>
    </xf>
    <xf numFmtId="0" fontId="14" fillId="0" borderId="8" xfId="1" applyFont="1" applyBorder="1" applyAlignment="1">
      <alignment horizontal="left" vertical="center"/>
    </xf>
    <xf numFmtId="0" fontId="14" fillId="0" borderId="7" xfId="1" applyFont="1" applyBorder="1" applyAlignment="1">
      <alignment horizontal="left" vertical="center"/>
    </xf>
    <xf numFmtId="0" fontId="14" fillId="0" borderId="25" xfId="1" applyFont="1" applyBorder="1" applyAlignment="1">
      <alignment horizontal="center" vertical="top"/>
    </xf>
    <xf numFmtId="0" fontId="14" fillId="0" borderId="24" xfId="1" applyFont="1" applyBorder="1" applyAlignment="1">
      <alignment horizontal="center" vertical="top"/>
    </xf>
    <xf numFmtId="0" fontId="13" fillId="0" borderId="23" xfId="1" applyFont="1" applyBorder="1" applyAlignment="1">
      <alignment horizontal="right" vertical="center" indent="1"/>
    </xf>
    <xf numFmtId="0" fontId="13" fillId="0" borderId="0" xfId="1" applyFont="1" applyAlignment="1">
      <alignment horizontal="right" vertical="center" indent="1"/>
    </xf>
    <xf numFmtId="164" fontId="13" fillId="0" borderId="22" xfId="1" applyNumberFormat="1" applyFont="1" applyBorder="1" applyAlignment="1" applyProtection="1">
      <alignment horizontal="left" vertical="center"/>
      <protection locked="0"/>
    </xf>
    <xf numFmtId="164" fontId="13" fillId="0" borderId="21" xfId="1" applyNumberFormat="1" applyFont="1" applyBorder="1" applyAlignment="1" applyProtection="1">
      <alignment horizontal="left" vertical="center"/>
      <protection locked="0"/>
    </xf>
    <xf numFmtId="0" fontId="1" fillId="0" borderId="34" xfId="1" applyBorder="1" applyAlignment="1" applyProtection="1">
      <alignment horizontal="left" vertical="center" indent="1"/>
      <protection locked="0"/>
    </xf>
    <xf numFmtId="0" fontId="1" fillId="0" borderId="33" xfId="1" applyBorder="1" applyAlignment="1" applyProtection="1">
      <alignment horizontal="left" vertical="center" indent="1"/>
      <protection locked="0"/>
    </xf>
    <xf numFmtId="0" fontId="1" fillId="0" borderId="32" xfId="1" applyBorder="1" applyAlignment="1" applyProtection="1">
      <alignment horizontal="left" vertical="center" indent="1"/>
      <protection locked="0"/>
    </xf>
    <xf numFmtId="0" fontId="15" fillId="0" borderId="6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5" fillId="0" borderId="4" xfId="1" applyFont="1" applyBorder="1" applyAlignment="1" applyProtection="1">
      <alignment horizontal="center" vertical="center"/>
      <protection locked="0"/>
    </xf>
    <xf numFmtId="0" fontId="15" fillId="0" borderId="2" xfId="1" applyFont="1" applyBorder="1" applyAlignment="1" applyProtection="1">
      <alignment horizontal="center" vertical="center"/>
      <protection locked="0"/>
    </xf>
    <xf numFmtId="0" fontId="1" fillId="0" borderId="31" xfId="1" applyBorder="1" applyAlignment="1" applyProtection="1">
      <alignment horizontal="left" vertical="center" indent="1"/>
      <protection locked="0"/>
    </xf>
    <xf numFmtId="0" fontId="1" fillId="0" borderId="22" xfId="1" applyBorder="1" applyAlignment="1" applyProtection="1">
      <alignment horizontal="left" vertical="center" indent="1"/>
      <protection locked="0"/>
    </xf>
    <xf numFmtId="0" fontId="1" fillId="0" borderId="30" xfId="1" applyBorder="1" applyAlignment="1" applyProtection="1">
      <alignment horizontal="left" vertical="center" indent="1"/>
      <protection locked="0"/>
    </xf>
    <xf numFmtId="0" fontId="1" fillId="0" borderId="29" xfId="1" applyBorder="1" applyAlignment="1" applyProtection="1">
      <alignment horizontal="left" vertical="center" indent="1"/>
      <protection locked="0"/>
    </xf>
    <xf numFmtId="0" fontId="1" fillId="0" borderId="28" xfId="1" applyBorder="1" applyAlignment="1" applyProtection="1">
      <alignment horizontal="left" vertical="center" indent="1"/>
      <protection locked="0"/>
    </xf>
    <xf numFmtId="0" fontId="1" fillId="0" borderId="27" xfId="1" applyBorder="1" applyAlignment="1" applyProtection="1">
      <alignment horizontal="left" vertical="center" indent="1"/>
      <protection locked="0"/>
    </xf>
    <xf numFmtId="0" fontId="1" fillId="0" borderId="8" xfId="1" applyBorder="1" applyAlignment="1">
      <alignment horizontal="left" vertical="center" wrapText="1" indent="1"/>
    </xf>
    <xf numFmtId="0" fontId="1" fillId="0" borderId="0" xfId="1" applyAlignment="1">
      <alignment horizontal="left" vertical="center" wrapText="1" indent="1"/>
    </xf>
    <xf numFmtId="0" fontId="1" fillId="0" borderId="3" xfId="1" applyBorder="1" applyAlignment="1">
      <alignment horizontal="left" vertical="center" wrapText="1" indent="1"/>
    </xf>
    <xf numFmtId="0" fontId="16" fillId="0" borderId="36" xfId="1" applyFont="1" applyBorder="1" applyAlignment="1" applyProtection="1">
      <alignment horizontal="left" vertical="center"/>
      <protection locked="0"/>
    </xf>
    <xf numFmtId="0" fontId="16" fillId="0" borderId="35" xfId="1" applyFont="1" applyBorder="1" applyAlignment="1" applyProtection="1">
      <alignment horizontal="left" vertical="center"/>
      <protection locked="0"/>
    </xf>
    <xf numFmtId="0" fontId="16" fillId="0" borderId="31" xfId="1" applyFont="1" applyBorder="1" applyAlignment="1" applyProtection="1">
      <alignment horizontal="left" vertical="center" indent="1"/>
      <protection locked="0"/>
    </xf>
    <xf numFmtId="0" fontId="16" fillId="0" borderId="22" xfId="1" applyFont="1" applyBorder="1" applyAlignment="1" applyProtection="1">
      <alignment horizontal="left" vertical="center" indent="1"/>
      <protection locked="0"/>
    </xf>
    <xf numFmtId="0" fontId="16" fillId="0" borderId="30" xfId="1" applyFont="1" applyBorder="1" applyAlignment="1" applyProtection="1">
      <alignment horizontal="left" vertical="center" indent="1"/>
      <protection locked="0"/>
    </xf>
    <xf numFmtId="0" fontId="16" fillId="0" borderId="22" xfId="1" applyFont="1" applyBorder="1" applyAlignment="1" applyProtection="1">
      <alignment horizontal="left" vertical="center"/>
      <protection locked="0"/>
    </xf>
    <xf numFmtId="0" fontId="16" fillId="0" borderId="30" xfId="1" applyFont="1" applyBorder="1" applyAlignment="1" applyProtection="1">
      <alignment horizontal="left" vertical="center"/>
      <protection locked="0"/>
    </xf>
    <xf numFmtId="0" fontId="16" fillId="0" borderId="28" xfId="1" applyFont="1" applyBorder="1" applyAlignment="1" applyProtection="1">
      <alignment horizontal="left" vertical="center"/>
      <protection locked="0"/>
    </xf>
    <xf numFmtId="0" fontId="16" fillId="0" borderId="27" xfId="1" applyFont="1" applyBorder="1" applyAlignment="1" applyProtection="1">
      <alignment horizontal="left" vertical="center"/>
      <protection locked="0"/>
    </xf>
    <xf numFmtId="0" fontId="16" fillId="0" borderId="29" xfId="1" applyFont="1" applyBorder="1" applyAlignment="1" applyProtection="1">
      <alignment horizontal="left" vertical="center" indent="1"/>
      <protection locked="0"/>
    </xf>
    <xf numFmtId="0" fontId="16" fillId="0" borderId="28" xfId="1" applyFont="1" applyBorder="1" applyAlignment="1" applyProtection="1">
      <alignment horizontal="left" vertical="center" indent="1"/>
      <protection locked="0"/>
    </xf>
    <xf numFmtId="0" fontId="16" fillId="0" borderId="27" xfId="1" applyFont="1" applyBorder="1" applyAlignment="1" applyProtection="1">
      <alignment horizontal="left" vertical="center" indent="1"/>
      <protection locked="0"/>
    </xf>
    <xf numFmtId="49" fontId="13" fillId="0" borderId="42" xfId="1" applyNumberFormat="1" applyFont="1" applyBorder="1" applyAlignment="1" applyProtection="1">
      <alignment horizontal="center" vertical="center"/>
      <protection locked="0"/>
    </xf>
    <xf numFmtId="165" fontId="13" fillId="0" borderId="4" xfId="1" applyNumberFormat="1" applyFont="1" applyBorder="1" applyAlignment="1" applyProtection="1">
      <alignment horizontal="center" vertical="center"/>
      <protection locked="0"/>
    </xf>
    <xf numFmtId="165" fontId="13" fillId="0" borderId="2" xfId="1" applyNumberFormat="1" applyFont="1" applyBorder="1" applyAlignment="1" applyProtection="1">
      <alignment horizontal="center" vertical="center"/>
      <protection locked="0"/>
    </xf>
    <xf numFmtId="3" fontId="13" fillId="0" borderId="3" xfId="1" applyNumberFormat="1" applyFont="1" applyBorder="1" applyAlignment="1" applyProtection="1">
      <alignment horizontal="center" vertical="center"/>
      <protection locked="0"/>
    </xf>
    <xf numFmtId="3" fontId="13" fillId="0" borderId="2" xfId="1" applyNumberFormat="1" applyFont="1" applyBorder="1" applyAlignment="1" applyProtection="1">
      <alignment horizontal="center" vertical="center"/>
      <protection locked="0"/>
    </xf>
    <xf numFmtId="0" fontId="14" fillId="0" borderId="0" xfId="1" applyFont="1" applyAlignment="1">
      <alignment horizontal="center" vertical="center"/>
    </xf>
    <xf numFmtId="0" fontId="1" fillId="0" borderId="42" xfId="1" applyBorder="1" applyAlignment="1" applyProtection="1">
      <alignment horizontal="left" vertical="center" indent="1"/>
      <protection locked="0"/>
    </xf>
    <xf numFmtId="0" fontId="23" fillId="0" borderId="4" xfId="1" applyFont="1" applyBorder="1" applyAlignment="1" applyProtection="1">
      <protection locked="0" hidden="1"/>
    </xf>
    <xf numFmtId="0" fontId="23" fillId="0" borderId="3" xfId="1" applyFont="1" applyBorder="1" applyAlignment="1" applyProtection="1">
      <protection locked="0" hidden="1"/>
    </xf>
    <xf numFmtId="0" fontId="23" fillId="0" borderId="2" xfId="1" applyFont="1" applyBorder="1" applyAlignment="1" applyProtection="1">
      <protection locked="0" hidden="1"/>
    </xf>
    <xf numFmtId="0" fontId="16" fillId="0" borderId="4" xfId="1" applyFont="1" applyBorder="1" applyAlignment="1" applyProtection="1">
      <alignment horizontal="left" indent="1"/>
      <protection locked="0"/>
    </xf>
    <xf numFmtId="0" fontId="16" fillId="0" borderId="3" xfId="1" applyFont="1" applyBorder="1" applyAlignment="1" applyProtection="1">
      <alignment horizontal="left" indent="1"/>
      <protection locked="0"/>
    </xf>
    <xf numFmtId="0" fontId="16" fillId="0" borderId="2" xfId="1" applyFont="1" applyBorder="1" applyAlignment="1" applyProtection="1">
      <alignment horizontal="left" indent="1"/>
      <protection locked="0"/>
    </xf>
    <xf numFmtId="0" fontId="1" fillId="7" borderId="1" xfId="1" applyFill="1" applyBorder="1" applyAlignment="1">
      <alignment horizontal="left" vertical="center"/>
    </xf>
    <xf numFmtId="0" fontId="1" fillId="0" borderId="41" xfId="1" applyBorder="1" applyAlignment="1" applyProtection="1">
      <alignment horizontal="left" vertical="center" indent="1"/>
      <protection locked="0"/>
    </xf>
    <xf numFmtId="49" fontId="13" fillId="0" borderId="41" xfId="1" applyNumberFormat="1" applyFont="1" applyBorder="1" applyAlignment="1" applyProtection="1">
      <alignment horizontal="center" vertical="center"/>
      <protection locked="0"/>
    </xf>
    <xf numFmtId="0" fontId="16" fillId="0" borderId="4" xfId="1" applyFont="1" applyBorder="1" applyAlignment="1" applyProtection="1">
      <alignment horizontal="left" vertical="center"/>
      <protection locked="0"/>
    </xf>
    <xf numFmtId="0" fontId="16" fillId="0" borderId="2" xfId="1" applyFont="1" applyBorder="1" applyAlignment="1" applyProtection="1">
      <alignment horizontal="left" vertical="center"/>
      <protection locked="0"/>
    </xf>
    <xf numFmtId="0" fontId="14" fillId="0" borderId="9" xfId="1" applyFont="1" applyBorder="1" applyAlignment="1">
      <alignment horizontal="left" vertical="top"/>
    </xf>
    <xf numFmtId="0" fontId="14" fillId="0" borderId="8" xfId="1" applyFont="1" applyBorder="1" applyAlignment="1">
      <alignment horizontal="left" vertical="top"/>
    </xf>
    <xf numFmtId="0" fontId="14" fillId="0" borderId="7" xfId="1" applyFont="1" applyBorder="1" applyAlignment="1">
      <alignment horizontal="left" vertical="top"/>
    </xf>
    <xf numFmtId="0" fontId="18" fillId="7" borderId="37" xfId="1" applyFont="1" applyFill="1" applyBorder="1" applyAlignment="1">
      <alignment horizontal="left" vertical="center" indent="1"/>
    </xf>
    <xf numFmtId="0" fontId="16" fillId="0" borderId="34" xfId="1" applyFont="1" applyBorder="1" applyAlignment="1" applyProtection="1">
      <alignment horizontal="left" vertical="center" indent="1"/>
      <protection locked="0"/>
    </xf>
    <xf numFmtId="0" fontId="16" fillId="0" borderId="33" xfId="1" applyFont="1" applyBorder="1" applyAlignment="1" applyProtection="1">
      <alignment horizontal="left" vertical="center" indent="1"/>
      <protection locked="0"/>
    </xf>
    <xf numFmtId="0" fontId="16" fillId="0" borderId="32" xfId="1" applyFont="1" applyBorder="1" applyAlignment="1" applyProtection="1">
      <alignment horizontal="left" vertical="center" indent="1"/>
      <protection locked="0"/>
    </xf>
    <xf numFmtId="0" fontId="17" fillId="0" borderId="8" xfId="1" applyFont="1" applyBorder="1" applyAlignment="1">
      <alignment horizontal="left" vertical="top" wrapText="1"/>
    </xf>
    <xf numFmtId="0" fontId="17" fillId="0" borderId="7" xfId="1" applyFont="1" applyBorder="1" applyAlignment="1">
      <alignment horizontal="left" vertical="top" wrapText="1"/>
    </xf>
    <xf numFmtId="0" fontId="1" fillId="0" borderId="40" xfId="1" applyBorder="1" applyAlignment="1" applyProtection="1">
      <alignment horizontal="left" vertical="center" indent="1"/>
      <protection locked="0"/>
    </xf>
    <xf numFmtId="49" fontId="13" fillId="0" borderId="40" xfId="1" applyNumberFormat="1" applyFont="1" applyBorder="1" applyAlignment="1" applyProtection="1">
      <alignment horizontal="center" vertical="center"/>
      <protection locked="0"/>
    </xf>
    <xf numFmtId="0" fontId="6" fillId="7" borderId="39" xfId="1" applyFont="1" applyFill="1" applyBorder="1" applyAlignment="1">
      <alignment horizontal="left" vertical="center"/>
    </xf>
    <xf numFmtId="0" fontId="6" fillId="7" borderId="37" xfId="1" applyFont="1" applyFill="1" applyBorder="1" applyAlignment="1">
      <alignment horizontal="left" vertical="center"/>
    </xf>
    <xf numFmtId="0" fontId="6" fillId="7" borderId="38" xfId="1" applyFont="1" applyFill="1" applyBorder="1" applyAlignment="1">
      <alignment horizontal="left" vertical="center"/>
    </xf>
    <xf numFmtId="0" fontId="16" fillId="0" borderId="3" xfId="1" applyFont="1" applyBorder="1" applyAlignment="1" applyProtection="1">
      <alignment horizontal="left" vertical="center"/>
      <protection locked="0"/>
    </xf>
    <xf numFmtId="0" fontId="20" fillId="0" borderId="4" xfId="3" applyFont="1" applyBorder="1" applyAlignment="1" applyProtection="1">
      <alignment horizontal="left" vertical="center"/>
      <protection locked="0"/>
    </xf>
    <xf numFmtId="0" fontId="1" fillId="0" borderId="2" xfId="1" applyBorder="1" applyAlignment="1" applyProtection="1">
      <alignment horizontal="left" vertical="center"/>
      <protection locked="0"/>
    </xf>
    <xf numFmtId="0" fontId="38" fillId="0" borderId="0" xfId="1" applyFont="1" applyAlignment="1" applyProtection="1">
      <alignment horizontal="right" vertical="center"/>
      <protection locked="0"/>
    </xf>
    <xf numFmtId="1" fontId="6" fillId="0" borderId="4" xfId="1" applyNumberFormat="1" applyFont="1" applyBorder="1" applyAlignment="1" applyProtection="1">
      <alignment horizontal="left" vertical="center" indent="2"/>
      <protection locked="0"/>
    </xf>
    <xf numFmtId="1" fontId="6" fillId="0" borderId="3" xfId="1" applyNumberFormat="1" applyFont="1" applyBorder="1" applyAlignment="1" applyProtection="1">
      <alignment horizontal="left" vertical="center" indent="2"/>
      <protection locked="0"/>
    </xf>
    <xf numFmtId="49" fontId="13" fillId="0" borderId="4" xfId="1" applyNumberFormat="1" applyFont="1" applyBorder="1" applyAlignment="1" applyProtection="1">
      <alignment horizontal="left" vertical="center" indent="1"/>
      <protection locked="0"/>
    </xf>
    <xf numFmtId="49" fontId="13" fillId="0" borderId="3" xfId="1" applyNumberFormat="1" applyFont="1" applyBorder="1" applyAlignment="1" applyProtection="1">
      <alignment horizontal="left" vertical="center" indent="1"/>
      <protection locked="0"/>
    </xf>
    <xf numFmtId="49" fontId="13" fillId="0" borderId="2" xfId="1" applyNumberFormat="1" applyFont="1" applyBorder="1" applyAlignment="1" applyProtection="1">
      <alignment horizontal="left" vertical="center" indent="1"/>
      <protection locked="0"/>
    </xf>
    <xf numFmtId="14" fontId="34" fillId="0" borderId="0" xfId="1" applyNumberFormat="1" applyFont="1" applyAlignment="1" applyProtection="1">
      <alignment horizontal="left"/>
      <protection locked="0" hidden="1"/>
    </xf>
    <xf numFmtId="1" fontId="31" fillId="6" borderId="0" xfId="1" applyNumberFormat="1" applyFont="1" applyFill="1" applyAlignment="1" applyProtection="1">
      <alignment horizontal="center" vertical="center" wrapText="1"/>
      <protection hidden="1"/>
    </xf>
    <xf numFmtId="1" fontId="30" fillId="6" borderId="0" xfId="1" applyNumberFormat="1" applyFont="1" applyFill="1" applyAlignment="1" applyProtection="1">
      <alignment horizontal="center" vertical="center"/>
      <protection hidden="1"/>
    </xf>
    <xf numFmtId="1" fontId="29" fillId="0" borderId="0" xfId="1" applyNumberFormat="1" applyFont="1" applyAlignment="1" applyProtection="1">
      <alignment horizontal="center" vertical="center"/>
      <protection locked="0"/>
    </xf>
    <xf numFmtId="49" fontId="26" fillId="0" borderId="3" xfId="1" applyNumberFormat="1" applyFont="1" applyBorder="1" applyAlignment="1" applyProtection="1">
      <alignment horizontal="center" vertical="center"/>
      <protection locked="0"/>
    </xf>
    <xf numFmtId="1" fontId="6" fillId="7" borderId="39" xfId="1" applyNumberFormat="1" applyFont="1" applyFill="1" applyBorder="1" applyAlignment="1">
      <alignment horizontal="left" vertical="center"/>
    </xf>
    <xf numFmtId="1" fontId="6" fillId="7" borderId="37" xfId="1" applyNumberFormat="1" applyFont="1" applyFill="1" applyBorder="1" applyAlignment="1">
      <alignment horizontal="left" vertical="center"/>
    </xf>
    <xf numFmtId="1" fontId="6" fillId="7" borderId="38" xfId="1" applyNumberFormat="1" applyFont="1" applyFill="1" applyBorder="1" applyAlignment="1">
      <alignment horizontal="left" vertical="center"/>
    </xf>
    <xf numFmtId="49" fontId="6" fillId="0" borderId="4" xfId="1" applyNumberFormat="1" applyFont="1" applyBorder="1" applyAlignment="1" applyProtection="1">
      <alignment horizontal="center" vertical="center"/>
      <protection locked="0"/>
    </xf>
    <xf numFmtId="49" fontId="6" fillId="0" borderId="2" xfId="1" applyNumberFormat="1" applyFont="1" applyBorder="1" applyAlignment="1" applyProtection="1">
      <alignment horizontal="center" vertical="center"/>
      <protection locked="0"/>
    </xf>
    <xf numFmtId="0" fontId="35" fillId="6" borderId="68" xfId="1" applyFont="1" applyFill="1" applyBorder="1" applyAlignment="1" applyProtection="1">
      <alignment horizontal="left" vertical="center" wrapText="1" indent="1"/>
      <protection hidden="1"/>
    </xf>
    <xf numFmtId="0" fontId="35" fillId="6" borderId="67" xfId="1" applyFont="1" applyFill="1" applyBorder="1" applyAlignment="1" applyProtection="1">
      <alignment horizontal="left" vertical="center" wrapText="1" indent="1"/>
      <protection hidden="1"/>
    </xf>
    <xf numFmtId="0" fontId="14" fillId="9" borderId="49" xfId="1" applyFont="1" applyFill="1" applyBorder="1" applyAlignment="1" applyProtection="1">
      <alignment horizontal="left" vertical="top"/>
      <protection hidden="1"/>
    </xf>
    <xf numFmtId="0" fontId="1" fillId="0" borderId="2" xfId="1" applyBorder="1" applyAlignment="1" applyProtection="1">
      <protection hidden="1"/>
    </xf>
    <xf numFmtId="0" fontId="14" fillId="6" borderId="48" xfId="1" applyFont="1" applyFill="1" applyBorder="1" applyAlignment="1" applyProtection="1">
      <alignment horizontal="right"/>
      <protection hidden="1"/>
    </xf>
    <xf numFmtId="0" fontId="1" fillId="0" borderId="7" xfId="1" applyBorder="1" applyAlignment="1" applyProtection="1">
      <protection hidden="1"/>
    </xf>
    <xf numFmtId="0" fontId="45" fillId="6" borderId="61" xfId="1" applyFont="1" applyFill="1" applyBorder="1" applyAlignment="1" applyProtection="1">
      <alignment horizontal="left" vertical="center" wrapText="1" indent="1"/>
      <protection hidden="1"/>
    </xf>
    <xf numFmtId="0" fontId="45" fillId="6" borderId="60" xfId="1" applyFont="1" applyFill="1" applyBorder="1" applyAlignment="1" applyProtection="1">
      <alignment horizontal="left" vertical="center" wrapText="1" indent="1"/>
      <protection hidden="1"/>
    </xf>
    <xf numFmtId="0" fontId="35" fillId="6" borderId="61" xfId="1" applyFont="1" applyFill="1" applyBorder="1" applyAlignment="1" applyProtection="1">
      <alignment horizontal="left" vertical="center" wrapText="1" indent="1"/>
      <protection hidden="1"/>
    </xf>
    <xf numFmtId="0" fontId="1" fillId="0" borderId="60" xfId="1" applyBorder="1" applyAlignment="1" applyProtection="1">
      <alignment horizontal="left" vertical="center" wrapText="1" indent="1"/>
      <protection hidden="1"/>
    </xf>
    <xf numFmtId="0" fontId="44" fillId="6" borderId="56" xfId="1" applyFont="1" applyFill="1" applyBorder="1" applyAlignment="1" applyProtection="1">
      <alignment horizontal="left" vertical="center" wrapText="1" indent="1"/>
      <protection hidden="1"/>
    </xf>
    <xf numFmtId="0" fontId="44" fillId="6" borderId="55" xfId="1" applyFont="1" applyFill="1" applyBorder="1" applyAlignment="1" applyProtection="1">
      <alignment horizontal="left" vertical="center" wrapText="1" indent="1"/>
      <protection hidden="1"/>
    </xf>
    <xf numFmtId="0" fontId="5" fillId="9" borderId="53" xfId="1" applyFont="1" applyFill="1" applyBorder="1" applyAlignment="1" applyProtection="1">
      <alignment horizontal="left" vertical="top" indent="2"/>
      <protection locked="0" hidden="1"/>
    </xf>
    <xf numFmtId="0" fontId="1" fillId="0" borderId="52" xfId="1" applyBorder="1" applyAlignment="1" applyProtection="1">
      <protection locked="0" hidden="1"/>
    </xf>
    <xf numFmtId="0" fontId="1" fillId="0" borderId="50" xfId="1" applyBorder="1" applyAlignment="1" applyProtection="1">
      <protection locked="0" hidden="1"/>
    </xf>
    <xf numFmtId="0" fontId="1" fillId="0" borderId="5" xfId="1" applyBorder="1" applyAlignment="1" applyProtection="1">
      <protection locked="0" hidden="1"/>
    </xf>
    <xf numFmtId="1" fontId="43" fillId="6" borderId="0" xfId="1" applyNumberFormat="1" applyFont="1" applyFill="1" applyAlignment="1" applyProtection="1">
      <alignment horizontal="center" vertical="center"/>
      <protection hidden="1"/>
    </xf>
    <xf numFmtId="2" fontId="43" fillId="6" borderId="58" xfId="1" applyNumberFormat="1" applyFont="1" applyFill="1" applyBorder="1" applyAlignment="1" applyProtection="1">
      <alignment horizontal="center" vertical="center"/>
      <protection hidden="1"/>
    </xf>
    <xf numFmtId="2" fontId="1" fillId="0" borderId="57" xfId="1" applyNumberFormat="1" applyBorder="1" applyAlignment="1" applyProtection="1">
      <alignment horizontal="center" vertical="center"/>
      <protection hidden="1"/>
    </xf>
    <xf numFmtId="1" fontId="46" fillId="6" borderId="75" xfId="1" applyNumberFormat="1" applyFont="1" applyFill="1" applyBorder="1" applyAlignment="1" applyProtection="1">
      <alignment horizontal="center" vertical="center" wrapText="1"/>
      <protection hidden="1"/>
    </xf>
    <xf numFmtId="1" fontId="46" fillId="6" borderId="76" xfId="1" applyNumberFormat="1" applyFont="1" applyFill="1" applyBorder="1" applyAlignment="1" applyProtection="1">
      <alignment horizontal="center" vertical="center" wrapText="1"/>
      <protection hidden="1"/>
    </xf>
    <xf numFmtId="0" fontId="13" fillId="6" borderId="39" xfId="1" applyFont="1" applyFill="1" applyBorder="1" applyAlignment="1" applyProtection="1">
      <alignment horizontal="center" vertical="center"/>
      <protection hidden="1"/>
    </xf>
    <xf numFmtId="0" fontId="13" fillId="6" borderId="38" xfId="1" applyFont="1" applyFill="1" applyBorder="1" applyAlignment="1" applyProtection="1">
      <alignment horizontal="center" vertical="center"/>
      <protection hidden="1"/>
    </xf>
    <xf numFmtId="2" fontId="13" fillId="6" borderId="73" xfId="1" applyNumberFormat="1" applyFont="1" applyFill="1" applyBorder="1" applyAlignment="1" applyProtection="1">
      <alignment horizontal="center" vertical="center"/>
      <protection hidden="1"/>
    </xf>
    <xf numFmtId="2" fontId="13" fillId="6" borderId="74" xfId="1" applyNumberFormat="1" applyFont="1" applyFill="1" applyBorder="1" applyAlignment="1" applyProtection="1">
      <alignment horizontal="center" vertical="center"/>
      <protection hidden="1"/>
    </xf>
    <xf numFmtId="2" fontId="43" fillId="0" borderId="78" xfId="1" applyNumberFormat="1" applyFont="1" applyBorder="1" applyAlignment="1" applyProtection="1">
      <alignment horizontal="center" vertical="center"/>
      <protection hidden="1"/>
    </xf>
    <xf numFmtId="2" fontId="1" fillId="0" borderId="77" xfId="1" applyNumberFormat="1" applyBorder="1" applyAlignment="1" applyProtection="1">
      <alignment horizontal="center" vertical="center"/>
      <protection hidden="1"/>
    </xf>
    <xf numFmtId="0" fontId="25" fillId="0" borderId="0" xfId="1" applyFont="1" applyAlignment="1" applyProtection="1">
      <alignment horizontal="right" vertical="center"/>
      <protection hidden="1"/>
    </xf>
    <xf numFmtId="0" fontId="5" fillId="6" borderId="70" xfId="1" applyFont="1" applyFill="1" applyBorder="1" applyAlignment="1" applyProtection="1">
      <alignment horizontal="center" vertical="center" wrapText="1"/>
      <protection hidden="1"/>
    </xf>
    <xf numFmtId="168" fontId="5" fillId="6" borderId="8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7" xfId="1" applyFont="1" applyBorder="1" applyAlignment="1" applyProtection="1">
      <protection hidden="1"/>
    </xf>
    <xf numFmtId="0" fontId="5" fillId="6" borderId="76" xfId="1" applyFont="1" applyFill="1" applyBorder="1" applyAlignment="1" applyProtection="1">
      <alignment horizontal="center" vertical="center" wrapText="1"/>
      <protection hidden="1"/>
    </xf>
    <xf numFmtId="0" fontId="5" fillId="6" borderId="69" xfId="1" applyFont="1" applyFill="1" applyBorder="1" applyAlignment="1" applyProtection="1">
      <alignment horizontal="center" vertical="center" wrapText="1"/>
      <protection hidden="1"/>
    </xf>
    <xf numFmtId="1" fontId="50" fillId="6" borderId="14" xfId="1" applyNumberFormat="1" applyFont="1" applyFill="1" applyBorder="1" applyAlignment="1" applyProtection="1">
      <alignment horizontal="right" vertical="center"/>
      <protection hidden="1"/>
    </xf>
    <xf numFmtId="1" fontId="43" fillId="6" borderId="58" xfId="1" applyNumberFormat="1" applyFont="1" applyFill="1" applyBorder="1" applyAlignment="1" applyProtection="1">
      <alignment horizontal="center" vertical="center"/>
      <protection hidden="1"/>
    </xf>
    <xf numFmtId="1" fontId="1" fillId="0" borderId="57" xfId="1" applyNumberFormat="1" applyBorder="1" applyAlignment="1" applyProtection="1">
      <alignment horizontal="center" vertical="center"/>
      <protection hidden="1"/>
    </xf>
    <xf numFmtId="0" fontId="35" fillId="6" borderId="90" xfId="1" applyFont="1" applyFill="1" applyBorder="1" applyAlignment="1" applyProtection="1">
      <alignment horizontal="left" vertical="center" wrapText="1" indent="1"/>
      <protection hidden="1"/>
    </xf>
    <xf numFmtId="0" fontId="35" fillId="0" borderId="88" xfId="1" applyFont="1" applyBorder="1" applyAlignment="1" applyProtection="1">
      <alignment horizontal="left" indent="1"/>
      <protection hidden="1"/>
    </xf>
    <xf numFmtId="0" fontId="25" fillId="6" borderId="0" xfId="4" applyFont="1" applyFill="1" applyAlignment="1" applyProtection="1">
      <alignment horizontal="left" vertical="center" wrapText="1" indent="1"/>
      <protection hidden="1"/>
    </xf>
    <xf numFmtId="49" fontId="53" fillId="6" borderId="0" xfId="4" applyNumberFormat="1" applyFont="1" applyFill="1" applyAlignment="1" applyProtection="1">
      <alignment horizontal="left" vertical="top"/>
      <protection hidden="1"/>
    </xf>
    <xf numFmtId="0" fontId="53" fillId="6" borderId="0" xfId="4" applyFont="1" applyFill="1" applyAlignment="1" applyProtection="1">
      <alignment horizontal="left" vertical="top"/>
      <protection hidden="1"/>
    </xf>
    <xf numFmtId="1" fontId="71" fillId="6" borderId="0" xfId="4" applyNumberFormat="1" applyFont="1" applyFill="1" applyAlignment="1" applyProtection="1">
      <alignment horizontal="center" vertical="center"/>
      <protection hidden="1"/>
    </xf>
    <xf numFmtId="0" fontId="71" fillId="6" borderId="0" xfId="4" applyFont="1" applyFill="1" applyAlignment="1" applyProtection="1">
      <alignment horizontal="center" vertical="center"/>
      <protection hidden="1"/>
    </xf>
    <xf numFmtId="0" fontId="43" fillId="6" borderId="0" xfId="4" applyFont="1" applyFill="1" applyAlignment="1" applyProtection="1">
      <alignment horizontal="center"/>
      <protection hidden="1"/>
    </xf>
    <xf numFmtId="0" fontId="43" fillId="6" borderId="0" xfId="4" applyFont="1" applyFill="1" applyAlignment="1" applyProtection="1">
      <alignment horizontal="right"/>
      <protection hidden="1"/>
    </xf>
    <xf numFmtId="0" fontId="70" fillId="6" borderId="0" xfId="4" applyFont="1" applyFill="1" applyAlignment="1" applyProtection="1">
      <alignment horizontal="center"/>
      <protection hidden="1"/>
    </xf>
    <xf numFmtId="4" fontId="64" fillId="9" borderId="12" xfId="4" applyNumberFormat="1" applyFont="1" applyFill="1" applyBorder="1" applyAlignment="1" applyProtection="1">
      <alignment horizontal="right" vertical="center"/>
      <protection locked="0"/>
    </xf>
    <xf numFmtId="4" fontId="64" fillId="9" borderId="10" xfId="4" applyNumberFormat="1" applyFont="1" applyFill="1" applyBorder="1" applyAlignment="1" applyProtection="1">
      <alignment horizontal="right" vertical="center"/>
      <protection locked="0"/>
    </xf>
    <xf numFmtId="169" fontId="63" fillId="6" borderId="83" xfId="5" applyNumberFormat="1" applyFont="1" applyFill="1" applyBorder="1" applyAlignment="1" applyProtection="1">
      <alignment horizontal="right" vertical="center"/>
      <protection hidden="1"/>
    </xf>
    <xf numFmtId="169" fontId="63" fillId="6" borderId="104" xfId="5" applyNumberFormat="1" applyFont="1" applyFill="1" applyBorder="1" applyAlignment="1" applyProtection="1">
      <alignment horizontal="right" vertical="center"/>
      <protection hidden="1"/>
    </xf>
    <xf numFmtId="4" fontId="64" fillId="9" borderId="7" xfId="4" applyNumberFormat="1" applyFont="1" applyFill="1" applyBorder="1" applyAlignment="1" applyProtection="1">
      <alignment horizontal="center" vertical="center"/>
      <protection locked="0"/>
    </xf>
    <xf numFmtId="4" fontId="64" fillId="9" borderId="2" xfId="4" applyNumberFormat="1" applyFont="1" applyFill="1" applyBorder="1" applyAlignment="1" applyProtection="1">
      <alignment horizontal="center" vertical="center"/>
      <protection locked="0"/>
    </xf>
    <xf numFmtId="14" fontId="51" fillId="0" borderId="0" xfId="1" applyNumberFormat="1" applyFont="1" applyAlignment="1" applyProtection="1">
      <alignment horizontal="left" vertical="center" wrapText="1"/>
      <protection locked="0" hidden="1"/>
    </xf>
    <xf numFmtId="0" fontId="12" fillId="6" borderId="110" xfId="4" applyFont="1" applyFill="1" applyBorder="1" applyAlignment="1" applyProtection="1">
      <alignment horizontal="center" vertical="center" wrapText="1"/>
      <protection hidden="1"/>
    </xf>
    <xf numFmtId="0" fontId="12" fillId="6" borderId="76" xfId="4" applyFont="1" applyFill="1" applyBorder="1" applyAlignment="1" applyProtection="1">
      <alignment horizontal="center" vertical="center" wrapText="1"/>
      <protection hidden="1"/>
    </xf>
    <xf numFmtId="0" fontId="60" fillId="6" borderId="107" xfId="4" applyFont="1" applyFill="1" applyBorder="1" applyAlignment="1" applyProtection="1">
      <alignment horizontal="center" vertical="center" wrapText="1"/>
      <protection hidden="1"/>
    </xf>
    <xf numFmtId="0" fontId="60" fillId="6" borderId="104" xfId="4" applyFont="1" applyFill="1" applyBorder="1" applyAlignment="1" applyProtection="1">
      <alignment horizontal="center" vertical="center" wrapText="1"/>
      <protection hidden="1"/>
    </xf>
    <xf numFmtId="0" fontId="63" fillId="6" borderId="8" xfId="4" applyFont="1" applyFill="1" applyBorder="1" applyAlignment="1" applyProtection="1">
      <alignment vertical="center"/>
      <protection hidden="1"/>
    </xf>
    <xf numFmtId="0" fontId="63" fillId="6" borderId="7" xfId="4" applyFont="1" applyFill="1" applyBorder="1" applyAlignment="1" applyProtection="1">
      <alignment vertical="center"/>
      <protection hidden="1"/>
    </xf>
    <xf numFmtId="4" fontId="60" fillId="0" borderId="12" xfId="4" applyNumberFormat="1" applyFont="1" applyBorder="1" applyAlignment="1">
      <alignment horizontal="right" vertical="center"/>
    </xf>
    <xf numFmtId="4" fontId="60" fillId="0" borderId="10" xfId="4" applyNumberFormat="1" applyFont="1" applyBorder="1" applyAlignment="1">
      <alignment horizontal="right" vertical="center"/>
    </xf>
    <xf numFmtId="169" fontId="60" fillId="6" borderId="83" xfId="5" applyNumberFormat="1" applyFont="1" applyFill="1" applyBorder="1" applyAlignment="1" applyProtection="1">
      <alignment horizontal="right" vertical="center"/>
      <protection hidden="1"/>
    </xf>
    <xf numFmtId="169" fontId="60" fillId="6" borderId="104" xfId="5" applyNumberFormat="1" applyFont="1" applyFill="1" applyBorder="1" applyAlignment="1" applyProtection="1">
      <alignment horizontal="right" vertical="center"/>
      <protection hidden="1"/>
    </xf>
    <xf numFmtId="0" fontId="66" fillId="6" borderId="3" xfId="4" applyFont="1" applyFill="1" applyBorder="1" applyAlignment="1" applyProtection="1">
      <alignment horizontal="left" vertical="center" wrapText="1"/>
      <protection hidden="1"/>
    </xf>
    <xf numFmtId="0" fontId="66" fillId="6" borderId="2" xfId="4" applyFont="1" applyFill="1" applyBorder="1" applyAlignment="1" applyProtection="1">
      <alignment horizontal="left" vertical="center" wrapText="1"/>
      <protection hidden="1"/>
    </xf>
    <xf numFmtId="4" fontId="64" fillId="9" borderId="12" xfId="4" applyNumberFormat="1" applyFont="1" applyFill="1" applyBorder="1" applyAlignment="1" applyProtection="1">
      <alignment horizontal="center" vertical="center"/>
      <protection locked="0"/>
    </xf>
    <xf numFmtId="4" fontId="64" fillId="9" borderId="10" xfId="4" applyNumberFormat="1" applyFont="1" applyFill="1" applyBorder="1" applyAlignment="1" applyProtection="1">
      <alignment horizontal="center" vertical="center"/>
      <protection locked="0"/>
    </xf>
    <xf numFmtId="0" fontId="66" fillId="13" borderId="3" xfId="4" applyFont="1" applyFill="1" applyBorder="1" applyAlignment="1" applyProtection="1">
      <alignment horizontal="right" vertical="center" wrapText="1"/>
      <protection hidden="1"/>
    </xf>
    <xf numFmtId="0" fontId="66" fillId="13" borderId="106" xfId="4" applyFont="1" applyFill="1" applyBorder="1" applyAlignment="1" applyProtection="1">
      <alignment horizontal="right" vertical="center" wrapText="1"/>
      <protection hidden="1"/>
    </xf>
    <xf numFmtId="0" fontId="12" fillId="6" borderId="37" xfId="4" applyFont="1" applyFill="1" applyBorder="1" applyAlignment="1" applyProtection="1">
      <alignment vertical="center" wrapText="1"/>
      <protection hidden="1"/>
    </xf>
    <xf numFmtId="0" fontId="12" fillId="6" borderId="38" xfId="4" applyFont="1" applyFill="1" applyBorder="1" applyAlignment="1" applyProtection="1">
      <alignment vertical="center" wrapText="1"/>
      <protection hidden="1"/>
    </xf>
    <xf numFmtId="0" fontId="12" fillId="6" borderId="44" xfId="4" applyFont="1" applyFill="1" applyBorder="1" applyAlignment="1" applyProtection="1">
      <alignment horizontal="center" vertical="center"/>
      <protection hidden="1"/>
    </xf>
    <xf numFmtId="0" fontId="12" fillId="6" borderId="102" xfId="4" applyFont="1" applyFill="1" applyBorder="1" applyAlignment="1" applyProtection="1">
      <alignment horizontal="center" vertical="center"/>
      <protection hidden="1"/>
    </xf>
    <xf numFmtId="0" fontId="63" fillId="6" borderId="0" xfId="4" applyFont="1" applyFill="1" applyAlignment="1" applyProtection="1">
      <protection hidden="1"/>
    </xf>
    <xf numFmtId="0" fontId="63" fillId="6" borderId="5" xfId="4" applyFont="1" applyFill="1" applyBorder="1" applyAlignment="1" applyProtection="1">
      <protection hidden="1"/>
    </xf>
    <xf numFmtId="4" fontId="60" fillId="6" borderId="81" xfId="4" applyNumberFormat="1" applyFont="1" applyFill="1" applyBorder="1" applyAlignment="1" applyProtection="1">
      <alignment horizontal="right" vertical="center"/>
      <protection hidden="1"/>
    </xf>
    <xf numFmtId="4" fontId="60" fillId="6" borderId="10" xfId="4" applyNumberFormat="1" applyFont="1" applyFill="1" applyBorder="1" applyAlignment="1" applyProtection="1">
      <alignment horizontal="right" vertical="center"/>
      <protection hidden="1"/>
    </xf>
    <xf numFmtId="169" fontId="60" fillId="6" borderId="107" xfId="5" applyNumberFormat="1" applyFont="1" applyFill="1" applyBorder="1" applyAlignment="1" applyProtection="1">
      <alignment vertical="center"/>
      <protection hidden="1"/>
    </xf>
    <xf numFmtId="169" fontId="60" fillId="6" borderId="104" xfId="5" applyNumberFormat="1" applyFont="1" applyFill="1" applyBorder="1" applyAlignment="1" applyProtection="1">
      <alignment vertical="center"/>
      <protection hidden="1"/>
    </xf>
    <xf numFmtId="0" fontId="12" fillId="6" borderId="3" xfId="4" applyFont="1" applyFill="1" applyBorder="1" applyAlignment="1" applyProtection="1">
      <alignment horizontal="left" vertical="center" wrapText="1"/>
      <protection hidden="1"/>
    </xf>
    <xf numFmtId="0" fontId="12" fillId="6" borderId="8" xfId="4" applyFont="1" applyFill="1" applyBorder="1" applyAlignment="1" applyProtection="1">
      <alignment vertical="center" wrapText="1"/>
      <protection hidden="1"/>
    </xf>
    <xf numFmtId="0" fontId="12" fillId="6" borderId="7" xfId="4" applyFont="1" applyFill="1" applyBorder="1" applyAlignment="1" applyProtection="1">
      <alignment vertical="center" wrapText="1"/>
      <protection hidden="1"/>
    </xf>
    <xf numFmtId="4" fontId="64" fillId="9" borderId="7" xfId="4" applyNumberFormat="1" applyFont="1" applyFill="1" applyBorder="1" applyAlignment="1" applyProtection="1">
      <alignment horizontal="right" vertical="center"/>
      <protection locked="0"/>
    </xf>
    <xf numFmtId="4" fontId="64" fillId="9" borderId="98" xfId="4" applyNumberFormat="1" applyFont="1" applyFill="1" applyBorder="1" applyAlignment="1" applyProtection="1">
      <alignment horizontal="right" vertical="center"/>
      <protection locked="0"/>
    </xf>
    <xf numFmtId="4" fontId="64" fillId="9" borderId="97" xfId="4" applyNumberFormat="1" applyFont="1" applyFill="1" applyBorder="1" applyAlignment="1" applyProtection="1">
      <alignment horizontal="right" vertical="center"/>
      <protection locked="0"/>
    </xf>
    <xf numFmtId="169" fontId="63" fillId="6" borderId="96" xfId="5" applyNumberFormat="1" applyFont="1" applyFill="1" applyBorder="1" applyAlignment="1" applyProtection="1">
      <alignment horizontal="right" vertical="center"/>
      <protection hidden="1"/>
    </xf>
    <xf numFmtId="0" fontId="12" fillId="6" borderId="14" xfId="4" applyFont="1" applyFill="1" applyBorder="1" applyAlignment="1" applyProtection="1">
      <alignment horizontal="right" vertical="center" wrapText="1"/>
      <protection hidden="1"/>
    </xf>
    <xf numFmtId="0" fontId="12" fillId="6" borderId="100" xfId="4" applyFont="1" applyFill="1" applyBorder="1" applyAlignment="1" applyProtection="1">
      <alignment horizontal="right" vertical="center" wrapText="1"/>
      <protection hidden="1"/>
    </xf>
    <xf numFmtId="169" fontId="63" fillId="6" borderId="83" xfId="5" applyNumberFormat="1" applyFont="1" applyFill="1" applyBorder="1" applyAlignment="1" applyProtection="1">
      <alignment vertical="center"/>
      <protection hidden="1"/>
    </xf>
    <xf numFmtId="169" fontId="63" fillId="6" borderId="104" xfId="5" applyNumberFormat="1" applyFont="1" applyFill="1" applyBorder="1" applyAlignment="1" applyProtection="1">
      <alignment vertical="center"/>
      <protection hidden="1"/>
    </xf>
    <xf numFmtId="0" fontId="59" fillId="12" borderId="39" xfId="4" applyFont="1" applyFill="1" applyBorder="1" applyAlignment="1" applyProtection="1">
      <alignment horizontal="center" vertical="center"/>
      <protection locked="0" hidden="1"/>
    </xf>
    <xf numFmtId="0" fontId="59" fillId="12" borderId="38" xfId="4" applyFont="1" applyFill="1" applyBorder="1" applyAlignment="1" applyProtection="1">
      <alignment horizontal="center" vertical="center"/>
      <protection locked="0" hidden="1"/>
    </xf>
    <xf numFmtId="0" fontId="61" fillId="6" borderId="1" xfId="4" applyFont="1" applyFill="1" applyBorder="1" applyAlignment="1" applyProtection="1">
      <alignment horizontal="center" vertical="center"/>
      <protection hidden="1"/>
    </xf>
    <xf numFmtId="0" fontId="60" fillId="6" borderId="1" xfId="4" applyFont="1" applyFill="1" applyBorder="1" applyAlignment="1" applyProtection="1">
      <alignment horizontal="center" vertical="center"/>
      <protection hidden="1"/>
    </xf>
    <xf numFmtId="0" fontId="60" fillId="6" borderId="39" xfId="4" applyFont="1" applyFill="1" applyBorder="1" applyAlignment="1" applyProtection="1">
      <alignment horizontal="center" vertical="center"/>
      <protection hidden="1"/>
    </xf>
    <xf numFmtId="0" fontId="60" fillId="6" borderId="38" xfId="4" applyFont="1" applyFill="1" applyBorder="1" applyAlignment="1" applyProtection="1">
      <alignment horizontal="center" vertical="center"/>
      <protection hidden="1"/>
    </xf>
    <xf numFmtId="0" fontId="33" fillId="6" borderId="1" xfId="4" applyFont="1" applyFill="1" applyBorder="1" applyAlignment="1" applyProtection="1">
      <alignment horizontal="left" vertical="center" indent="2"/>
      <protection hidden="1"/>
    </xf>
    <xf numFmtId="0" fontId="59" fillId="12" borderId="1" xfId="4" applyFont="1" applyFill="1" applyBorder="1" applyAlignment="1" applyProtection="1">
      <alignment horizontal="center" vertical="center"/>
      <protection locked="0" hidden="1"/>
    </xf>
    <xf numFmtId="0" fontId="58" fillId="6" borderId="1" xfId="4" applyFont="1" applyFill="1" applyBorder="1" applyAlignment="1" applyProtection="1">
      <alignment horizontal="left" vertical="center" indent="2"/>
      <protection hidden="1"/>
    </xf>
    <xf numFmtId="2" fontId="57" fillId="6" borderId="1" xfId="4" applyNumberFormat="1" applyFont="1" applyFill="1" applyBorder="1" applyAlignment="1" applyProtection="1">
      <alignment horizontal="center" vertical="center"/>
      <protection hidden="1"/>
    </xf>
    <xf numFmtId="2" fontId="57" fillId="6" borderId="39" xfId="4" applyNumberFormat="1" applyFont="1" applyFill="1" applyBorder="1" applyAlignment="1" applyProtection="1">
      <alignment horizontal="center" vertical="center"/>
      <protection hidden="1"/>
    </xf>
    <xf numFmtId="2" fontId="57" fillId="6" borderId="38" xfId="4" applyNumberFormat="1" applyFont="1" applyFill="1" applyBorder="1" applyAlignment="1" applyProtection="1">
      <alignment horizontal="center" vertical="center"/>
      <protection hidden="1"/>
    </xf>
    <xf numFmtId="0" fontId="54" fillId="11" borderId="95" xfId="4" applyFont="1" applyFill="1" applyBorder="1" applyAlignment="1">
      <alignment horizontal="left" vertical="center" wrapText="1"/>
    </xf>
    <xf numFmtId="0" fontId="54" fillId="11" borderId="94" xfId="4" applyFont="1" applyFill="1" applyBorder="1" applyAlignment="1">
      <alignment horizontal="left" vertical="center" wrapText="1"/>
    </xf>
    <xf numFmtId="0" fontId="54" fillId="11" borderId="93" xfId="4" applyFont="1" applyFill="1" applyBorder="1" applyAlignment="1">
      <alignment horizontal="left" vertical="center" wrapText="1"/>
    </xf>
    <xf numFmtId="0" fontId="33" fillId="6" borderId="92" xfId="4" applyFont="1" applyFill="1" applyBorder="1" applyAlignment="1" applyProtection="1">
      <alignment horizontal="center"/>
      <protection locked="0"/>
    </xf>
    <xf numFmtId="1" fontId="89" fillId="0" borderId="0" xfId="6" applyNumberFormat="1" applyFont="1" applyAlignment="1">
      <alignment horizontal="center"/>
    </xf>
    <xf numFmtId="0" fontId="91" fillId="0" borderId="0" xfId="6" applyFont="1" applyAlignment="1">
      <alignment horizontal="right" vertical="center"/>
    </xf>
    <xf numFmtId="0" fontId="5" fillId="0" borderId="1" xfId="6" applyFont="1" applyBorder="1" applyAlignment="1" applyProtection="1">
      <alignment horizontal="center" vertical="center"/>
      <protection locked="0"/>
    </xf>
    <xf numFmtId="0" fontId="0" fillId="12" borderId="1" xfId="7" applyFont="1" applyFill="1" applyBorder="1" applyAlignment="1" applyProtection="1">
      <alignment horizontal="left" vertical="center" indent="1"/>
      <protection locked="0"/>
    </xf>
    <xf numFmtId="0" fontId="1" fillId="12" borderId="1" xfId="7" applyFont="1" applyFill="1" applyBorder="1" applyAlignment="1" applyProtection="1">
      <alignment horizontal="left" vertical="center" indent="1"/>
      <protection locked="0"/>
    </xf>
    <xf numFmtId="0" fontId="0" fillId="12" borderId="39" xfId="6" applyFont="1" applyFill="1" applyBorder="1" applyAlignment="1" applyProtection="1">
      <alignment horizontal="left" vertical="center" indent="1"/>
      <protection locked="0"/>
    </xf>
    <xf numFmtId="0" fontId="1" fillId="12" borderId="37" xfId="6" applyFont="1" applyFill="1" applyBorder="1" applyAlignment="1" applyProtection="1">
      <alignment horizontal="left" vertical="center" indent="1"/>
      <protection locked="0"/>
    </xf>
    <xf numFmtId="0" fontId="1" fillId="12" borderId="38" xfId="6" applyFont="1" applyFill="1" applyBorder="1" applyAlignment="1" applyProtection="1">
      <alignment horizontal="left" vertical="center" indent="1"/>
      <protection locked="0"/>
    </xf>
    <xf numFmtId="0" fontId="1" fillId="0" borderId="12" xfId="6" applyFont="1" applyBorder="1" applyAlignment="1">
      <alignment horizontal="center" vertical="center"/>
    </xf>
    <xf numFmtId="0" fontId="1" fillId="0" borderId="10" xfId="6" applyFont="1" applyBorder="1" applyAlignment="1">
      <alignment horizontal="center" vertical="center"/>
    </xf>
    <xf numFmtId="0" fontId="1" fillId="0" borderId="9" xfId="6" applyFont="1" applyBorder="1" applyAlignment="1">
      <alignment horizontal="left" vertical="center" indent="1"/>
    </xf>
    <xf numFmtId="0" fontId="1" fillId="0" borderId="8" xfId="6" applyFont="1" applyBorder="1" applyAlignment="1">
      <alignment horizontal="left" vertical="center" indent="1"/>
    </xf>
    <xf numFmtId="0" fontId="1" fillId="0" borderId="4" xfId="6" applyFont="1" applyBorder="1" applyAlignment="1">
      <alignment horizontal="left" vertical="center" indent="1"/>
    </xf>
    <xf numFmtId="0" fontId="1" fillId="0" borderId="3" xfId="6" applyFont="1" applyBorder="1" applyAlignment="1">
      <alignment horizontal="left" vertical="center" indent="1"/>
    </xf>
    <xf numFmtId="0" fontId="1" fillId="12" borderId="39" xfId="6" applyFont="1" applyFill="1" applyBorder="1" applyAlignment="1" applyProtection="1">
      <alignment horizontal="left" vertical="center" indent="1"/>
      <protection locked="0"/>
    </xf>
    <xf numFmtId="0" fontId="1" fillId="12" borderId="1" xfId="6" applyFont="1" applyFill="1" applyBorder="1" applyAlignment="1" applyProtection="1">
      <alignment horizontal="left" vertical="center" indent="1"/>
      <protection locked="0"/>
    </xf>
    <xf numFmtId="14" fontId="1" fillId="12" borderId="1" xfId="6" applyNumberFormat="1" applyFont="1" applyFill="1" applyBorder="1" applyAlignment="1" applyProtection="1">
      <alignment horizontal="left" vertical="center" indent="1"/>
      <protection locked="0"/>
    </xf>
    <xf numFmtId="171" fontId="0" fillId="12" borderId="1" xfId="7" applyNumberFormat="1" applyFont="1" applyFill="1" applyBorder="1" applyAlignment="1" applyProtection="1">
      <alignment horizontal="left" vertical="center" indent="1"/>
      <protection locked="0"/>
    </xf>
    <xf numFmtId="171" fontId="1" fillId="12" borderId="1" xfId="7" applyNumberFormat="1" applyFont="1" applyFill="1" applyBorder="1" applyAlignment="1" applyProtection="1">
      <alignment horizontal="left" vertical="center" indent="1"/>
      <protection locked="0"/>
    </xf>
    <xf numFmtId="0" fontId="79" fillId="0" borderId="0" xfId="6" applyFont="1" applyAlignment="1" applyProtection="1">
      <alignment horizontal="center" vertical="center"/>
      <protection locked="0"/>
    </xf>
    <xf numFmtId="0" fontId="89" fillId="0" borderId="39" xfId="6" applyFont="1" applyBorder="1" applyAlignment="1">
      <alignment horizontal="center" vertical="center"/>
    </xf>
    <xf numFmtId="0" fontId="89" fillId="0" borderId="37" xfId="6" applyFont="1" applyBorder="1" applyAlignment="1">
      <alignment horizontal="center" vertical="center"/>
    </xf>
    <xf numFmtId="0" fontId="89" fillId="0" borderId="38" xfId="6" applyFont="1" applyBorder="1" applyAlignment="1">
      <alignment horizontal="center" vertical="center"/>
    </xf>
    <xf numFmtId="0" fontId="83" fillId="0" borderId="39" xfId="6" applyFont="1" applyBorder="1" applyAlignment="1">
      <alignment horizontal="center" vertical="center"/>
    </xf>
    <xf numFmtId="0" fontId="83" fillId="0" borderId="37" xfId="6" applyFont="1" applyBorder="1" applyAlignment="1">
      <alignment horizontal="center" vertical="center"/>
    </xf>
    <xf numFmtId="0" fontId="83" fillId="0" borderId="38" xfId="6" applyFont="1" applyBorder="1" applyAlignment="1">
      <alignment horizontal="center" vertical="center"/>
    </xf>
    <xf numFmtId="0" fontId="21" fillId="12" borderId="1" xfId="6" applyFont="1" applyFill="1" applyBorder="1" applyAlignment="1" applyProtection="1">
      <alignment vertical="center" wrapText="1"/>
      <protection locked="0"/>
    </xf>
    <xf numFmtId="0" fontId="1" fillId="0" borderId="12" xfId="6" applyFont="1" applyBorder="1" applyAlignment="1" applyProtection="1">
      <alignment horizontal="center" vertical="center" textRotation="90" wrapText="1"/>
      <protection locked="0"/>
    </xf>
    <xf numFmtId="0" fontId="1" fillId="0" borderId="11" xfId="6" applyFont="1" applyBorder="1" applyAlignment="1" applyProtection="1">
      <alignment horizontal="center" vertical="center" textRotation="90" wrapText="1"/>
      <protection locked="0"/>
    </xf>
    <xf numFmtId="0" fontId="1" fillId="0" borderId="10" xfId="6" applyFont="1" applyBorder="1" applyAlignment="1" applyProtection="1">
      <alignment horizontal="center" vertical="center" textRotation="90" wrapText="1"/>
      <protection locked="0"/>
    </xf>
    <xf numFmtId="0" fontId="21" fillId="0" borderId="39" xfId="6" applyFont="1" applyBorder="1" applyAlignment="1" applyProtection="1">
      <alignment vertical="center"/>
      <protection locked="0"/>
    </xf>
    <xf numFmtId="0" fontId="21" fillId="0" borderId="38" xfId="6" applyFont="1" applyBorder="1" applyAlignment="1" applyProtection="1">
      <alignment vertical="center"/>
      <protection locked="0"/>
    </xf>
    <xf numFmtId="0" fontId="21" fillId="12" borderId="39" xfId="6" applyFont="1" applyFill="1" applyBorder="1" applyAlignment="1">
      <alignment vertical="center"/>
    </xf>
    <xf numFmtId="0" fontId="21" fillId="12" borderId="38" xfId="6" applyFont="1" applyFill="1" applyBorder="1" applyAlignment="1">
      <alignment vertical="center"/>
    </xf>
    <xf numFmtId="0" fontId="1" fillId="0" borderId="1" xfId="6" applyFont="1" applyBorder="1" applyAlignment="1" applyProtection="1">
      <alignment horizontal="center" vertical="center" textRotation="90" wrapText="1"/>
      <protection locked="0"/>
    </xf>
    <xf numFmtId="0" fontId="21" fillId="0" borderId="39" xfId="6" quotePrefix="1" applyFont="1" applyBorder="1" applyAlignment="1" applyProtection="1">
      <alignment vertical="center"/>
      <protection locked="0"/>
    </xf>
    <xf numFmtId="0" fontId="0" fillId="0" borderId="0" xfId="6" applyFont="1" applyAlignment="1">
      <alignment horizontal="right" vertical="center"/>
    </xf>
    <xf numFmtId="0" fontId="1" fillId="0" borderId="0" xfId="6" applyFont="1" applyAlignment="1">
      <alignment horizontal="right" vertical="center"/>
    </xf>
    <xf numFmtId="0" fontId="21" fillId="12" borderId="1" xfId="6" applyFont="1" applyFill="1" applyBorder="1" applyAlignment="1" applyProtection="1">
      <alignment horizontal="left" vertical="center" wrapText="1"/>
      <protection locked="0"/>
    </xf>
    <xf numFmtId="0" fontId="79" fillId="0" borderId="0" xfId="6" applyFont="1" applyAlignment="1">
      <alignment horizontal="left" vertical="center" wrapText="1"/>
    </xf>
    <xf numFmtId="0" fontId="77" fillId="0" borderId="1" xfId="6" applyFont="1" applyBorder="1" applyAlignment="1">
      <alignment horizontal="center" vertical="center" wrapText="1"/>
    </xf>
    <xf numFmtId="0" fontId="7" fillId="0" borderId="39" xfId="6" applyFont="1" applyBorder="1" applyAlignment="1">
      <alignment horizontal="left" vertical="center" indent="1"/>
    </xf>
    <xf numFmtId="0" fontId="7" fillId="0" borderId="37" xfId="6" applyFont="1" applyBorder="1" applyAlignment="1">
      <alignment horizontal="left" vertical="center" indent="1"/>
    </xf>
    <xf numFmtId="0" fontId="7" fillId="0" borderId="38" xfId="6" applyFont="1" applyBorder="1" applyAlignment="1">
      <alignment horizontal="left" vertical="center" indent="1"/>
    </xf>
    <xf numFmtId="0" fontId="1" fillId="0" borderId="6" xfId="6" quotePrefix="1" applyFont="1" applyBorder="1" applyAlignment="1" applyProtection="1">
      <alignment horizontal="left" vertical="center"/>
      <protection locked="0"/>
    </xf>
    <xf numFmtId="0" fontId="1" fillId="0" borderId="0" xfId="6" quotePrefix="1" applyFont="1" applyAlignment="1" applyProtection="1">
      <alignment horizontal="left" vertical="center"/>
      <protection locked="0"/>
    </xf>
    <xf numFmtId="0" fontId="1" fillId="0" borderId="39" xfId="6" applyFont="1" applyBorder="1" applyAlignment="1">
      <alignment horizontal="center" vertical="center"/>
    </xf>
    <xf numFmtId="0" fontId="1" fillId="0" borderId="37" xfId="6" applyFont="1" applyBorder="1" applyAlignment="1">
      <alignment horizontal="center" vertical="center"/>
    </xf>
    <xf numFmtId="0" fontId="1" fillId="0" borderId="38" xfId="6" applyFont="1" applyBorder="1" applyAlignment="1">
      <alignment horizontal="center" vertical="center"/>
    </xf>
    <xf numFmtId="0" fontId="76" fillId="0" borderId="3" xfId="6" applyFont="1" applyBorder="1" applyAlignment="1">
      <alignment horizontal="center" vertical="center"/>
    </xf>
    <xf numFmtId="0" fontId="0" fillId="12" borderId="37" xfId="6" applyFont="1" applyFill="1" applyBorder="1" applyAlignment="1" applyProtection="1">
      <alignment horizontal="left" vertical="center" indent="1"/>
      <protection locked="0"/>
    </xf>
    <xf numFmtId="0" fontId="0" fillId="12" borderId="38" xfId="6" applyFont="1" applyFill="1" applyBorder="1" applyAlignment="1" applyProtection="1">
      <alignment horizontal="left" vertical="center" indent="1"/>
      <protection locked="0"/>
    </xf>
    <xf numFmtId="49" fontId="92" fillId="0" borderId="0" xfId="1" applyNumberFormat="1" applyFont="1" applyAlignment="1">
      <alignment horizontal="center"/>
    </xf>
    <xf numFmtId="0" fontId="92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2" fontId="61" fillId="0" borderId="11" xfId="1" applyNumberFormat="1" applyFont="1" applyBorder="1" applyAlignment="1" applyProtection="1">
      <alignment horizontal="right" vertical="center" wrapText="1"/>
      <protection locked="0"/>
    </xf>
    <xf numFmtId="2" fontId="61" fillId="0" borderId="125" xfId="1" applyNumberFormat="1" applyFont="1" applyBorder="1" applyAlignment="1" applyProtection="1">
      <alignment horizontal="right" vertical="center" wrapText="1"/>
      <protection locked="0"/>
    </xf>
    <xf numFmtId="2" fontId="94" fillId="9" borderId="119" xfId="1" applyNumberFormat="1" applyFont="1" applyFill="1" applyBorder="1" applyAlignment="1" applyProtection="1">
      <alignment horizontal="right" vertical="center"/>
      <protection hidden="1"/>
    </xf>
    <xf numFmtId="0" fontId="33" fillId="0" borderId="11" xfId="1" applyFont="1" applyBorder="1" applyAlignment="1" applyProtection="1">
      <alignment horizontal="center" vertical="center" wrapText="1"/>
      <protection locked="0"/>
    </xf>
    <xf numFmtId="0" fontId="33" fillId="0" borderId="125" xfId="1" applyFont="1" applyBorder="1" applyAlignment="1" applyProtection="1">
      <alignment horizontal="center" vertical="center" wrapText="1"/>
      <protection locked="0"/>
    </xf>
    <xf numFmtId="2" fontId="61" fillId="0" borderId="116" xfId="1" applyNumberFormat="1" applyFont="1" applyBorder="1" applyAlignment="1" applyProtection="1">
      <alignment horizontal="right" vertical="center" wrapText="1"/>
      <protection locked="0"/>
    </xf>
    <xf numFmtId="2" fontId="61" fillId="9" borderId="116" xfId="1" applyNumberFormat="1" applyFont="1" applyFill="1" applyBorder="1" applyAlignment="1" applyProtection="1">
      <alignment horizontal="right"/>
      <protection hidden="1"/>
    </xf>
    <xf numFmtId="2" fontId="61" fillId="9" borderId="11" xfId="1" applyNumberFormat="1" applyFont="1" applyFill="1" applyBorder="1" applyAlignment="1" applyProtection="1">
      <alignment horizontal="right"/>
      <protection hidden="1"/>
    </xf>
    <xf numFmtId="2" fontId="61" fillId="9" borderId="116" xfId="1" applyNumberFormat="1" applyFont="1" applyFill="1" applyBorder="1" applyAlignment="1" applyProtection="1">
      <alignment horizontal="right" vertical="center" wrapText="1"/>
      <protection hidden="1"/>
    </xf>
    <xf numFmtId="2" fontId="61" fillId="9" borderId="11" xfId="1" applyNumberFormat="1" applyFont="1" applyFill="1" applyBorder="1" applyAlignment="1" applyProtection="1">
      <alignment horizontal="right" vertical="center" wrapText="1"/>
      <protection hidden="1"/>
    </xf>
    <xf numFmtId="2" fontId="61" fillId="9" borderId="125" xfId="1" applyNumberFormat="1" applyFont="1" applyFill="1" applyBorder="1" applyAlignment="1" applyProtection="1">
      <alignment horizontal="right" vertical="center" wrapText="1"/>
      <protection hidden="1"/>
    </xf>
    <xf numFmtId="0" fontId="33" fillId="0" borderId="11" xfId="1" applyFont="1" applyBorder="1" applyAlignment="1" applyProtection="1">
      <alignment horizontal="center" vertical="center" textRotation="90" wrapText="1"/>
      <protection locked="0"/>
    </xf>
    <xf numFmtId="0" fontId="33" fillId="0" borderId="125" xfId="1" applyFont="1" applyBorder="1" applyAlignment="1" applyProtection="1">
      <alignment horizontal="center" vertical="center" textRotation="90" wrapText="1"/>
      <protection locked="0"/>
    </xf>
    <xf numFmtId="0" fontId="33" fillId="0" borderId="116" xfId="1" applyFont="1" applyBorder="1" applyAlignment="1" applyProtection="1">
      <alignment horizontal="center" vertical="center" wrapText="1"/>
      <protection locked="0"/>
    </xf>
    <xf numFmtId="0" fontId="33" fillId="0" borderId="10" xfId="1" applyFont="1" applyBorder="1" applyAlignment="1" applyProtection="1">
      <alignment horizontal="center" vertical="center" wrapText="1"/>
      <protection locked="0"/>
    </xf>
    <xf numFmtId="0" fontId="64" fillId="0" borderId="11" xfId="1" applyFont="1" applyBorder="1" applyAlignment="1" applyProtection="1">
      <alignment horizontal="center" vertical="center" textRotation="90" wrapText="1"/>
      <protection locked="0"/>
    </xf>
    <xf numFmtId="0" fontId="64" fillId="0" borderId="125" xfId="1" applyFont="1" applyBorder="1" applyAlignment="1" applyProtection="1">
      <alignment horizontal="center" vertical="center" textRotation="90" wrapText="1"/>
      <protection locked="0"/>
    </xf>
    <xf numFmtId="2" fontId="94" fillId="9" borderId="123" xfId="1" applyNumberFormat="1" applyFont="1" applyFill="1" applyBorder="1" applyAlignment="1" applyProtection="1">
      <alignment horizontal="right" vertical="center"/>
      <protection hidden="1"/>
    </xf>
    <xf numFmtId="49" fontId="103" fillId="6" borderId="14" xfId="1" applyNumberFormat="1" applyFont="1" applyFill="1" applyBorder="1" applyAlignment="1" applyProtection="1">
      <alignment horizontal="center" vertical="center"/>
      <protection hidden="1"/>
    </xf>
    <xf numFmtId="0" fontId="103" fillId="6" borderId="14" xfId="1" applyFont="1" applyFill="1" applyBorder="1" applyAlignment="1" applyProtection="1">
      <alignment horizontal="center" vertical="center"/>
      <protection hidden="1"/>
    </xf>
    <xf numFmtId="0" fontId="95" fillId="0" borderId="129" xfId="1" applyFont="1" applyBorder="1" applyAlignment="1" applyProtection="1">
      <alignment horizontal="center" vertical="center" wrapText="1"/>
      <protection locked="0"/>
    </xf>
    <xf numFmtId="0" fontId="95" fillId="0" borderId="128" xfId="1" applyFont="1" applyBorder="1" applyAlignment="1" applyProtection="1">
      <alignment horizontal="center" vertical="center" wrapText="1"/>
      <protection locked="0"/>
    </xf>
    <xf numFmtId="12" fontId="95" fillId="0" borderId="11" xfId="1" applyNumberFormat="1" applyFont="1" applyBorder="1" applyAlignment="1" applyProtection="1">
      <alignment horizontal="left" vertical="center" wrapText="1" indent="1"/>
      <protection locked="0"/>
    </xf>
    <xf numFmtId="12" fontId="95" fillId="0" borderId="125" xfId="1" applyNumberFormat="1" applyFont="1" applyBorder="1" applyAlignment="1" applyProtection="1">
      <alignment horizontal="left" vertical="center" wrapText="1" indent="1"/>
      <protection locked="0"/>
    </xf>
    <xf numFmtId="0" fontId="33" fillId="0" borderId="11" xfId="1" applyFont="1" applyBorder="1" applyAlignment="1" applyProtection="1">
      <alignment vertical="center" wrapText="1"/>
      <protection locked="0"/>
    </xf>
    <xf numFmtId="0" fontId="33" fillId="0" borderId="125" xfId="1" applyFont="1" applyBorder="1" applyAlignment="1" applyProtection="1">
      <alignment vertical="center" wrapText="1"/>
      <protection locked="0"/>
    </xf>
    <xf numFmtId="0" fontId="33" fillId="0" borderId="116" xfId="1" applyFont="1" applyBorder="1" applyAlignment="1" applyProtection="1">
      <alignment horizontal="center" vertical="center"/>
      <protection locked="0"/>
    </xf>
    <xf numFmtId="0" fontId="33" fillId="0" borderId="11" xfId="1" applyFont="1" applyBorder="1" applyAlignment="1" applyProtection="1">
      <alignment horizontal="center" vertical="center"/>
      <protection locked="0"/>
    </xf>
    <xf numFmtId="0" fontId="33" fillId="0" borderId="125" xfId="1" applyFont="1" applyBorder="1" applyAlignment="1" applyProtection="1">
      <alignment horizontal="center" vertical="center"/>
      <protection locked="0"/>
    </xf>
    <xf numFmtId="49" fontId="2" fillId="0" borderId="118" xfId="1" applyNumberFormat="1" applyFont="1" applyBorder="1" applyAlignment="1" applyProtection="1">
      <alignment vertical="top" wrapText="1"/>
      <protection locked="0"/>
    </xf>
    <xf numFmtId="0" fontId="33" fillId="0" borderId="116" xfId="1" applyFont="1" applyBorder="1" applyAlignment="1" applyProtection="1">
      <alignment vertical="center" wrapText="1"/>
      <protection locked="0"/>
    </xf>
    <xf numFmtId="0" fontId="1" fillId="0" borderId="11" xfId="1" applyBorder="1" applyAlignment="1">
      <alignment vertical="center" wrapText="1"/>
    </xf>
    <xf numFmtId="0" fontId="1" fillId="0" borderId="125" xfId="1" applyBorder="1" applyAlignment="1">
      <alignment vertical="center" wrapText="1"/>
    </xf>
    <xf numFmtId="0" fontId="99" fillId="6" borderId="14" xfId="1" applyFont="1" applyFill="1" applyBorder="1" applyAlignment="1" applyProtection="1">
      <alignment horizontal="left" vertical="center"/>
      <protection hidden="1"/>
    </xf>
    <xf numFmtId="2" fontId="94" fillId="9" borderId="116" xfId="1" applyNumberFormat="1" applyFont="1" applyFill="1" applyBorder="1" applyAlignment="1" applyProtection="1">
      <alignment horizontal="center" vertical="center"/>
      <protection hidden="1"/>
    </xf>
    <xf numFmtId="2" fontId="94" fillId="9" borderId="11" xfId="1" applyNumberFormat="1" applyFont="1" applyFill="1" applyBorder="1" applyAlignment="1" applyProtection="1">
      <alignment horizontal="center" vertical="center"/>
      <protection hidden="1"/>
    </xf>
    <xf numFmtId="2" fontId="94" fillId="9" borderId="125" xfId="1" applyNumberFormat="1" applyFont="1" applyFill="1" applyBorder="1" applyAlignment="1" applyProtection="1">
      <alignment horizontal="center" vertical="center"/>
      <protection hidden="1"/>
    </xf>
    <xf numFmtId="2" fontId="97" fillId="9" borderId="11" xfId="1" applyNumberFormat="1" applyFont="1" applyFill="1" applyBorder="1" applyAlignment="1" applyProtection="1">
      <alignment horizontal="right" vertical="top"/>
      <protection hidden="1"/>
    </xf>
    <xf numFmtId="2" fontId="97" fillId="9" borderId="125" xfId="1" applyNumberFormat="1" applyFont="1" applyFill="1" applyBorder="1" applyAlignment="1" applyProtection="1">
      <alignment horizontal="right" vertical="top"/>
      <protection hidden="1"/>
    </xf>
    <xf numFmtId="2" fontId="61" fillId="9" borderId="116" xfId="1" applyNumberFormat="1" applyFont="1" applyFill="1" applyBorder="1" applyAlignment="1" applyProtection="1">
      <alignment horizontal="right" vertical="center"/>
      <protection hidden="1"/>
    </xf>
    <xf numFmtId="2" fontId="61" fillId="9" borderId="11" xfId="1" applyNumberFormat="1" applyFont="1" applyFill="1" applyBorder="1" applyAlignment="1" applyProtection="1">
      <alignment horizontal="right" vertical="center"/>
      <protection hidden="1"/>
    </xf>
    <xf numFmtId="2" fontId="61" fillId="9" borderId="125" xfId="1" applyNumberFormat="1" applyFont="1" applyFill="1" applyBorder="1" applyAlignment="1" applyProtection="1">
      <alignment horizontal="right" vertical="center"/>
      <protection hidden="1"/>
    </xf>
    <xf numFmtId="0" fontId="12" fillId="0" borderId="11" xfId="1" applyFont="1" applyBorder="1" applyAlignment="1" applyProtection="1">
      <alignment vertical="center" wrapText="1"/>
      <protection locked="0"/>
    </xf>
    <xf numFmtId="0" fontId="12" fillId="0" borderId="125" xfId="1" applyFont="1" applyBorder="1" applyAlignment="1" applyProtection="1">
      <alignment vertical="center" wrapText="1"/>
      <protection locked="0"/>
    </xf>
    <xf numFmtId="2" fontId="94" fillId="9" borderId="116" xfId="1" applyNumberFormat="1" applyFont="1" applyFill="1" applyBorder="1" applyAlignment="1" applyProtection="1">
      <alignment horizontal="right" vertical="center"/>
      <protection hidden="1"/>
    </xf>
    <xf numFmtId="2" fontId="94" fillId="9" borderId="11" xfId="1" applyNumberFormat="1" applyFont="1" applyFill="1" applyBorder="1" applyAlignment="1" applyProtection="1">
      <alignment horizontal="right" vertical="center"/>
      <protection hidden="1"/>
    </xf>
    <xf numFmtId="2" fontId="94" fillId="9" borderId="125" xfId="1" applyNumberFormat="1" applyFont="1" applyFill="1" applyBorder="1" applyAlignment="1" applyProtection="1">
      <alignment horizontal="right" vertical="center"/>
      <protection hidden="1"/>
    </xf>
    <xf numFmtId="49" fontId="2" fillId="0" borderId="113" xfId="1" applyNumberFormat="1" applyFont="1" applyBorder="1" applyAlignment="1" applyProtection="1">
      <alignment vertical="top" wrapText="1"/>
      <protection locked="0"/>
    </xf>
    <xf numFmtId="49" fontId="2" fillId="0" borderId="122" xfId="1" applyNumberFormat="1" applyFont="1" applyBorder="1" applyAlignment="1" applyProtection="1">
      <alignment vertical="top" wrapText="1"/>
      <protection locked="0"/>
    </xf>
    <xf numFmtId="49" fontId="2" fillId="0" borderId="124" xfId="1" applyNumberFormat="1" applyFont="1" applyBorder="1" applyAlignment="1" applyProtection="1">
      <alignment vertical="top" wrapText="1"/>
      <protection locked="0"/>
    </xf>
    <xf numFmtId="0" fontId="33" fillId="0" borderId="116" xfId="1" applyFont="1" applyBorder="1" applyAlignment="1" applyProtection="1">
      <protection hidden="1"/>
    </xf>
    <xf numFmtId="0" fontId="1" fillId="0" borderId="11" xfId="1" applyBorder="1" applyAlignment="1"/>
    <xf numFmtId="0" fontId="1" fillId="0" borderId="125" xfId="1" applyBorder="1" applyAlignment="1"/>
    <xf numFmtId="2" fontId="61" fillId="0" borderId="116" xfId="1" applyNumberFormat="1" applyFont="1" applyBorder="1" applyAlignment="1" applyProtection="1">
      <alignment horizontal="right" vertical="center" wrapText="1"/>
      <protection locked="0" hidden="1"/>
    </xf>
    <xf numFmtId="2" fontId="61" fillId="0" borderId="11" xfId="1" applyNumberFormat="1" applyFont="1" applyBorder="1" applyAlignment="1" applyProtection="1">
      <alignment horizontal="right" vertical="center" wrapText="1"/>
      <protection locked="0" hidden="1"/>
    </xf>
    <xf numFmtId="2" fontId="61" fillId="0" borderId="125" xfId="1" applyNumberFormat="1" applyFont="1" applyBorder="1" applyAlignment="1" applyProtection="1">
      <alignment horizontal="right" vertical="center" wrapText="1"/>
      <protection locked="0" hidden="1"/>
    </xf>
    <xf numFmtId="14" fontId="86" fillId="0" borderId="0" xfId="1" applyNumberFormat="1" applyFont="1" applyAlignment="1" applyProtection="1">
      <alignment horizontal="left" vertical="center" wrapText="1"/>
      <protection locked="0" hidden="1"/>
    </xf>
    <xf numFmtId="0" fontId="108" fillId="0" borderId="14" xfId="1" applyFont="1" applyBorder="1" applyAlignment="1" applyProtection="1">
      <alignment horizontal="left"/>
      <protection hidden="1"/>
    </xf>
    <xf numFmtId="0" fontId="110" fillId="0" borderId="0" xfId="1" applyFont="1" applyAlignment="1" applyProtection="1">
      <alignment horizontal="center" vertical="center"/>
      <protection hidden="1"/>
    </xf>
    <xf numFmtId="14" fontId="10" fillId="6" borderId="0" xfId="1" applyNumberFormat="1" applyFont="1" applyFill="1" applyAlignment="1" applyProtection="1">
      <alignment horizontal="left" vertical="center"/>
      <protection hidden="1"/>
    </xf>
    <xf numFmtId="0" fontId="1" fillId="9" borderId="110" xfId="1" applyFill="1" applyBorder="1" applyAlignment="1" applyProtection="1">
      <alignment horizontal="center" vertical="center" wrapText="1"/>
      <protection hidden="1"/>
    </xf>
    <xf numFmtId="0" fontId="1" fillId="9" borderId="109" xfId="1" applyFill="1" applyBorder="1" applyAlignment="1" applyProtection="1">
      <alignment horizontal="center" vertical="center" wrapText="1"/>
      <protection hidden="1"/>
    </xf>
    <xf numFmtId="0" fontId="1" fillId="9" borderId="143" xfId="1" applyFill="1" applyBorder="1" applyAlignment="1" applyProtection="1">
      <alignment horizontal="center" vertical="center" wrapText="1"/>
      <protection hidden="1"/>
    </xf>
    <xf numFmtId="0" fontId="21" fillId="17" borderId="11" xfId="1" applyFont="1" applyFill="1" applyBorder="1" applyAlignment="1" applyProtection="1">
      <alignment horizontal="center" vertical="center" wrapText="1"/>
      <protection hidden="1"/>
    </xf>
    <xf numFmtId="0" fontId="21" fillId="17" borderId="125" xfId="1" applyFont="1" applyFill="1" applyBorder="1" applyAlignment="1" applyProtection="1">
      <alignment horizontal="center" vertical="center" wrapText="1"/>
      <protection hidden="1"/>
    </xf>
    <xf numFmtId="0" fontId="5" fillId="17" borderId="15" xfId="1" applyFont="1" applyFill="1" applyBorder="1" applyAlignment="1" applyProtection="1">
      <alignment horizontal="center" vertical="center" wrapText="1"/>
      <protection hidden="1"/>
    </xf>
    <xf numFmtId="0" fontId="5" fillId="17" borderId="142" xfId="1" applyFont="1" applyFill="1" applyBorder="1" applyAlignment="1" applyProtection="1">
      <alignment horizontal="center" vertical="center" wrapText="1"/>
      <protection hidden="1"/>
    </xf>
    <xf numFmtId="0" fontId="5" fillId="14" borderId="116" xfId="1" applyFont="1" applyFill="1" applyBorder="1" applyAlignment="1" applyProtection="1">
      <alignment horizontal="center" vertical="center"/>
      <protection hidden="1"/>
    </xf>
    <xf numFmtId="0" fontId="5" fillId="14" borderId="10" xfId="1" applyFont="1" applyFill="1" applyBorder="1" applyAlignment="1" applyProtection="1">
      <alignment horizontal="center" vertical="center"/>
      <protection hidden="1"/>
    </xf>
    <xf numFmtId="0" fontId="6" fillId="7" borderId="113" xfId="1" applyFont="1" applyFill="1" applyBorder="1" applyAlignment="1" applyProtection="1">
      <alignment horizontal="center" vertical="center"/>
      <protection hidden="1"/>
    </xf>
    <xf numFmtId="0" fontId="6" fillId="7" borderId="104" xfId="1" applyFont="1" applyFill="1" applyBorder="1" applyAlignment="1" applyProtection="1">
      <alignment horizontal="center" vertical="center"/>
      <protection hidden="1"/>
    </xf>
    <xf numFmtId="0" fontId="61" fillId="22" borderId="65" xfId="1" applyFont="1" applyFill="1" applyBorder="1" applyAlignment="1">
      <alignment horizontal="center" vertical="center"/>
    </xf>
    <xf numFmtId="0" fontId="61" fillId="22" borderId="1" xfId="1" applyFont="1" applyFill="1" applyBorder="1" applyAlignment="1">
      <alignment horizontal="center" vertical="center"/>
    </xf>
    <xf numFmtId="1" fontId="6" fillId="9" borderId="9" xfId="1" applyNumberFormat="1" applyFont="1" applyFill="1" applyBorder="1" applyAlignment="1" applyProtection="1">
      <alignment horizontal="center" vertical="center"/>
      <protection hidden="1"/>
    </xf>
    <xf numFmtId="1" fontId="6" fillId="9" borderId="201" xfId="1" applyNumberFormat="1" applyFont="1" applyFill="1" applyBorder="1" applyAlignment="1" applyProtection="1">
      <alignment horizontal="center" vertical="center"/>
      <protection hidden="1"/>
    </xf>
    <xf numFmtId="1" fontId="6" fillId="9" borderId="4" xfId="1" applyNumberFormat="1" applyFont="1" applyFill="1" applyBorder="1" applyAlignment="1" applyProtection="1">
      <alignment horizontal="center" vertical="center"/>
      <protection hidden="1"/>
    </xf>
    <xf numFmtId="1" fontId="6" fillId="9" borderId="3" xfId="1" applyNumberFormat="1" applyFont="1" applyFill="1" applyBorder="1" applyAlignment="1" applyProtection="1">
      <alignment horizontal="center" vertical="center"/>
      <protection hidden="1"/>
    </xf>
    <xf numFmtId="1" fontId="130" fillId="0" borderId="0" xfId="8" applyNumberFormat="1" applyFont="1" applyFill="1" applyBorder="1" applyAlignment="1" applyProtection="1">
      <alignment horizontal="center" vertical="center"/>
      <protection hidden="1"/>
    </xf>
    <xf numFmtId="1" fontId="131" fillId="0" borderId="187" xfId="8" applyNumberFormat="1" applyFont="1" applyFill="1" applyBorder="1" applyAlignment="1" applyProtection="1">
      <alignment horizontal="center" vertical="center"/>
      <protection hidden="1"/>
    </xf>
    <xf numFmtId="1" fontId="131" fillId="0" borderId="200" xfId="8" applyNumberFormat="1" applyFont="1" applyFill="1" applyBorder="1" applyAlignment="1" applyProtection="1">
      <alignment horizontal="center" vertical="center"/>
      <protection hidden="1"/>
    </xf>
    <xf numFmtId="1" fontId="131" fillId="0" borderId="181" xfId="8" applyNumberFormat="1" applyFont="1" applyFill="1" applyBorder="1" applyAlignment="1" applyProtection="1">
      <alignment horizontal="center" vertical="center"/>
      <protection hidden="1"/>
    </xf>
    <xf numFmtId="1" fontId="132" fillId="20" borderId="16" xfId="8" applyNumberFormat="1" applyFont="1" applyFill="1" applyBorder="1" applyAlignment="1" applyProtection="1">
      <alignment horizontal="center" vertical="center" wrapText="1"/>
      <protection hidden="1"/>
    </xf>
    <xf numFmtId="1" fontId="132" fillId="20" borderId="15" xfId="8" applyNumberFormat="1" applyFont="1" applyFill="1" applyBorder="1" applyAlignment="1" applyProtection="1">
      <alignment horizontal="center" vertical="center" wrapText="1"/>
      <protection hidden="1"/>
    </xf>
    <xf numFmtId="1" fontId="95" fillId="21" borderId="45" xfId="8" applyNumberFormat="1" applyFont="1" applyFill="1" applyBorder="1" applyAlignment="1" applyProtection="1">
      <alignment horizontal="center" vertical="center"/>
      <protection hidden="1"/>
    </xf>
    <xf numFmtId="1" fontId="95" fillId="21" borderId="17" xfId="8" applyNumberFormat="1" applyFont="1" applyFill="1" applyBorder="1" applyAlignment="1" applyProtection="1">
      <alignment horizontal="center" vertical="center"/>
      <protection hidden="1"/>
    </xf>
    <xf numFmtId="0" fontId="43" fillId="7" borderId="16" xfId="1" applyFont="1" applyFill="1" applyBorder="1" applyAlignment="1" applyProtection="1">
      <alignment horizontal="center" vertical="center" wrapText="1"/>
      <protection hidden="1"/>
    </xf>
    <xf numFmtId="0" fontId="43" fillId="7" borderId="15" xfId="1" applyFont="1" applyFill="1" applyBorder="1" applyAlignment="1" applyProtection="1">
      <alignment horizontal="center" vertical="center" wrapText="1"/>
      <protection hidden="1"/>
    </xf>
    <xf numFmtId="0" fontId="43" fillId="7" borderId="202" xfId="1" applyFont="1" applyFill="1" applyBorder="1" applyAlignment="1" applyProtection="1">
      <alignment horizontal="center" vertical="center" wrapText="1"/>
      <protection hidden="1"/>
    </xf>
    <xf numFmtId="0" fontId="6" fillId="9" borderId="65" xfId="1" applyFont="1" applyFill="1" applyBorder="1" applyAlignment="1" applyProtection="1">
      <alignment horizontal="center" vertical="center" wrapText="1"/>
      <protection hidden="1"/>
    </xf>
    <xf numFmtId="0" fontId="6" fillId="9" borderId="1" xfId="1" applyFont="1" applyFill="1" applyBorder="1" applyAlignment="1" applyProtection="1">
      <alignment horizontal="center" vertical="center" wrapText="1"/>
      <protection hidden="1"/>
    </xf>
    <xf numFmtId="1" fontId="6" fillId="9" borderId="12" xfId="1" applyNumberFormat="1" applyFont="1" applyFill="1" applyBorder="1" applyAlignment="1" applyProtection="1">
      <alignment horizontal="center" vertical="center"/>
      <protection hidden="1"/>
    </xf>
    <xf numFmtId="1" fontId="6" fillId="9" borderId="11" xfId="1" applyNumberFormat="1" applyFont="1" applyFill="1" applyBorder="1" applyAlignment="1" applyProtection="1">
      <alignment horizontal="center" vertical="center"/>
      <protection hidden="1"/>
    </xf>
    <xf numFmtId="0" fontId="59" fillId="22" borderId="103" xfId="1" applyFont="1" applyFill="1" applyBorder="1" applyAlignment="1" applyProtection="1">
      <alignment horizontal="center" vertical="center"/>
      <protection locked="0"/>
    </xf>
    <xf numFmtId="0" fontId="59" fillId="22" borderId="38" xfId="1" applyFont="1" applyFill="1" applyBorder="1" applyAlignment="1" applyProtection="1">
      <alignment horizontal="center" vertical="center"/>
      <protection locked="0"/>
    </xf>
    <xf numFmtId="0" fontId="59" fillId="22" borderId="102" xfId="1" applyFont="1" applyFill="1" applyBorder="1" applyAlignment="1">
      <alignment horizontal="right" vertical="center"/>
    </xf>
    <xf numFmtId="0" fontId="59" fillId="22" borderId="2" xfId="1" applyFont="1" applyFill="1" applyBorder="1" applyAlignment="1">
      <alignment horizontal="right" vertical="center"/>
    </xf>
    <xf numFmtId="0" fontId="59" fillId="22" borderId="103" xfId="1" applyFont="1" applyFill="1" applyBorder="1" applyAlignment="1">
      <alignment horizontal="right" vertical="center"/>
    </xf>
    <xf numFmtId="0" fontId="59" fillId="22" borderId="38" xfId="1" applyFont="1" applyFill="1" applyBorder="1" applyAlignment="1">
      <alignment horizontal="right" vertical="center"/>
    </xf>
    <xf numFmtId="0" fontId="1" fillId="12" borderId="64" xfId="1" applyFill="1" applyBorder="1" applyAlignment="1">
      <alignment horizontal="right"/>
    </xf>
    <xf numFmtId="0" fontId="1" fillId="12" borderId="63" xfId="1" applyFill="1" applyBorder="1" applyAlignment="1">
      <alignment horizontal="right"/>
    </xf>
    <xf numFmtId="0" fontId="133" fillId="0" borderId="0" xfId="1" applyFont="1" applyBorder="1" applyAlignment="1"/>
    <xf numFmtId="0" fontId="134" fillId="0" borderId="0" xfId="0" applyFont="1" applyBorder="1" applyAlignment="1"/>
    <xf numFmtId="0" fontId="61" fillId="7" borderId="177" xfId="1" applyFont="1" applyFill="1" applyBorder="1" applyAlignment="1" applyProtection="1">
      <alignment horizontal="center" vertical="center"/>
      <protection hidden="1"/>
    </xf>
    <xf numFmtId="0" fontId="61" fillId="7" borderId="176" xfId="1" applyFont="1" applyFill="1" applyBorder="1" applyAlignment="1" applyProtection="1">
      <alignment horizontal="center" vertical="center"/>
      <protection hidden="1"/>
    </xf>
    <xf numFmtId="0" fontId="119" fillId="0" borderId="0" xfId="1" applyFont="1" applyAlignment="1" applyProtection="1">
      <alignment horizontal="left" vertical="top" wrapText="1"/>
      <protection locked="0"/>
    </xf>
    <xf numFmtId="0" fontId="119" fillId="0" borderId="0" xfId="1" applyFont="1" applyAlignment="1">
      <alignment vertical="top" wrapText="1"/>
    </xf>
    <xf numFmtId="1" fontId="126" fillId="0" borderId="0" xfId="1" applyNumberFormat="1" applyFont="1" applyAlignment="1" applyProtection="1">
      <alignment horizontal="center" vertical="center"/>
      <protection hidden="1"/>
    </xf>
    <xf numFmtId="0" fontId="124" fillId="0" borderId="14" xfId="1" applyFont="1" applyBorder="1" applyAlignment="1" applyProtection="1">
      <alignment horizontal="left" vertical="center"/>
      <protection locked="0"/>
    </xf>
    <xf numFmtId="0" fontId="95" fillId="9" borderId="45" xfId="1" applyFont="1" applyFill="1" applyBorder="1" applyAlignment="1" applyProtection="1">
      <alignment horizontal="center" vertical="center" wrapText="1"/>
      <protection hidden="1"/>
    </xf>
    <xf numFmtId="0" fontId="95" fillId="9" borderId="198" xfId="1" applyFont="1" applyFill="1" applyBorder="1" applyAlignment="1" applyProtection="1">
      <alignment horizontal="center" vertical="center" wrapText="1"/>
      <protection hidden="1"/>
    </xf>
    <xf numFmtId="0" fontId="95" fillId="9" borderId="44" xfId="1" applyFont="1" applyFill="1" applyBorder="1" applyAlignment="1" applyProtection="1">
      <alignment horizontal="center" vertical="center" wrapText="1"/>
      <protection hidden="1"/>
    </xf>
    <xf numFmtId="0" fontId="95" fillId="9" borderId="193" xfId="1" applyFont="1" applyFill="1" applyBorder="1" applyAlignment="1" applyProtection="1">
      <alignment horizontal="center" vertical="center" wrapText="1"/>
      <protection hidden="1"/>
    </xf>
    <xf numFmtId="0" fontId="95" fillId="9" borderId="43" xfId="1" applyFont="1" applyFill="1" applyBorder="1" applyAlignment="1" applyProtection="1">
      <alignment horizontal="center" vertical="center" wrapText="1"/>
      <protection hidden="1"/>
    </xf>
    <xf numFmtId="0" fontId="95" fillId="9" borderId="191" xfId="1" applyFont="1" applyFill="1" applyBorder="1" applyAlignment="1" applyProtection="1">
      <alignment horizontal="center" vertical="center" wrapText="1"/>
      <protection hidden="1"/>
    </xf>
    <xf numFmtId="0" fontId="62" fillId="9" borderId="196" xfId="1" applyFont="1" applyFill="1" applyBorder="1" applyAlignment="1" applyProtection="1">
      <alignment horizontal="center" vertical="center" textRotation="90" wrapText="1"/>
      <protection hidden="1"/>
    </xf>
    <xf numFmtId="0" fontId="62" fillId="9" borderId="157" xfId="1" applyFont="1" applyFill="1" applyBorder="1" applyAlignment="1" applyProtection="1">
      <alignment horizontal="center" vertical="center" textRotation="90" wrapText="1"/>
      <protection hidden="1"/>
    </xf>
    <xf numFmtId="0" fontId="62" fillId="9" borderId="188" xfId="1" applyFont="1" applyFill="1" applyBorder="1" applyAlignment="1" applyProtection="1">
      <alignment horizontal="center" vertical="center" textRotation="90" wrapText="1"/>
      <protection hidden="1"/>
    </xf>
    <xf numFmtId="0" fontId="62" fillId="9" borderId="81" xfId="1" applyFont="1" applyFill="1" applyBorder="1" applyAlignment="1" applyProtection="1">
      <alignment horizontal="center" vertical="center" textRotation="90" wrapText="1"/>
      <protection hidden="1"/>
    </xf>
    <xf numFmtId="0" fontId="62" fillId="9" borderId="11" xfId="1" applyFont="1" applyFill="1" applyBorder="1" applyAlignment="1" applyProtection="1">
      <alignment horizontal="center" vertical="center" textRotation="90" wrapText="1"/>
      <protection hidden="1"/>
    </xf>
    <xf numFmtId="0" fontId="62" fillId="9" borderId="97" xfId="1" applyFont="1" applyFill="1" applyBorder="1" applyAlignment="1" applyProtection="1">
      <alignment horizontal="center" vertical="center" textRotation="90" wrapText="1"/>
      <protection hidden="1"/>
    </xf>
    <xf numFmtId="0" fontId="62" fillId="9" borderId="107" xfId="1" applyFont="1" applyFill="1" applyBorder="1" applyAlignment="1" applyProtection="1">
      <alignment horizontal="center" vertical="center" textRotation="90"/>
      <protection hidden="1"/>
    </xf>
    <xf numFmtId="0" fontId="62" fillId="9" borderId="122" xfId="1" applyFont="1" applyFill="1" applyBorder="1" applyAlignment="1" applyProtection="1">
      <alignment horizontal="center" vertical="center" textRotation="90"/>
      <protection hidden="1"/>
    </xf>
    <xf numFmtId="0" fontId="62" fillId="9" borderId="96" xfId="1" applyFont="1" applyFill="1" applyBorder="1" applyAlignment="1" applyProtection="1">
      <alignment horizontal="center" vertical="center" textRotation="90"/>
      <protection hidden="1"/>
    </xf>
    <xf numFmtId="0" fontId="33" fillId="9" borderId="195" xfId="1" applyFont="1" applyFill="1" applyBorder="1" applyAlignment="1" applyProtection="1">
      <alignment horizontal="center" vertical="center"/>
      <protection hidden="1"/>
    </xf>
    <xf numFmtId="0" fontId="33" fillId="9" borderId="37" xfId="1" applyFont="1" applyFill="1" applyBorder="1" applyAlignment="1" applyProtection="1">
      <alignment horizontal="center" vertical="center"/>
      <protection hidden="1"/>
    </xf>
    <xf numFmtId="0" fontId="33" fillId="9" borderId="194" xfId="1" applyFont="1" applyFill="1" applyBorder="1" applyAlignment="1" applyProtection="1">
      <alignment horizontal="center" vertical="center"/>
      <protection hidden="1"/>
    </xf>
    <xf numFmtId="0" fontId="66" fillId="9" borderId="190" xfId="1" applyFont="1" applyFill="1" applyBorder="1" applyAlignment="1" applyProtection="1">
      <alignment horizontal="center" vertical="center"/>
      <protection hidden="1"/>
    </xf>
    <xf numFmtId="0" fontId="66" fillId="9" borderId="189" xfId="1" applyFont="1" applyFill="1" applyBorder="1" applyAlignment="1" applyProtection="1">
      <alignment horizontal="center" vertical="center"/>
      <protection hidden="1"/>
    </xf>
    <xf numFmtId="0" fontId="95" fillId="18" borderId="187" xfId="1" applyFont="1" applyFill="1" applyBorder="1" applyAlignment="1" applyProtection="1">
      <alignment horizontal="center" vertical="center"/>
      <protection hidden="1"/>
    </xf>
    <xf numFmtId="0" fontId="95" fillId="18" borderId="186" xfId="1" applyFont="1" applyFill="1" applyBorder="1" applyAlignment="1" applyProtection="1">
      <alignment horizontal="center" vertical="center"/>
      <protection hidden="1"/>
    </xf>
    <xf numFmtId="0" fontId="61" fillId="7" borderId="180" xfId="1" applyFont="1" applyFill="1" applyBorder="1" applyAlignment="1" applyProtection="1">
      <alignment horizontal="center" vertical="center"/>
      <protection hidden="1"/>
    </xf>
    <xf numFmtId="0" fontId="61" fillId="7" borderId="179" xfId="1" applyFont="1" applyFill="1" applyBorder="1" applyAlignment="1" applyProtection="1">
      <alignment horizontal="center" vertical="center"/>
      <protection hidden="1"/>
    </xf>
  </cellXfs>
  <cellStyles count="9">
    <cellStyle name="Hiperłącze 3" xfId="3" xr:uid="{C212A735-C2DE-4461-B220-813BA26FB505}"/>
    <cellStyle name="Normalny" xfId="0" builtinId="0"/>
    <cellStyle name="Normalny 2" xfId="1" xr:uid="{B7F42C6C-17DC-458E-B0AA-035B679EFBBD}"/>
    <cellStyle name="Normalny 2 2" xfId="4" xr:uid="{04907FC6-4777-4476-8DF1-4580B9B39021}"/>
    <cellStyle name="Normalny 8" xfId="6" xr:uid="{3323B788-3E7B-43C1-8B45-2AE639824BBE}"/>
    <cellStyle name="Normalny 8 3" xfId="7" xr:uid="{E35B2DBF-1D83-426A-B652-16959CB8A4B5}"/>
    <cellStyle name="Normalny_Arkusz1" xfId="2" xr:uid="{71C115CF-D5CB-4C58-8F4F-41717FFA9356}"/>
    <cellStyle name="Uwaga 2" xfId="8" xr:uid="{F70C84E2-2EF2-43DF-AE6E-12F24127D04E}"/>
    <cellStyle name="Walutowy 2" xfId="5" xr:uid="{D3266739-C7F7-45AE-A502-D383ACF294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180975</xdr:colOff>
      <xdr:row>0</xdr:row>
      <xdr:rowOff>276225</xdr:rowOff>
    </xdr:from>
    <xdr:ext cx="1695450" cy="1152525"/>
    <xdr:pic>
      <xdr:nvPicPr>
        <xdr:cNvPr id="2" name="Obraz 2" descr="teatr.jpg">
          <a:extLst>
            <a:ext uri="{FF2B5EF4-FFF2-40B4-BE49-F238E27FC236}">
              <a16:creationId xmlns:a16="http://schemas.microsoft.com/office/drawing/2014/main" id="{9D2C9C2D-FAEF-4EFC-915E-200D876C7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5" y="161925"/>
          <a:ext cx="16954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237067</xdr:colOff>
      <xdr:row>0</xdr:row>
      <xdr:rowOff>1227896</xdr:rowOff>
    </xdr:from>
    <xdr:ext cx="1504950" cy="925714"/>
    <xdr:pic>
      <xdr:nvPicPr>
        <xdr:cNvPr id="3" name="Obraz 2">
          <a:extLst>
            <a:ext uri="{FF2B5EF4-FFF2-40B4-BE49-F238E27FC236}">
              <a16:creationId xmlns:a16="http://schemas.microsoft.com/office/drawing/2014/main" id="{FB60035E-4708-4557-AFC4-B69CA7C64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6667" y="161096"/>
          <a:ext cx="1504950" cy="92571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SP/Organizacja%20roku%20szkolnego/OrganizacjaZSP%202016-17/kal.terminarz%20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endarz"/>
      <sheetName val="Kalendarz (2)"/>
      <sheetName val="terminarz"/>
      <sheetName val="terminarz kl I"/>
      <sheetName val="term.gimnaz"/>
      <sheetName val="term matur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C6E46-189E-4CEB-B078-E4A348D6C47B}">
  <sheetPr>
    <pageSetUpPr fitToPage="1"/>
  </sheetPr>
  <dimension ref="A1:O169"/>
  <sheetViews>
    <sheetView showGridLines="0" view="pageBreakPreview" topLeftCell="A19" zoomScale="90" zoomScaleNormal="90" zoomScaleSheetLayoutView="90" workbookViewId="0">
      <selection activeCell="F80" sqref="F80"/>
    </sheetView>
  </sheetViews>
  <sheetFormatPr defaultColWidth="9.140625" defaultRowHeight="12.75"/>
  <cols>
    <col min="1" max="1" width="41.7109375" style="1" customWidth="1"/>
    <col min="2" max="2" width="2.85546875" style="1" customWidth="1"/>
    <col min="3" max="3" width="30.42578125" style="1" customWidth="1"/>
    <col min="4" max="4" width="20.140625" style="1" customWidth="1"/>
    <col min="5" max="5" width="11.5703125" style="1" customWidth="1"/>
    <col min="6" max="6" width="24.140625" style="1" customWidth="1"/>
    <col min="7" max="7" width="23.85546875" style="1" customWidth="1"/>
    <col min="8" max="8" width="20.5703125" style="1" customWidth="1"/>
    <col min="9" max="9" width="30.140625" style="1" customWidth="1"/>
    <col min="10" max="10" width="7.5703125" style="1" customWidth="1"/>
    <col min="11" max="11" width="26.7109375" style="1" customWidth="1"/>
    <col min="12" max="12" width="4.28515625" style="1" customWidth="1"/>
    <col min="13" max="13" width="3.85546875" style="1" customWidth="1"/>
    <col min="14" max="14" width="11.140625" style="1" customWidth="1"/>
    <col min="15" max="15" width="4.140625" style="1" customWidth="1"/>
    <col min="16" max="16" width="4.5703125" style="1" customWidth="1"/>
    <col min="17" max="17" width="24.5703125" style="1" customWidth="1"/>
    <col min="18" max="18" width="3.7109375" style="1" customWidth="1"/>
    <col min="19" max="19" width="5.5703125" style="1" customWidth="1"/>
    <col min="20" max="20" width="20" style="1" customWidth="1"/>
    <col min="21" max="22" width="5.28515625" style="1" customWidth="1"/>
    <col min="23" max="23" width="20.42578125" style="1" customWidth="1"/>
    <col min="24" max="24" width="6.5703125" style="1" customWidth="1"/>
    <col min="25" max="25" width="21.7109375" style="1" customWidth="1"/>
    <col min="26" max="26" width="9.140625" style="1"/>
    <col min="27" max="27" width="18.42578125" style="1" customWidth="1"/>
    <col min="28" max="16384" width="9.140625" style="1"/>
  </cols>
  <sheetData>
    <row r="1" spans="1:15" ht="22.5" customHeight="1">
      <c r="A1" s="74" t="s">
        <v>0</v>
      </c>
      <c r="B1" s="21"/>
      <c r="C1" s="867" t="s">
        <v>1</v>
      </c>
      <c r="D1" s="868"/>
      <c r="E1" s="869"/>
      <c r="F1" s="860" t="s">
        <v>2</v>
      </c>
      <c r="G1" s="861"/>
      <c r="H1" s="21"/>
      <c r="I1" s="21"/>
      <c r="J1" s="21"/>
      <c r="K1" s="21"/>
      <c r="L1" s="21"/>
      <c r="N1" s="21"/>
      <c r="O1" s="21"/>
    </row>
    <row r="2" spans="1:15" ht="12.95" customHeight="1">
      <c r="A2" s="73"/>
      <c r="B2" s="21"/>
      <c r="C2" s="870"/>
      <c r="D2" s="871"/>
      <c r="E2" s="872"/>
      <c r="F2" s="862"/>
      <c r="G2" s="863"/>
      <c r="I2" s="68"/>
      <c r="J2" s="68"/>
      <c r="K2" s="21"/>
      <c r="L2" s="21"/>
      <c r="N2" s="21"/>
      <c r="O2" s="21"/>
    </row>
    <row r="3" spans="1:15" ht="12.95" customHeight="1">
      <c r="A3" s="72" t="s">
        <v>3</v>
      </c>
      <c r="B3" s="21"/>
      <c r="C3" s="35"/>
      <c r="E3" s="45"/>
      <c r="F3" s="71"/>
      <c r="G3" s="70"/>
      <c r="I3" s="68"/>
      <c r="J3" s="68"/>
      <c r="K3" s="21"/>
      <c r="L3" s="21"/>
      <c r="N3" s="21"/>
      <c r="O3" s="21"/>
    </row>
    <row r="4" spans="1:15" ht="12.95" customHeight="1">
      <c r="A4" s="63" t="s">
        <v>4</v>
      </c>
      <c r="B4" s="21"/>
      <c r="C4" s="61" t="s">
        <v>5</v>
      </c>
      <c r="E4" s="45"/>
      <c r="F4" s="21" t="s">
        <v>6</v>
      </c>
      <c r="G4" s="69"/>
      <c r="I4" s="68"/>
      <c r="J4" s="68"/>
      <c r="K4" s="21"/>
      <c r="L4" s="21"/>
      <c r="N4" s="21"/>
      <c r="O4" s="21"/>
    </row>
    <row r="5" spans="1:15" ht="12.95" customHeight="1" thickBot="1">
      <c r="A5" s="63" t="s">
        <v>7</v>
      </c>
      <c r="B5" s="21"/>
      <c r="C5" s="61" t="s">
        <v>8</v>
      </c>
      <c r="E5" s="45"/>
      <c r="F5" s="67"/>
      <c r="G5" s="66"/>
      <c r="I5" s="62"/>
      <c r="J5" s="62"/>
      <c r="K5" s="21"/>
      <c r="L5" s="21"/>
      <c r="N5" s="21"/>
      <c r="O5" s="21"/>
    </row>
    <row r="6" spans="1:15" ht="12.95" customHeight="1">
      <c r="A6" s="65" t="s">
        <v>9</v>
      </c>
      <c r="B6" s="21"/>
      <c r="C6" s="61" t="s">
        <v>10</v>
      </c>
      <c r="E6" s="45"/>
      <c r="F6" s="21"/>
      <c r="G6" s="64"/>
      <c r="I6" s="62"/>
      <c r="J6" s="62"/>
      <c r="K6" s="21"/>
      <c r="L6" s="21"/>
      <c r="N6" s="21"/>
      <c r="O6" s="21"/>
    </row>
    <row r="7" spans="1:15" ht="12.95" customHeight="1">
      <c r="A7" s="65" t="s">
        <v>11</v>
      </c>
      <c r="B7" s="21"/>
      <c r="C7" s="61" t="s">
        <v>12</v>
      </c>
      <c r="E7" s="45"/>
      <c r="F7" s="21"/>
      <c r="G7" s="64"/>
      <c r="I7" s="62"/>
      <c r="J7" s="62"/>
      <c r="K7" s="21"/>
      <c r="L7" s="21"/>
      <c r="N7" s="21"/>
      <c r="O7" s="21"/>
    </row>
    <row r="8" spans="1:15" ht="12.95" customHeight="1">
      <c r="A8" s="63" t="s">
        <v>13</v>
      </c>
      <c r="C8" s="61" t="s">
        <v>14</v>
      </c>
      <c r="E8" s="45"/>
      <c r="F8" s="21"/>
      <c r="G8" s="64"/>
      <c r="I8" s="62"/>
      <c r="J8" s="62"/>
    </row>
    <row r="9" spans="1:15" ht="12.95" customHeight="1">
      <c r="A9" s="65" t="s">
        <v>15</v>
      </c>
      <c r="C9" s="61" t="s">
        <v>16</v>
      </c>
      <c r="E9" s="45"/>
      <c r="F9" s="21"/>
      <c r="G9" s="64"/>
      <c r="I9" s="62"/>
      <c r="J9" s="62"/>
    </row>
    <row r="10" spans="1:15" ht="12.95" customHeight="1">
      <c r="A10" s="65" t="s">
        <v>17</v>
      </c>
      <c r="C10" s="61" t="s">
        <v>18</v>
      </c>
      <c r="E10" s="45"/>
      <c r="G10" s="64"/>
      <c r="I10" s="62"/>
      <c r="J10" s="62"/>
    </row>
    <row r="11" spans="1:15" ht="12.95" customHeight="1">
      <c r="A11" s="65" t="s">
        <v>19</v>
      </c>
      <c r="C11" s="61" t="s">
        <v>20</v>
      </c>
      <c r="E11" s="45"/>
      <c r="F11" s="21"/>
      <c r="G11" s="64"/>
      <c r="I11" s="62"/>
      <c r="J11" s="62"/>
    </row>
    <row r="12" spans="1:15" ht="12.95" customHeight="1">
      <c r="A12" s="63" t="s">
        <v>21</v>
      </c>
      <c r="C12" s="61" t="s">
        <v>22</v>
      </c>
      <c r="E12" s="45"/>
      <c r="F12" s="21"/>
      <c r="G12" s="64"/>
      <c r="I12" s="62"/>
      <c r="J12" s="62"/>
    </row>
    <row r="13" spans="1:15" ht="12.95" customHeight="1">
      <c r="A13" s="63" t="s">
        <v>23</v>
      </c>
      <c r="C13" s="61" t="s">
        <v>24</v>
      </c>
      <c r="E13" s="45"/>
      <c r="F13" s="21"/>
      <c r="G13" s="60"/>
      <c r="I13" s="62"/>
      <c r="J13" s="62"/>
    </row>
    <row r="14" spans="1:15" ht="12.95" customHeight="1">
      <c r="A14" s="13"/>
      <c r="C14" s="61" t="s">
        <v>25</v>
      </c>
      <c r="E14" s="45"/>
      <c r="F14" s="21"/>
      <c r="G14" s="60"/>
      <c r="I14" s="59"/>
      <c r="J14" s="59"/>
    </row>
    <row r="15" spans="1:15" ht="12.95" customHeight="1">
      <c r="A15" s="24"/>
      <c r="C15" s="61" t="s">
        <v>26</v>
      </c>
      <c r="E15" s="45"/>
      <c r="F15" s="21"/>
      <c r="G15" s="60"/>
      <c r="I15" s="59"/>
      <c r="J15" s="59"/>
    </row>
    <row r="16" spans="1:15" ht="12.95" customHeight="1">
      <c r="A16" s="19"/>
      <c r="C16" s="61" t="s">
        <v>27</v>
      </c>
      <c r="E16" s="45"/>
      <c r="F16" s="21"/>
      <c r="G16" s="60"/>
      <c r="I16" s="59"/>
      <c r="J16" s="59"/>
    </row>
    <row r="17" spans="1:15" ht="12.95" customHeight="1">
      <c r="A17" s="19"/>
      <c r="C17" s="35"/>
      <c r="E17" s="45"/>
      <c r="F17" s="21"/>
      <c r="G17" s="59"/>
      <c r="I17" s="59"/>
      <c r="J17" s="59"/>
    </row>
    <row r="18" spans="1:15" ht="12.95" customHeight="1">
      <c r="A18" s="13"/>
      <c r="C18" s="16"/>
      <c r="D18" s="15"/>
      <c r="E18" s="14"/>
      <c r="F18" s="21"/>
      <c r="G18" s="59"/>
      <c r="I18" s="59"/>
      <c r="J18" s="59"/>
    </row>
    <row r="19" spans="1:15" ht="12.95" customHeight="1">
      <c r="A19" s="24"/>
      <c r="F19" s="56"/>
      <c r="G19" s="57"/>
      <c r="I19" s="59"/>
      <c r="J19" s="59"/>
    </row>
    <row r="20" spans="1:15" ht="12.95" customHeight="1">
      <c r="A20" s="24"/>
      <c r="F20" s="56"/>
      <c r="G20" s="57"/>
      <c r="I20" s="57"/>
      <c r="J20" s="57"/>
    </row>
    <row r="21" spans="1:15" ht="12.95" customHeight="1">
      <c r="A21" s="13"/>
      <c r="B21" s="58"/>
      <c r="I21" s="57"/>
      <c r="J21" s="56"/>
    </row>
    <row r="22" spans="1:15" ht="12.95" customHeight="1">
      <c r="A22" s="24"/>
      <c r="J22" s="21"/>
    </row>
    <row r="23" spans="1:15" ht="12.95" customHeight="1">
      <c r="A23" s="24"/>
      <c r="C23" s="7"/>
      <c r="D23" s="7"/>
      <c r="E23" s="6"/>
    </row>
    <row r="24" spans="1:15" ht="12.95" customHeight="1">
      <c r="A24" s="13"/>
      <c r="B24" s="55"/>
      <c r="C24" s="879" t="s">
        <v>28</v>
      </c>
      <c r="D24" s="880"/>
      <c r="E24" s="881"/>
      <c r="F24" s="864" t="s">
        <v>29</v>
      </c>
      <c r="G24" s="865"/>
    </row>
    <row r="25" spans="1:15" ht="12.95" customHeight="1">
      <c r="A25" s="13"/>
      <c r="C25" s="35"/>
      <c r="E25" s="20"/>
      <c r="F25" s="18"/>
      <c r="G25" s="20"/>
    </row>
    <row r="26" spans="1:15" ht="12.95" customHeight="1">
      <c r="A26" s="13"/>
      <c r="C26" s="35" t="s">
        <v>30</v>
      </c>
      <c r="E26" s="20"/>
      <c r="F26" s="18" t="s">
        <v>31</v>
      </c>
      <c r="G26" s="53" t="s">
        <v>32</v>
      </c>
    </row>
    <row r="27" spans="1:15" ht="12.95" customHeight="1">
      <c r="A27" s="13"/>
      <c r="C27" s="16"/>
      <c r="D27" s="15"/>
      <c r="E27" s="36"/>
      <c r="F27" s="18" t="s">
        <v>33</v>
      </c>
      <c r="G27" s="53" t="s">
        <v>34</v>
      </c>
      <c r="L27" s="21"/>
    </row>
    <row r="28" spans="1:15" ht="12.95" customHeight="1">
      <c r="A28" s="13"/>
      <c r="C28" s="54"/>
      <c r="D28" s="54"/>
      <c r="E28" s="54"/>
      <c r="F28" s="18" t="s">
        <v>35</v>
      </c>
      <c r="G28" s="53" t="s">
        <v>36</v>
      </c>
      <c r="L28" s="21"/>
    </row>
    <row r="29" spans="1:15" ht="12.95" customHeight="1">
      <c r="A29" s="19"/>
      <c r="C29" s="10"/>
      <c r="D29" s="10"/>
      <c r="E29" s="10"/>
      <c r="F29" s="18" t="s">
        <v>37</v>
      </c>
      <c r="G29" s="53" t="s">
        <v>38</v>
      </c>
      <c r="L29" s="21"/>
    </row>
    <row r="30" spans="1:15" ht="12.95" customHeight="1">
      <c r="A30" s="13"/>
      <c r="C30" s="866"/>
      <c r="D30" s="866"/>
      <c r="E30" s="866"/>
      <c r="F30" s="18" t="s">
        <v>39</v>
      </c>
      <c r="G30" s="53" t="s">
        <v>40</v>
      </c>
      <c r="O30" s="21"/>
    </row>
    <row r="31" spans="1:15" ht="12.95" customHeight="1">
      <c r="A31" s="13"/>
      <c r="C31" s="873"/>
      <c r="D31" s="873"/>
      <c r="E31" s="873"/>
      <c r="F31" s="52" t="s">
        <v>41</v>
      </c>
      <c r="G31" s="51" t="s">
        <v>42</v>
      </c>
    </row>
    <row r="32" spans="1:15" ht="12.95" customHeight="1">
      <c r="A32" s="24"/>
      <c r="C32" s="873"/>
      <c r="D32" s="873"/>
      <c r="E32" s="873"/>
      <c r="F32" s="50"/>
      <c r="G32" s="49"/>
    </row>
    <row r="33" spans="1:7" ht="12.95" customHeight="1">
      <c r="A33" s="24"/>
      <c r="C33" s="48"/>
      <c r="D33" s="48"/>
      <c r="F33" s="47"/>
      <c r="G33" s="46"/>
    </row>
    <row r="34" spans="1:7" ht="12.95" customHeight="1">
      <c r="A34" s="24"/>
      <c r="C34" s="867" t="s">
        <v>43</v>
      </c>
      <c r="D34" s="868"/>
      <c r="E34" s="869"/>
      <c r="F34" s="874" t="s">
        <v>44</v>
      </c>
      <c r="G34" s="875"/>
    </row>
    <row r="35" spans="1:7" ht="12.95" customHeight="1">
      <c r="A35" s="24"/>
      <c r="C35" s="870"/>
      <c r="D35" s="871"/>
      <c r="E35" s="872"/>
      <c r="F35" s="876"/>
      <c r="G35" s="877"/>
    </row>
    <row r="36" spans="1:7" ht="12.95" customHeight="1">
      <c r="A36" s="13"/>
      <c r="C36" s="35"/>
      <c r="E36" s="45"/>
      <c r="F36" s="18"/>
      <c r="G36" s="20"/>
    </row>
    <row r="37" spans="1:7" ht="12.95" customHeight="1">
      <c r="A37" s="24"/>
      <c r="C37" s="35" t="s">
        <v>45</v>
      </c>
      <c r="E37" s="45"/>
      <c r="F37" s="18" t="s">
        <v>46</v>
      </c>
      <c r="G37" s="20" t="s">
        <v>47</v>
      </c>
    </row>
    <row r="38" spans="1:7" ht="12.95" customHeight="1">
      <c r="A38" s="13"/>
      <c r="C38" s="35"/>
      <c r="E38" s="45"/>
      <c r="F38" s="18" t="s">
        <v>48</v>
      </c>
      <c r="G38" s="20" t="s">
        <v>49</v>
      </c>
    </row>
    <row r="39" spans="1:7" ht="12.95" customHeight="1">
      <c r="A39" s="24"/>
      <c r="C39" s="35"/>
      <c r="E39" s="45"/>
      <c r="F39" s="23"/>
      <c r="G39" s="36"/>
    </row>
    <row r="40" spans="1:7" ht="12.95" customHeight="1">
      <c r="A40" s="13"/>
      <c r="C40" s="16"/>
      <c r="D40" s="15"/>
      <c r="E40" s="14"/>
      <c r="F40" s="21"/>
      <c r="G40" s="21"/>
    </row>
    <row r="41" spans="1:7" ht="12.95" customHeight="1">
      <c r="A41" s="24"/>
      <c r="F41" s="21"/>
      <c r="G41" s="21"/>
    </row>
    <row r="42" spans="1:7" ht="12.95" customHeight="1">
      <c r="A42" s="24"/>
      <c r="F42" s="878" t="s">
        <v>50</v>
      </c>
      <c r="G42" s="18"/>
    </row>
    <row r="43" spans="1:7" ht="12.95" customHeight="1">
      <c r="A43" s="13"/>
      <c r="C43" s="44"/>
      <c r="D43" s="44"/>
      <c r="E43" s="6"/>
      <c r="F43" s="878"/>
      <c r="G43" s="18"/>
    </row>
    <row r="44" spans="1:7" ht="12.95" customHeight="1">
      <c r="A44" s="13"/>
      <c r="C44" s="6"/>
      <c r="D44" s="6"/>
      <c r="E44" s="6"/>
      <c r="F44" s="43"/>
      <c r="G44" s="18"/>
    </row>
    <row r="45" spans="1:7" ht="12.95" customHeight="1">
      <c r="A45" s="13"/>
      <c r="C45" s="6"/>
      <c r="D45" s="6"/>
      <c r="E45" s="6"/>
      <c r="F45" s="43" t="s">
        <v>51</v>
      </c>
      <c r="G45" s="18"/>
    </row>
    <row r="46" spans="1:7" ht="12.95" customHeight="1">
      <c r="A46" s="13"/>
      <c r="C46" s="6"/>
      <c r="D46" s="6"/>
      <c r="E46" s="6"/>
      <c r="F46" s="43" t="s">
        <v>52</v>
      </c>
      <c r="G46" s="18"/>
    </row>
    <row r="47" spans="1:7" ht="12.95" customHeight="1">
      <c r="A47" s="13"/>
    </row>
    <row r="48" spans="1:7" ht="12.95" customHeight="1">
      <c r="A48" s="13"/>
      <c r="C48" s="42" t="s">
        <v>53</v>
      </c>
      <c r="D48" s="41"/>
      <c r="F48" s="864" t="s">
        <v>54</v>
      </c>
      <c r="G48" s="865"/>
    </row>
    <row r="49" spans="1:11" ht="12.95" customHeight="1">
      <c r="A49" s="13"/>
      <c r="C49" s="40" t="s">
        <v>55</v>
      </c>
      <c r="D49" s="39"/>
      <c r="F49" s="18"/>
      <c r="G49" s="20"/>
    </row>
    <row r="50" spans="1:11" ht="12.95" customHeight="1">
      <c r="A50" s="13"/>
      <c r="F50" s="18" t="s">
        <v>56</v>
      </c>
      <c r="G50" s="17" t="s">
        <v>57</v>
      </c>
    </row>
    <row r="51" spans="1:11" ht="12.95" customHeight="1">
      <c r="A51" s="13"/>
      <c r="F51" s="18" t="s">
        <v>58</v>
      </c>
      <c r="G51" s="17" t="s">
        <v>59</v>
      </c>
    </row>
    <row r="52" spans="1:11" ht="12.95" customHeight="1">
      <c r="A52" s="24"/>
      <c r="C52" s="884" t="s">
        <v>60</v>
      </c>
      <c r="D52" s="885"/>
      <c r="E52" s="886"/>
      <c r="F52" s="18" t="s">
        <v>61</v>
      </c>
      <c r="G52" s="17" t="s">
        <v>62</v>
      </c>
    </row>
    <row r="53" spans="1:11" ht="12.95" customHeight="1">
      <c r="A53" s="13"/>
      <c r="C53" s="18"/>
      <c r="D53" s="21"/>
      <c r="E53" s="20"/>
      <c r="F53" s="23" t="s">
        <v>63</v>
      </c>
      <c r="G53" s="22" t="s">
        <v>64</v>
      </c>
    </row>
    <row r="54" spans="1:11" ht="12.95" customHeight="1">
      <c r="A54" s="13"/>
      <c r="C54" s="18" t="s">
        <v>65</v>
      </c>
      <c r="D54" s="21"/>
      <c r="E54" s="38" t="s">
        <v>66</v>
      </c>
      <c r="F54" s="21"/>
    </row>
    <row r="55" spans="1:11" ht="12.95" customHeight="1">
      <c r="A55" s="24"/>
      <c r="C55" s="18" t="s">
        <v>67</v>
      </c>
      <c r="D55" s="21"/>
      <c r="E55" s="38" t="s">
        <v>68</v>
      </c>
      <c r="F55" s="21"/>
    </row>
    <row r="56" spans="1:11" ht="12.95" customHeight="1">
      <c r="A56" s="24"/>
      <c r="C56" s="23"/>
      <c r="D56" s="37"/>
      <c r="E56" s="36"/>
    </row>
    <row r="57" spans="1:11" ht="12.95" customHeight="1">
      <c r="A57" s="13"/>
      <c r="C57" s="21"/>
      <c r="D57" s="21"/>
      <c r="E57" s="21"/>
    </row>
    <row r="58" spans="1:11" ht="12.95" customHeight="1">
      <c r="A58" s="24"/>
      <c r="C58" s="891"/>
      <c r="D58" s="891"/>
      <c r="E58" s="891"/>
      <c r="F58" s="31"/>
      <c r="H58" s="31"/>
      <c r="K58" s="31"/>
    </row>
    <row r="59" spans="1:11" ht="12.95" customHeight="1">
      <c r="A59" s="19"/>
      <c r="C59" s="882" t="s">
        <v>69</v>
      </c>
      <c r="D59" s="6"/>
      <c r="E59" s="887" t="s">
        <v>70</v>
      </c>
      <c r="F59" s="888"/>
      <c r="G59" s="889"/>
      <c r="H59" s="31"/>
      <c r="K59" s="31"/>
    </row>
    <row r="60" spans="1:11" ht="12.95" customHeight="1">
      <c r="A60" s="19"/>
      <c r="C60" s="883"/>
      <c r="D60" s="29"/>
      <c r="E60" s="35"/>
      <c r="G60" s="20"/>
      <c r="H60" s="31"/>
      <c r="I60" s="31"/>
      <c r="J60" s="31"/>
      <c r="K60" s="31"/>
    </row>
    <row r="61" spans="1:11" ht="12.95" customHeight="1">
      <c r="A61" s="24"/>
      <c r="C61" s="34"/>
      <c r="D61" s="29"/>
      <c r="E61" s="18" t="s">
        <v>71</v>
      </c>
      <c r="F61" s="21"/>
      <c r="G61" s="20" t="s">
        <v>72</v>
      </c>
      <c r="H61" s="31"/>
      <c r="I61" s="31"/>
      <c r="J61" s="31"/>
      <c r="K61" s="31"/>
    </row>
    <row r="62" spans="1:11" ht="12.95" customHeight="1">
      <c r="A62" s="24"/>
      <c r="C62" s="33"/>
      <c r="D62" s="29"/>
      <c r="E62" s="18" t="s">
        <v>73</v>
      </c>
      <c r="F62" s="21"/>
      <c r="G62" s="20" t="s">
        <v>74</v>
      </c>
      <c r="H62" s="31"/>
      <c r="I62" s="31"/>
      <c r="J62" s="31"/>
      <c r="K62" s="31"/>
    </row>
    <row r="63" spans="1:11" ht="12.95" customHeight="1">
      <c r="A63" s="24"/>
      <c r="C63" s="32"/>
      <c r="D63" s="29"/>
      <c r="E63" s="18" t="s">
        <v>75</v>
      </c>
      <c r="F63" s="21"/>
      <c r="G63" s="20" t="s">
        <v>76</v>
      </c>
      <c r="H63" s="31"/>
      <c r="I63" s="31"/>
      <c r="J63" s="31"/>
      <c r="K63" s="31"/>
    </row>
    <row r="64" spans="1:11" ht="12.95" customHeight="1">
      <c r="A64" s="24"/>
      <c r="C64" s="32" t="s">
        <v>77</v>
      </c>
      <c r="D64" s="25"/>
      <c r="E64" s="18" t="s">
        <v>78</v>
      </c>
      <c r="F64" s="21"/>
      <c r="G64" s="20" t="s">
        <v>79</v>
      </c>
      <c r="H64" s="31"/>
      <c r="I64" s="31"/>
      <c r="J64" s="31"/>
      <c r="K64" s="31"/>
    </row>
    <row r="65" spans="1:11" ht="12.95" customHeight="1">
      <c r="A65" s="24"/>
      <c r="C65" s="30" t="s">
        <v>80</v>
      </c>
      <c r="D65" s="25"/>
      <c r="E65" s="18" t="s">
        <v>81</v>
      </c>
      <c r="F65" s="21"/>
      <c r="G65" s="20" t="s">
        <v>82</v>
      </c>
      <c r="H65" s="31"/>
      <c r="I65" s="31"/>
      <c r="J65" s="31"/>
      <c r="K65" s="31"/>
    </row>
    <row r="66" spans="1:11" ht="12.95" customHeight="1">
      <c r="A66" s="24"/>
      <c r="C66" s="30" t="s">
        <v>83</v>
      </c>
      <c r="D66" s="29"/>
      <c r="E66" s="18" t="s">
        <v>84</v>
      </c>
      <c r="F66" s="21"/>
      <c r="G66" s="20" t="s">
        <v>85</v>
      </c>
      <c r="I66" s="31"/>
      <c r="J66" s="31"/>
    </row>
    <row r="67" spans="1:11" ht="12.95" customHeight="1">
      <c r="A67" s="24"/>
      <c r="C67" s="30" t="s">
        <v>86</v>
      </c>
      <c r="D67" s="29"/>
      <c r="E67" s="18" t="s">
        <v>87</v>
      </c>
      <c r="F67" s="21"/>
      <c r="G67" s="20" t="s">
        <v>88</v>
      </c>
      <c r="I67" s="31"/>
      <c r="J67" s="31"/>
    </row>
    <row r="68" spans="1:11" ht="12.95" customHeight="1">
      <c r="A68" s="13"/>
      <c r="C68" s="30" t="s">
        <v>89</v>
      </c>
      <c r="D68" s="29"/>
      <c r="E68" s="16"/>
      <c r="F68" s="15"/>
      <c r="G68" s="14"/>
    </row>
    <row r="69" spans="1:11" ht="12.95" customHeight="1">
      <c r="A69" s="13"/>
      <c r="C69" s="28" t="s">
        <v>90</v>
      </c>
      <c r="D69" s="29"/>
      <c r="E69" s="29"/>
    </row>
    <row r="70" spans="1:11" ht="12.95" customHeight="1">
      <c r="A70" s="13"/>
      <c r="C70" s="28" t="s">
        <v>90</v>
      </c>
      <c r="D70" s="27"/>
      <c r="E70" s="25"/>
    </row>
    <row r="71" spans="1:11" ht="12.95" customHeight="1">
      <c r="A71" s="13"/>
      <c r="C71" s="26" t="s">
        <v>90</v>
      </c>
      <c r="D71" s="25"/>
      <c r="E71" s="25"/>
    </row>
    <row r="72" spans="1:11" ht="12.95" customHeight="1">
      <c r="A72" s="24"/>
      <c r="C72" s="25"/>
      <c r="D72" s="25"/>
      <c r="E72" s="25"/>
    </row>
    <row r="73" spans="1:11" ht="12.95" customHeight="1">
      <c r="A73" s="24"/>
      <c r="C73" s="864" t="s">
        <v>91</v>
      </c>
      <c r="D73" s="890"/>
      <c r="E73" s="865"/>
    </row>
    <row r="74" spans="1:11" ht="12.95" customHeight="1">
      <c r="A74" s="24"/>
      <c r="C74" s="18"/>
      <c r="D74" s="21"/>
      <c r="E74" s="20"/>
    </row>
    <row r="75" spans="1:11" ht="12.95" customHeight="1">
      <c r="A75" s="13"/>
      <c r="C75" s="18" t="s">
        <v>92</v>
      </c>
      <c r="E75" s="17" t="s">
        <v>93</v>
      </c>
    </row>
    <row r="76" spans="1:11" ht="12.95" customHeight="1">
      <c r="A76" s="13"/>
      <c r="C76" s="18" t="s">
        <v>94</v>
      </c>
      <c r="E76" s="17" t="s">
        <v>95</v>
      </c>
    </row>
    <row r="77" spans="1:11" ht="12.95" customHeight="1">
      <c r="A77" s="13"/>
      <c r="C77" s="18" t="s">
        <v>96</v>
      </c>
      <c r="E77" s="17" t="s">
        <v>49</v>
      </c>
    </row>
    <row r="78" spans="1:11" ht="12.95" customHeight="1">
      <c r="A78" s="19"/>
      <c r="C78" s="18" t="s">
        <v>97</v>
      </c>
      <c r="E78" s="17" t="s">
        <v>98</v>
      </c>
    </row>
    <row r="79" spans="1:11" ht="12.95" customHeight="1">
      <c r="A79" s="24"/>
      <c r="C79" s="23"/>
      <c r="D79" s="15"/>
      <c r="E79" s="22"/>
    </row>
    <row r="80" spans="1:11" ht="12.95" customHeight="1">
      <c r="A80" s="13"/>
      <c r="C80" s="884" t="s">
        <v>99</v>
      </c>
      <c r="D80" s="885"/>
      <c r="E80" s="886"/>
    </row>
    <row r="81" spans="1:5" ht="12.95" customHeight="1">
      <c r="A81" s="13"/>
      <c r="C81" s="18"/>
      <c r="D81" s="21"/>
      <c r="E81" s="20"/>
    </row>
    <row r="82" spans="1:5" ht="12.95" customHeight="1">
      <c r="A82" s="19"/>
      <c r="C82" s="18" t="s">
        <v>100</v>
      </c>
      <c r="E82" s="17" t="s">
        <v>101</v>
      </c>
    </row>
    <row r="83" spans="1:5" ht="12.95" customHeight="1">
      <c r="A83" s="13"/>
      <c r="C83" s="18" t="s">
        <v>408</v>
      </c>
      <c r="E83" s="17" t="s">
        <v>409</v>
      </c>
    </row>
    <row r="84" spans="1:5" ht="12.95" customHeight="1">
      <c r="A84" s="13"/>
      <c r="C84" s="16"/>
      <c r="D84" s="15"/>
      <c r="E84" s="14"/>
    </row>
    <row r="85" spans="1:5" ht="12.95" customHeight="1">
      <c r="A85" s="13"/>
      <c r="D85" s="12"/>
      <c r="E85" s="6"/>
    </row>
    <row r="86" spans="1:5" ht="12.95" customHeight="1">
      <c r="A86" s="4"/>
      <c r="D86" s="12"/>
      <c r="E86" s="11"/>
    </row>
    <row r="87" spans="1:5" ht="12.95" customHeight="1">
      <c r="A87" s="2"/>
      <c r="D87" s="10"/>
      <c r="E87" s="6"/>
    </row>
    <row r="88" spans="1:5" ht="12.95" customHeight="1">
      <c r="A88" s="4"/>
      <c r="D88" s="9"/>
      <c r="E88" s="6"/>
    </row>
    <row r="89" spans="1:5" ht="12.95" customHeight="1">
      <c r="A89" s="4"/>
      <c r="D89" s="8"/>
      <c r="E89" s="6"/>
    </row>
    <row r="90" spans="1:5" ht="12.95" customHeight="1">
      <c r="A90" s="4"/>
      <c r="D90" s="8"/>
      <c r="E90" s="6"/>
    </row>
    <row r="91" spans="1:5" ht="12.95" customHeight="1">
      <c r="A91" s="4"/>
      <c r="D91" s="6"/>
      <c r="E91" s="6"/>
    </row>
    <row r="92" spans="1:5" ht="12.95" customHeight="1">
      <c r="A92" s="2"/>
      <c r="D92" s="6"/>
      <c r="E92" s="6"/>
    </row>
    <row r="93" spans="1:5">
      <c r="A93" s="2"/>
      <c r="D93" s="6"/>
      <c r="E93" s="6"/>
    </row>
    <row r="94" spans="1:5">
      <c r="A94" s="3"/>
      <c r="D94" s="6"/>
      <c r="E94" s="6"/>
    </row>
    <row r="95" spans="1:5">
      <c r="A95" s="2"/>
      <c r="D95" s="7"/>
      <c r="E95" s="6"/>
    </row>
    <row r="96" spans="1:5" ht="12.75" customHeight="1">
      <c r="A96" s="2"/>
      <c r="D96" s="7"/>
      <c r="E96" s="6"/>
    </row>
    <row r="97" spans="1:5">
      <c r="A97" s="2"/>
      <c r="D97" s="7"/>
      <c r="E97" s="6"/>
    </row>
    <row r="98" spans="1:5">
      <c r="A98" s="3"/>
      <c r="C98" s="5"/>
      <c r="D98" s="5"/>
    </row>
    <row r="99" spans="1:5" ht="13.5">
      <c r="A99" s="4"/>
    </row>
    <row r="100" spans="1:5">
      <c r="A100" s="3"/>
    </row>
    <row r="101" spans="1:5">
      <c r="A101" s="2"/>
    </row>
    <row r="102" spans="1:5">
      <c r="A102" s="2"/>
    </row>
    <row r="103" spans="1:5">
      <c r="A103" s="2"/>
    </row>
    <row r="104" spans="1:5">
      <c r="A104" s="2"/>
    </row>
    <row r="105" spans="1:5">
      <c r="A105" s="2"/>
    </row>
    <row r="106" spans="1:5">
      <c r="A106" s="2"/>
    </row>
    <row r="107" spans="1:5">
      <c r="A107" s="2"/>
    </row>
    <row r="108" spans="1:5">
      <c r="A108" s="2"/>
    </row>
    <row r="109" spans="1:5">
      <c r="A109" s="2"/>
    </row>
    <row r="110" spans="1:5">
      <c r="A110" s="2"/>
    </row>
    <row r="111" spans="1:5">
      <c r="A111" s="2"/>
    </row>
    <row r="112" spans="1:5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 t="s">
        <v>102</v>
      </c>
    </row>
  </sheetData>
  <sheetProtection algorithmName="SHA-512" hashValue="R0uKo3481hte/Asew+zspwprNWSXBJkaLqPfahewYb302H0jp4eXYyohW44eOmmkoVO3GikqJZYqhMz/A70bgQ==" saltValue="lorNlw8exuP6PKS+4znMwg==" spinCount="100000" sheet="1" objects="1" scenarios="1"/>
  <dataConsolidate/>
  <mergeCells count="17">
    <mergeCell ref="C59:C60"/>
    <mergeCell ref="C52:E52"/>
    <mergeCell ref="C80:E80"/>
    <mergeCell ref="E59:G59"/>
    <mergeCell ref="C73:E73"/>
    <mergeCell ref="C58:E58"/>
    <mergeCell ref="F1:G2"/>
    <mergeCell ref="F48:G48"/>
    <mergeCell ref="C30:E30"/>
    <mergeCell ref="C34:E35"/>
    <mergeCell ref="C31:E31"/>
    <mergeCell ref="C32:E32"/>
    <mergeCell ref="F34:G35"/>
    <mergeCell ref="C1:E2"/>
    <mergeCell ref="F24:G24"/>
    <mergeCell ref="F42:F43"/>
    <mergeCell ref="C24:E24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  <colBreaks count="2" manualBreakCount="2">
    <brk id="7" max="168" man="1"/>
    <brk id="10" max="12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76065-2A93-4DEC-815A-567368268180}">
  <sheetPr>
    <pageSetUpPr fitToPage="1"/>
  </sheetPr>
  <dimension ref="B1:I9"/>
  <sheetViews>
    <sheetView view="pageBreakPreview" zoomScale="130" zoomScaleNormal="100" zoomScaleSheetLayoutView="130" workbookViewId="0">
      <selection activeCell="E1" sqref="E1:F1"/>
    </sheetView>
  </sheetViews>
  <sheetFormatPr defaultColWidth="9.140625" defaultRowHeight="12.75"/>
  <cols>
    <col min="1" max="1" width="5" style="1" customWidth="1"/>
    <col min="2" max="2" width="30" style="1" customWidth="1"/>
    <col min="3" max="5" width="7.7109375" style="1" customWidth="1"/>
    <col min="6" max="6" width="15.28515625" style="1" customWidth="1"/>
    <col min="7" max="7" width="7.7109375" style="1" customWidth="1"/>
    <col min="8" max="9" width="0" style="1" hidden="1" customWidth="1"/>
    <col min="10" max="16384" width="9.140625" style="1"/>
  </cols>
  <sheetData>
    <row r="1" spans="2:9">
      <c r="D1" s="273" t="str">
        <f>wizyt!$B$1</f>
        <v xml:space="preserve"> </v>
      </c>
      <c r="E1" s="1036" t="str">
        <f>wizyt!$D$1</f>
        <v xml:space="preserve"> </v>
      </c>
      <c r="F1" s="1036"/>
    </row>
    <row r="2" spans="2:9" s="89" customFormat="1" ht="21" thickBot="1">
      <c r="B2" s="689"/>
      <c r="C2" s="687" t="s">
        <v>359</v>
      </c>
      <c r="D2" s="687"/>
      <c r="E2" s="687"/>
      <c r="F2" s="688" t="s">
        <v>112</v>
      </c>
      <c r="G2" s="687"/>
    </row>
    <row r="3" spans="2:9" ht="15.75">
      <c r="B3" s="686" t="s">
        <v>370</v>
      </c>
      <c r="C3" s="685" t="s">
        <v>316</v>
      </c>
      <c r="D3" s="684" t="s">
        <v>317</v>
      </c>
      <c r="E3" s="684" t="s">
        <v>318</v>
      </c>
      <c r="F3" s="683" t="s">
        <v>371</v>
      </c>
    </row>
    <row r="4" spans="2:9" ht="15.75">
      <c r="B4" s="677" t="s">
        <v>372</v>
      </c>
      <c r="C4" s="682"/>
      <c r="D4" s="682"/>
      <c r="E4" s="682"/>
      <c r="F4" s="680">
        <f>SUM(C4:E4)</f>
        <v>0</v>
      </c>
      <c r="H4" s="673">
        <f>B2</f>
        <v>0</v>
      </c>
      <c r="I4" s="673" t="e">
        <f>#REF!</f>
        <v>#REF!</v>
      </c>
    </row>
    <row r="5" spans="2:9" ht="15.75">
      <c r="B5" s="677" t="s">
        <v>373</v>
      </c>
      <c r="C5" s="681"/>
      <c r="D5" s="681"/>
      <c r="E5" s="681"/>
      <c r="F5" s="680">
        <f t="shared" ref="F5:F8" si="0">SUM(C5:E5)</f>
        <v>0</v>
      </c>
      <c r="H5" s="673">
        <f t="shared" ref="H5:I9" si="1">H4</f>
        <v>0</v>
      </c>
      <c r="I5" s="673" t="e">
        <f t="shared" si="1"/>
        <v>#REF!</v>
      </c>
    </row>
    <row r="6" spans="2:9" ht="15.75">
      <c r="B6" s="679" t="s">
        <v>374</v>
      </c>
      <c r="C6" s="678">
        <f>SUM(C4:C5)</f>
        <v>0</v>
      </c>
      <c r="D6" s="678">
        <f t="shared" ref="D6:E6" si="2">SUM(D4:D5)</f>
        <v>0</v>
      </c>
      <c r="E6" s="678">
        <f t="shared" si="2"/>
        <v>0</v>
      </c>
      <c r="F6" s="680">
        <f t="shared" si="0"/>
        <v>0</v>
      </c>
      <c r="H6" s="673">
        <f t="shared" si="1"/>
        <v>0</v>
      </c>
      <c r="I6" s="673" t="e">
        <f t="shared" si="1"/>
        <v>#REF!</v>
      </c>
    </row>
    <row r="7" spans="2:9" ht="15.75">
      <c r="B7" s="677" t="s">
        <v>375</v>
      </c>
      <c r="C7" s="676" t="str">
        <f>IF(C6=0,"",C4/C6)</f>
        <v/>
      </c>
      <c r="D7" s="676" t="str">
        <f>IF(D6=0,"",D4/D6)</f>
        <v/>
      </c>
      <c r="E7" s="676" t="str">
        <f>IF(E6=0,"",E4/E6)</f>
        <v/>
      </c>
      <c r="F7" s="680">
        <f t="shared" si="0"/>
        <v>0</v>
      </c>
      <c r="H7" s="673">
        <f t="shared" si="1"/>
        <v>0</v>
      </c>
      <c r="I7" s="673" t="e">
        <f t="shared" si="1"/>
        <v>#REF!</v>
      </c>
    </row>
    <row r="8" spans="2:9" ht="16.5" thickBot="1">
      <c r="B8" s="675" t="s">
        <v>376</v>
      </c>
      <c r="C8" s="674" t="str">
        <f>IF(C6=0,"",C5/C6)</f>
        <v/>
      </c>
      <c r="D8" s="674" t="str">
        <f>IF(D6=0,"",D5/D6)</f>
        <v/>
      </c>
      <c r="E8" s="674" t="str">
        <f>IF(E6=0,"",E5/E6)</f>
        <v/>
      </c>
      <c r="F8" s="680">
        <f t="shared" si="0"/>
        <v>0</v>
      </c>
      <c r="H8" s="673">
        <f t="shared" si="1"/>
        <v>0</v>
      </c>
      <c r="I8" s="673" t="e">
        <f t="shared" si="1"/>
        <v>#REF!</v>
      </c>
    </row>
    <row r="9" spans="2:9">
      <c r="H9" s="673">
        <f t="shared" si="1"/>
        <v>0</v>
      </c>
      <c r="I9" s="673" t="e">
        <f t="shared" si="1"/>
        <v>#REF!</v>
      </c>
    </row>
  </sheetData>
  <sheetProtection algorithmName="SHA-512" hashValue="44CthPBPG6Yt6CUsaZ37PGTZDJ0DX6hbZtaIAPVLeRKcW3ewZR7aaH5y9ERSsfgbULGACNOfgQ2K9nyjDndA5g==" saltValue="5d61eeJhalZKn1COI5gu2Q==" spinCount="100000" sheet="1" objects="1" scenarios="1"/>
  <mergeCells count="1">
    <mergeCell ref="E1:F1"/>
  </mergeCell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8F71F-F825-4765-93F9-D8891CCF4AFF}">
  <sheetPr>
    <pageSetUpPr fitToPage="1"/>
  </sheetPr>
  <dimension ref="B1:H11"/>
  <sheetViews>
    <sheetView view="pageBreakPreview" zoomScale="130" zoomScaleNormal="100" zoomScaleSheetLayoutView="130" workbookViewId="0">
      <selection activeCell="D1" sqref="D1:F1"/>
    </sheetView>
  </sheetViews>
  <sheetFormatPr defaultColWidth="9.140625" defaultRowHeight="12.75"/>
  <cols>
    <col min="1" max="1" width="8" style="1" customWidth="1"/>
    <col min="2" max="2" width="24.5703125" style="1" customWidth="1"/>
    <col min="3" max="5" width="6.7109375" style="1" customWidth="1"/>
    <col min="6" max="6" width="18.42578125" style="1" customWidth="1"/>
    <col min="7" max="7" width="12.5703125" style="1" hidden="1" customWidth="1"/>
    <col min="8" max="8" width="0" style="1" hidden="1" customWidth="1"/>
    <col min="9" max="16384" width="9.140625" style="1"/>
  </cols>
  <sheetData>
    <row r="1" spans="2:8" ht="29.25">
      <c r="B1" s="703"/>
      <c r="C1" s="703"/>
      <c r="D1" s="273" t="str">
        <f>wizyt!$B$1</f>
        <v xml:space="preserve"> </v>
      </c>
      <c r="E1" s="1036" t="str">
        <f>wizyt!$D$1</f>
        <v xml:space="preserve"> </v>
      </c>
      <c r="F1" s="1036"/>
    </row>
    <row r="2" spans="2:8" ht="23.25">
      <c r="B2" s="672"/>
      <c r="C2" s="700"/>
      <c r="D2" s="700"/>
      <c r="E2" s="702" t="s">
        <v>377</v>
      </c>
      <c r="F2" s="701" t="s">
        <v>112</v>
      </c>
    </row>
    <row r="3" spans="2:8" ht="18.75" thickBot="1">
      <c r="B3" s="699"/>
      <c r="C3" s="700"/>
      <c r="D3" s="700"/>
      <c r="E3" s="700"/>
      <c r="F3" s="699"/>
    </row>
    <row r="4" spans="2:8" ht="20.25">
      <c r="B4" s="698" t="s">
        <v>378</v>
      </c>
      <c r="C4" s="697" t="s">
        <v>316</v>
      </c>
      <c r="D4" s="697" t="s">
        <v>317</v>
      </c>
      <c r="E4" s="697" t="s">
        <v>318</v>
      </c>
      <c r="F4" s="696" t="s">
        <v>379</v>
      </c>
    </row>
    <row r="5" spans="2:8" ht="18">
      <c r="B5" s="695"/>
      <c r="C5" s="694">
        <f>SUM(C6:C11)</f>
        <v>0</v>
      </c>
      <c r="D5" s="694">
        <f>SUM(D6:D11)</f>
        <v>0</v>
      </c>
      <c r="E5" s="694">
        <f>SUM(E6:E11)</f>
        <v>0</v>
      </c>
      <c r="F5" s="693">
        <f t="shared" ref="F5:F11" si="0">SUM(C5:E5)</f>
        <v>0</v>
      </c>
      <c r="G5" s="673" t="e">
        <f>#REF!</f>
        <v>#REF!</v>
      </c>
      <c r="H5" s="1" t="e">
        <f>#REF!</f>
        <v>#REF!</v>
      </c>
    </row>
    <row r="6" spans="2:8" ht="15">
      <c r="B6" s="691" t="s">
        <v>360</v>
      </c>
      <c r="C6" s="663"/>
      <c r="D6" s="663"/>
      <c r="E6" s="663"/>
      <c r="F6" s="660">
        <f t="shared" si="0"/>
        <v>0</v>
      </c>
      <c r="G6" s="673" t="e">
        <f>#REF!</f>
        <v>#REF!</v>
      </c>
      <c r="H6" s="1" t="str">
        <f>B6</f>
        <v>akrobata</v>
      </c>
    </row>
    <row r="7" spans="2:8" ht="15">
      <c r="B7" s="691" t="s">
        <v>363</v>
      </c>
      <c r="C7" s="663"/>
      <c r="D7" s="663"/>
      <c r="E7" s="663"/>
      <c r="F7" s="660">
        <f t="shared" si="0"/>
        <v>0</v>
      </c>
      <c r="G7" s="673"/>
    </row>
    <row r="8" spans="2:8" ht="15">
      <c r="B8" s="692" t="s">
        <v>365</v>
      </c>
      <c r="C8" s="663"/>
      <c r="D8" s="663"/>
      <c r="E8" s="663"/>
      <c r="F8" s="660">
        <f t="shared" si="0"/>
        <v>0</v>
      </c>
      <c r="G8" s="673"/>
    </row>
    <row r="9" spans="2:8" ht="15">
      <c r="B9" s="691" t="s">
        <v>367</v>
      </c>
      <c r="C9" s="661"/>
      <c r="D9" s="661"/>
      <c r="E9" s="661"/>
      <c r="F9" s="660">
        <f t="shared" si="0"/>
        <v>0</v>
      </c>
      <c r="G9" s="673" t="e">
        <f>G6</f>
        <v>#REF!</v>
      </c>
      <c r="H9" s="1" t="str">
        <f>B9</f>
        <v>żongler</v>
      </c>
    </row>
    <row r="10" spans="2:8" ht="15">
      <c r="B10" s="691" t="s">
        <v>368</v>
      </c>
      <c r="C10" s="661"/>
      <c r="D10" s="661"/>
      <c r="E10" s="661"/>
      <c r="F10" s="660">
        <f t="shared" si="0"/>
        <v>0</v>
      </c>
      <c r="G10" s="673" t="e">
        <f>G9</f>
        <v>#REF!</v>
      </c>
      <c r="H10" s="1" t="str">
        <f>B10</f>
        <v>mim</v>
      </c>
    </row>
    <row r="11" spans="2:8" ht="15.75" thickBot="1">
      <c r="B11" s="690" t="s">
        <v>369</v>
      </c>
      <c r="C11" s="658"/>
      <c r="D11" s="658"/>
      <c r="E11" s="658"/>
      <c r="F11" s="657">
        <f t="shared" si="0"/>
        <v>0</v>
      </c>
      <c r="G11" s="673" t="e">
        <f>G10</f>
        <v>#REF!</v>
      </c>
      <c r="H11" s="1" t="str">
        <f>B11</f>
        <v>klaun</v>
      </c>
    </row>
  </sheetData>
  <sheetProtection algorithmName="SHA-512" hashValue="7PWTcdNF+UZH9YiCHcc65DhFNE8OUHUKVr39iqUQmP7TcnCc6v+wTS39u2OD5xebuJ9lQ7OEC2GZklJwR+lvzA==" saltValue="OZl1uKf38ksmFMp7NHGpNA==" spinCount="100000" sheet="1" objects="1" scenarios="1"/>
  <mergeCells count="1">
    <mergeCell ref="E1:F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E1232-94D0-43A8-BB68-594C6A5BE1D8}">
  <sheetPr>
    <pageSetUpPr fitToPage="1"/>
  </sheetPr>
  <dimension ref="A1:G18"/>
  <sheetViews>
    <sheetView view="pageBreakPreview" zoomScaleNormal="100" zoomScaleSheetLayoutView="100" workbookViewId="0">
      <selection activeCell="B12" sqref="B12"/>
    </sheetView>
  </sheetViews>
  <sheetFormatPr defaultColWidth="9.140625" defaultRowHeight="12.75"/>
  <cols>
    <col min="1" max="1" width="37.42578125" style="1" customWidth="1"/>
    <col min="2" max="16384" width="9.140625" style="1"/>
  </cols>
  <sheetData>
    <row r="1" spans="1:7">
      <c r="A1" s="721" t="str">
        <f>wizyt!B1</f>
        <v xml:space="preserve"> </v>
      </c>
      <c r="B1" s="1204" t="str">
        <f>wizyt!D1</f>
        <v xml:space="preserve"> </v>
      </c>
      <c r="C1" s="1204"/>
    </row>
    <row r="2" spans="1:7" ht="18.75" thickBot="1">
      <c r="A2" s="842" t="s">
        <v>107</v>
      </c>
      <c r="B2" s="841" t="str">
        <f>wizyt!C3</f>
        <v>0501</v>
      </c>
      <c r="C2" s="71" t="s">
        <v>380</v>
      </c>
      <c r="D2" s="688"/>
      <c r="E2" s="688"/>
      <c r="F2" s="71" t="str">
        <f>wizyt!H3</f>
        <v>2023/2024</v>
      </c>
    </row>
    <row r="3" spans="1:7" ht="13.5" thickBot="1">
      <c r="A3" s="652"/>
      <c r="B3" s="1205" t="s">
        <v>381</v>
      </c>
      <c r="C3" s="1206"/>
      <c r="D3" s="1206"/>
      <c r="E3" s="1206"/>
      <c r="F3" s="1207"/>
    </row>
    <row r="4" spans="1:7">
      <c r="A4" s="720" t="s">
        <v>378</v>
      </c>
      <c r="B4" s="719" t="s">
        <v>316</v>
      </c>
      <c r="C4" s="718" t="s">
        <v>317</v>
      </c>
      <c r="D4" s="718" t="s">
        <v>318</v>
      </c>
      <c r="E4" s="1208" t="s">
        <v>382</v>
      </c>
      <c r="F4" s="1210" t="s">
        <v>182</v>
      </c>
    </row>
    <row r="5" spans="1:7" ht="13.5" thickBot="1">
      <c r="A5" s="717" t="s">
        <v>383</v>
      </c>
      <c r="B5" s="716">
        <f>SUM(B8:B18)</f>
        <v>0</v>
      </c>
      <c r="C5" s="716">
        <f t="shared" ref="C5:D5" si="0">SUM(C8:C18)</f>
        <v>0</v>
      </c>
      <c r="D5" s="716">
        <f t="shared" si="0"/>
        <v>0</v>
      </c>
      <c r="E5" s="1209"/>
      <c r="F5" s="1211"/>
      <c r="G5" s="673"/>
    </row>
    <row r="6" spans="1:7" ht="13.5" thickTop="1">
      <c r="A6" s="715" t="s">
        <v>384</v>
      </c>
      <c r="B6" s="1212">
        <f>COUNTA(B8:B18)</f>
        <v>0</v>
      </c>
      <c r="C6" s="1212">
        <f t="shared" ref="C6:E6" si="1">COUNTA(C8:C18)</f>
        <v>0</v>
      </c>
      <c r="D6" s="1212">
        <f t="shared" si="1"/>
        <v>0</v>
      </c>
      <c r="E6" s="1212">
        <f t="shared" si="1"/>
        <v>0</v>
      </c>
      <c r="F6" s="1214">
        <f>SUM(F8:F18)</f>
        <v>0</v>
      </c>
      <c r="G6" s="673"/>
    </row>
    <row r="7" spans="1:7">
      <c r="A7" s="714" t="s">
        <v>315</v>
      </c>
      <c r="B7" s="1213"/>
      <c r="C7" s="1213"/>
      <c r="D7" s="1213"/>
      <c r="E7" s="1213"/>
      <c r="F7" s="1215"/>
      <c r="G7" s="673"/>
    </row>
    <row r="8" spans="1:7">
      <c r="A8" s="713" t="s">
        <v>3</v>
      </c>
      <c r="B8" s="707"/>
      <c r="C8" s="706"/>
      <c r="D8" s="705"/>
      <c r="E8" s="705"/>
      <c r="F8" s="704">
        <f>COUNTA(B8:E8)</f>
        <v>0</v>
      </c>
      <c r="G8" s="673"/>
    </row>
    <row r="9" spans="1:7">
      <c r="A9" s="708" t="s">
        <v>4</v>
      </c>
      <c r="B9" s="707"/>
      <c r="C9" s="706"/>
      <c r="D9" s="705"/>
      <c r="E9" s="705"/>
      <c r="F9" s="704">
        <f t="shared" ref="F9:F18" si="2">COUNTA(B9:E9)</f>
        <v>0</v>
      </c>
      <c r="G9" s="673"/>
    </row>
    <row r="10" spans="1:7">
      <c r="A10" s="708" t="s">
        <v>7</v>
      </c>
      <c r="B10" s="707"/>
      <c r="C10" s="706"/>
      <c r="D10" s="705"/>
      <c r="E10" s="705"/>
      <c r="F10" s="704">
        <f t="shared" si="2"/>
        <v>0</v>
      </c>
      <c r="G10" s="673"/>
    </row>
    <row r="11" spans="1:7">
      <c r="A11" s="712" t="s">
        <v>9</v>
      </c>
      <c r="B11" s="707"/>
      <c r="C11" s="706"/>
      <c r="D11" s="705"/>
      <c r="E11" s="705"/>
      <c r="F11" s="704">
        <f t="shared" si="2"/>
        <v>0</v>
      </c>
      <c r="G11" s="673"/>
    </row>
    <row r="12" spans="1:7">
      <c r="A12" s="712" t="s">
        <v>11</v>
      </c>
      <c r="B12" s="707"/>
      <c r="C12" s="706"/>
      <c r="D12" s="705"/>
      <c r="E12" s="705"/>
      <c r="F12" s="704">
        <f t="shared" si="2"/>
        <v>0</v>
      </c>
      <c r="G12" s="673"/>
    </row>
    <row r="13" spans="1:7">
      <c r="A13" s="708" t="s">
        <v>13</v>
      </c>
      <c r="B13" s="711"/>
      <c r="C13" s="710"/>
      <c r="D13" s="709"/>
      <c r="E13" s="705"/>
      <c r="F13" s="704">
        <f t="shared" si="2"/>
        <v>0</v>
      </c>
      <c r="G13" s="673"/>
    </row>
    <row r="14" spans="1:7">
      <c r="A14" s="712" t="s">
        <v>15</v>
      </c>
      <c r="B14" s="711"/>
      <c r="C14" s="710"/>
      <c r="D14" s="709"/>
      <c r="E14" s="705"/>
      <c r="F14" s="704">
        <f t="shared" si="2"/>
        <v>0</v>
      </c>
      <c r="G14" s="673"/>
    </row>
    <row r="15" spans="1:7">
      <c r="A15" s="712" t="s">
        <v>17</v>
      </c>
      <c r="B15" s="711"/>
      <c r="C15" s="710"/>
      <c r="D15" s="709"/>
      <c r="E15" s="705"/>
      <c r="F15" s="704">
        <f t="shared" si="2"/>
        <v>0</v>
      </c>
      <c r="G15" s="673"/>
    </row>
    <row r="16" spans="1:7">
      <c r="A16" s="712" t="s">
        <v>19</v>
      </c>
      <c r="B16" s="711"/>
      <c r="C16" s="710"/>
      <c r="D16" s="709"/>
      <c r="E16" s="705"/>
      <c r="F16" s="704">
        <f t="shared" si="2"/>
        <v>0</v>
      </c>
      <c r="G16" s="673"/>
    </row>
    <row r="17" spans="1:7">
      <c r="A17" s="708" t="s">
        <v>21</v>
      </c>
      <c r="B17" s="707"/>
      <c r="C17" s="706"/>
      <c r="D17" s="705"/>
      <c r="E17" s="705"/>
      <c r="F17" s="704">
        <f t="shared" si="2"/>
        <v>0</v>
      </c>
      <c r="G17" s="673"/>
    </row>
    <row r="18" spans="1:7">
      <c r="A18" s="708" t="s">
        <v>23</v>
      </c>
      <c r="B18" s="707"/>
      <c r="C18" s="706"/>
      <c r="D18" s="705"/>
      <c r="E18" s="705"/>
      <c r="F18" s="704">
        <f t="shared" si="2"/>
        <v>0</v>
      </c>
      <c r="G18" s="673"/>
    </row>
  </sheetData>
  <sheetProtection algorithmName="SHA-512" hashValue="BGAMAY/McQrXMjzzaZxwSRV490+oof++zBXl19u8FmRrFSbMQ6MyIHkVPZymCeao4hP56+HeuRVxAjNeBPIpLg==" saltValue="VkRFmsaG+WG+2jc7+jjZHA==" spinCount="100000" sheet="1" objects="1" scenarios="1"/>
  <mergeCells count="9">
    <mergeCell ref="B1:C1"/>
    <mergeCell ref="B3:F3"/>
    <mergeCell ref="E4:E5"/>
    <mergeCell ref="F4:F5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31611-7412-49B8-8C42-E95A29C4DA8A}">
  <dimension ref="A1:G25"/>
  <sheetViews>
    <sheetView tabSelected="1" workbookViewId="0">
      <selection activeCell="N27" sqref="N27"/>
    </sheetView>
  </sheetViews>
  <sheetFormatPr defaultRowHeight="15"/>
  <cols>
    <col min="6" max="6" width="12" customWidth="1"/>
    <col min="7" max="7" width="18.42578125" customWidth="1"/>
  </cols>
  <sheetData>
    <row r="1" spans="1:7" ht="20.25">
      <c r="A1" s="847" t="str">
        <f>wizyt!C3</f>
        <v>0501</v>
      </c>
      <c r="B1" s="687" t="s">
        <v>411</v>
      </c>
      <c r="C1" s="688"/>
      <c r="D1" s="688"/>
      <c r="E1" s="688"/>
      <c r="F1" s="848"/>
    </row>
    <row r="2" spans="1:7" ht="21.75" thickBot="1">
      <c r="A2" s="849"/>
      <c r="B2" s="849"/>
      <c r="C2" s="1222"/>
      <c r="D2" s="1222"/>
      <c r="E2" s="1222"/>
      <c r="F2" s="850"/>
    </row>
    <row r="3" spans="1:7" ht="21.75" thickBot="1">
      <c r="A3" s="1223" t="s">
        <v>415</v>
      </c>
      <c r="B3" s="1224"/>
      <c r="C3" s="1224"/>
      <c r="D3" s="1224"/>
      <c r="E3" s="1224"/>
      <c r="F3" s="1225"/>
      <c r="G3" s="1226" t="s">
        <v>412</v>
      </c>
    </row>
    <row r="4" spans="1:7" ht="15.75">
      <c r="A4" s="1228"/>
      <c r="B4" s="1229"/>
      <c r="C4" s="1229"/>
      <c r="D4" s="1229"/>
      <c r="E4" s="1229"/>
      <c r="F4" s="1230" t="s">
        <v>371</v>
      </c>
      <c r="G4" s="1227"/>
    </row>
    <row r="5" spans="1:7" ht="15" customHeight="1">
      <c r="A5" s="1233" t="s">
        <v>378</v>
      </c>
      <c r="B5" s="1234"/>
      <c r="C5" s="1235" t="s">
        <v>316</v>
      </c>
      <c r="D5" s="1235" t="s">
        <v>317</v>
      </c>
      <c r="E5" s="1235" t="s">
        <v>318</v>
      </c>
      <c r="F5" s="1231"/>
      <c r="G5" s="1227"/>
    </row>
    <row r="6" spans="1:7" ht="15.75" customHeight="1">
      <c r="A6" s="1233"/>
      <c r="B6" s="1234"/>
      <c r="C6" s="1236"/>
      <c r="D6" s="1236"/>
      <c r="E6" s="1236"/>
      <c r="F6" s="1231"/>
      <c r="G6" s="1227"/>
    </row>
    <row r="7" spans="1:7">
      <c r="A7" s="1216" t="s">
        <v>315</v>
      </c>
      <c r="B7" s="1217"/>
      <c r="C7" s="1218"/>
      <c r="D7" s="1219"/>
      <c r="E7" s="1219"/>
      <c r="F7" s="1231"/>
      <c r="G7" s="1227"/>
    </row>
    <row r="8" spans="1:7">
      <c r="A8" s="1216"/>
      <c r="B8" s="1217"/>
      <c r="C8" s="1220"/>
      <c r="D8" s="1221"/>
      <c r="E8" s="1221"/>
      <c r="F8" s="1232"/>
      <c r="G8" s="1227"/>
    </row>
    <row r="9" spans="1:7" ht="15.75">
      <c r="A9" s="1239"/>
      <c r="B9" s="1240"/>
      <c r="C9" s="851"/>
      <c r="D9" s="851"/>
      <c r="E9" s="851"/>
      <c r="F9" s="852">
        <v>0</v>
      </c>
      <c r="G9" s="858"/>
    </row>
    <row r="10" spans="1:7" ht="15.75">
      <c r="A10" s="1241"/>
      <c r="B10" s="1242"/>
      <c r="C10" s="853"/>
      <c r="D10" s="853"/>
      <c r="E10" s="853"/>
      <c r="F10" s="854">
        <v>0</v>
      </c>
      <c r="G10" s="858"/>
    </row>
    <row r="11" spans="1:7" ht="15.75">
      <c r="A11" s="1241"/>
      <c r="B11" s="1242"/>
      <c r="C11" s="853"/>
      <c r="D11" s="853"/>
      <c r="E11" s="853"/>
      <c r="F11" s="854">
        <v>0</v>
      </c>
      <c r="G11" s="858"/>
    </row>
    <row r="12" spans="1:7" ht="15.75">
      <c r="A12" s="1241"/>
      <c r="B12" s="1242"/>
      <c r="C12" s="853"/>
      <c r="D12" s="853"/>
      <c r="E12" s="853"/>
      <c r="F12" s="854">
        <v>0</v>
      </c>
      <c r="G12" s="858"/>
    </row>
    <row r="13" spans="1:7" ht="15.75">
      <c r="A13" s="1241"/>
      <c r="B13" s="1242"/>
      <c r="C13" s="855"/>
      <c r="D13" s="855"/>
      <c r="E13" s="855"/>
      <c r="F13" s="854">
        <v>0</v>
      </c>
      <c r="G13" s="858"/>
    </row>
    <row r="14" spans="1:7" ht="15.75">
      <c r="A14" s="1241"/>
      <c r="B14" s="1242"/>
      <c r="C14" s="855"/>
      <c r="D14" s="855"/>
      <c r="E14" s="855"/>
      <c r="F14" s="854">
        <v>0</v>
      </c>
      <c r="G14" s="858"/>
    </row>
    <row r="15" spans="1:7" ht="15.75">
      <c r="A15" s="1241"/>
      <c r="B15" s="1242"/>
      <c r="C15" s="855"/>
      <c r="D15" s="855"/>
      <c r="E15" s="855"/>
      <c r="F15" s="854">
        <v>0</v>
      </c>
      <c r="G15" s="858"/>
    </row>
    <row r="16" spans="1:7" ht="15.75">
      <c r="A16" s="1237"/>
      <c r="B16" s="1238"/>
      <c r="C16" s="855"/>
      <c r="D16" s="855"/>
      <c r="E16" s="855"/>
      <c r="F16" s="854">
        <v>0</v>
      </c>
      <c r="G16" s="858"/>
    </row>
    <row r="17" spans="1:7" ht="15.75">
      <c r="A17" s="1237"/>
      <c r="B17" s="1238"/>
      <c r="C17" s="855"/>
      <c r="D17" s="855"/>
      <c r="E17" s="855"/>
      <c r="F17" s="854">
        <v>0</v>
      </c>
      <c r="G17" s="858"/>
    </row>
    <row r="18" spans="1:7" ht="15.75">
      <c r="A18" s="1237"/>
      <c r="B18" s="1238"/>
      <c r="C18" s="855"/>
      <c r="D18" s="855"/>
      <c r="E18" s="855"/>
      <c r="F18" s="854">
        <v>0</v>
      </c>
      <c r="G18" s="858"/>
    </row>
    <row r="19" spans="1:7" ht="15.75">
      <c r="A19" s="1237"/>
      <c r="B19" s="1238"/>
      <c r="C19" s="855"/>
      <c r="D19" s="855"/>
      <c r="E19" s="855"/>
      <c r="F19" s="854">
        <v>0</v>
      </c>
      <c r="G19" s="858"/>
    </row>
    <row r="20" spans="1:7" ht="15.75">
      <c r="A20" s="1237"/>
      <c r="B20" s="1238"/>
      <c r="C20" s="855"/>
      <c r="D20" s="855"/>
      <c r="E20" s="855"/>
      <c r="F20" s="854">
        <v>0</v>
      </c>
      <c r="G20" s="858"/>
    </row>
    <row r="21" spans="1:7" ht="15.75">
      <c r="A21" s="1237"/>
      <c r="B21" s="1238"/>
      <c r="C21" s="855"/>
      <c r="D21" s="855"/>
      <c r="E21" s="855"/>
      <c r="F21" s="854">
        <v>0</v>
      </c>
      <c r="G21" s="858"/>
    </row>
    <row r="22" spans="1:7" ht="15.75">
      <c r="A22" s="1237"/>
      <c r="B22" s="1238"/>
      <c r="C22" s="855"/>
      <c r="D22" s="855"/>
      <c r="E22" s="855"/>
      <c r="F22" s="854">
        <v>0</v>
      </c>
      <c r="G22" s="858"/>
    </row>
    <row r="23" spans="1:7" ht="15.75">
      <c r="A23" s="1237"/>
      <c r="B23" s="1238"/>
      <c r="C23" s="855"/>
      <c r="D23" s="855"/>
      <c r="E23" s="855"/>
      <c r="F23" s="854">
        <v>0</v>
      </c>
      <c r="G23" s="858"/>
    </row>
    <row r="24" spans="1:7" ht="15.75" thickBot="1">
      <c r="A24" s="1243" t="s">
        <v>413</v>
      </c>
      <c r="B24" s="1244"/>
      <c r="C24" s="856">
        <f t="shared" ref="C24:F24" si="0">SUM(C9:C23)</f>
        <v>0</v>
      </c>
      <c r="D24" s="856">
        <f t="shared" si="0"/>
        <v>0</v>
      </c>
      <c r="E24" s="856">
        <f t="shared" si="0"/>
        <v>0</v>
      </c>
      <c r="F24" s="857">
        <f t="shared" si="0"/>
        <v>0</v>
      </c>
      <c r="G24" s="859">
        <f>SUM(G9:G23)</f>
        <v>0</v>
      </c>
    </row>
    <row r="25" spans="1:7" ht="18.75">
      <c r="A25" s="1245" t="s">
        <v>414</v>
      </c>
      <c r="B25" s="1246"/>
      <c r="C25" s="1246"/>
      <c r="D25" s="1246"/>
      <c r="E25" s="1246"/>
      <c r="F25" s="1246"/>
    </row>
  </sheetData>
  <sheetProtection algorithmName="SHA-512" hashValue="QeWdKbqvcv2qlOdDnSkSzd0sglTLPhPjBMNYO02zt7coUCcaoAAIOSDheduFQ2UZ/a8MD1ylmvHj3BPs3AUnpQ==" saltValue="am4DAQ5jrFL32VhfeygfIQ==" spinCount="100000" sheet="1" objects="1" scenarios="1"/>
  <mergeCells count="28">
    <mergeCell ref="A21:B21"/>
    <mergeCell ref="A22:B22"/>
    <mergeCell ref="A23:B23"/>
    <mergeCell ref="A24:B24"/>
    <mergeCell ref="A25:F25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7:B8"/>
    <mergeCell ref="C7:E8"/>
    <mergeCell ref="C2:E2"/>
    <mergeCell ref="A3:F3"/>
    <mergeCell ref="G3:G8"/>
    <mergeCell ref="A4:E4"/>
    <mergeCell ref="F4:F8"/>
    <mergeCell ref="A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3DBBC-C357-44B5-9D67-13F5D1EC4717}">
  <sheetPr>
    <pageSetUpPr fitToPage="1"/>
  </sheetPr>
  <dimension ref="A1:K46"/>
  <sheetViews>
    <sheetView view="pageBreakPreview" topLeftCell="A5" zoomScaleNormal="100" zoomScaleSheetLayoutView="100" workbookViewId="0">
      <selection activeCell="S23" sqref="S23"/>
    </sheetView>
  </sheetViews>
  <sheetFormatPr defaultColWidth="9.28515625" defaultRowHeight="12.75"/>
  <cols>
    <col min="1" max="1" width="7.140625" style="722" customWidth="1"/>
    <col min="2" max="2" width="4.42578125" style="722" customWidth="1"/>
    <col min="3" max="3" width="30.140625" style="722" customWidth="1"/>
    <col min="4" max="6" width="5.7109375" style="722" customWidth="1"/>
    <col min="7" max="7" width="9" style="722" customWidth="1"/>
    <col min="8" max="8" width="9.28515625" style="722"/>
    <col min="9" max="9" width="11.7109375" style="722" customWidth="1"/>
    <col min="10" max="10" width="10.140625" style="722" hidden="1" customWidth="1"/>
    <col min="11" max="11" width="16.42578125" style="722" hidden="1" customWidth="1"/>
    <col min="12" max="16384" width="9.28515625" style="722"/>
  </cols>
  <sheetData>
    <row r="1" spans="1:11" ht="18">
      <c r="B1" s="829"/>
      <c r="C1" s="843" t="str">
        <f>wizyt!C3</f>
        <v>0501</v>
      </c>
      <c r="D1" s="828"/>
      <c r="E1" s="828"/>
      <c r="G1" s="827" t="str">
        <f>wizyt!B1</f>
        <v xml:space="preserve"> </v>
      </c>
      <c r="H1" s="1204" t="str">
        <f>wizyt!D1</f>
        <v xml:space="preserve"> </v>
      </c>
      <c r="I1" s="1204"/>
    </row>
    <row r="2" spans="1:11" ht="20.25">
      <c r="A2" s="826"/>
      <c r="B2" s="825"/>
      <c r="E2" s="824"/>
      <c r="G2" s="823" t="s">
        <v>385</v>
      </c>
      <c r="H2" s="822" t="str">
        <f>wizyt!H3</f>
        <v>2023/2024</v>
      </c>
    </row>
    <row r="3" spans="1:11" ht="18">
      <c r="B3" s="821"/>
      <c r="C3" s="1251" t="s">
        <v>386</v>
      </c>
      <c r="D3" s="1251"/>
      <c r="E3" s="1251"/>
      <c r="F3" s="1251"/>
      <c r="G3" s="1251"/>
      <c r="H3" s="1251"/>
      <c r="I3" s="1251"/>
    </row>
    <row r="4" spans="1:11" ht="18.75" thickBot="1">
      <c r="B4" s="820"/>
      <c r="C4" s="481"/>
      <c r="D4" s="819" t="s">
        <v>387</v>
      </c>
      <c r="E4" s="1252" t="s">
        <v>6</v>
      </c>
      <c r="F4" s="1252"/>
      <c r="G4" s="1252"/>
      <c r="H4" s="1252"/>
    </row>
    <row r="5" spans="1:11" ht="12.75" customHeight="1">
      <c r="B5" s="1253" t="s">
        <v>388</v>
      </c>
      <c r="C5" s="1254"/>
      <c r="D5" s="818" t="s">
        <v>316</v>
      </c>
      <c r="E5" s="817" t="s">
        <v>317</v>
      </c>
      <c r="F5" s="816" t="s">
        <v>318</v>
      </c>
      <c r="G5" s="1259" t="s">
        <v>389</v>
      </c>
      <c r="H5" s="1262" t="s">
        <v>390</v>
      </c>
      <c r="I5" s="1265" t="s">
        <v>391</v>
      </c>
    </row>
    <row r="6" spans="1:11" ht="12.75" customHeight="1">
      <c r="B6" s="1255"/>
      <c r="C6" s="1256"/>
      <c r="D6" s="1268" t="s">
        <v>392</v>
      </c>
      <c r="E6" s="1269"/>
      <c r="F6" s="1270"/>
      <c r="G6" s="1260"/>
      <c r="H6" s="1263"/>
      <c r="I6" s="1266"/>
    </row>
    <row r="7" spans="1:11" ht="12.75" customHeight="1">
      <c r="B7" s="1255"/>
      <c r="C7" s="1256"/>
      <c r="D7" s="815">
        <f>Kalendarz!F31</f>
        <v>11</v>
      </c>
      <c r="E7" s="814">
        <f>Kalendarz!F31</f>
        <v>11</v>
      </c>
      <c r="F7" s="814">
        <f>Kalendarz!F31</f>
        <v>11</v>
      </c>
      <c r="G7" s="1260"/>
      <c r="H7" s="1263"/>
      <c r="I7" s="1266"/>
    </row>
    <row r="8" spans="1:11" ht="13.5" thickBot="1">
      <c r="B8" s="1257"/>
      <c r="C8" s="1258"/>
      <c r="D8" s="1271" t="s">
        <v>393</v>
      </c>
      <c r="E8" s="1271"/>
      <c r="F8" s="1272"/>
      <c r="G8" s="1261"/>
      <c r="H8" s="1264"/>
      <c r="I8" s="1267"/>
      <c r="J8" s="722" t="s">
        <v>394</v>
      </c>
      <c r="K8" s="722" t="s">
        <v>395</v>
      </c>
    </row>
    <row r="9" spans="1:11" ht="16.5" thickBot="1">
      <c r="B9" s="1273" t="s">
        <v>396</v>
      </c>
      <c r="C9" s="1274"/>
      <c r="D9" s="813">
        <f>D11+D10</f>
        <v>0</v>
      </c>
      <c r="E9" s="812">
        <f>E11+E10</f>
        <v>0</v>
      </c>
      <c r="F9" s="811">
        <f>F11+F10</f>
        <v>0</v>
      </c>
      <c r="G9" s="810">
        <f>SUM(D9:F9)</f>
        <v>0</v>
      </c>
      <c r="H9" s="809">
        <f>SUM(H10:H11)</f>
        <v>0</v>
      </c>
      <c r="I9" s="808"/>
      <c r="J9" s="767" t="str">
        <f>C1</f>
        <v>0501</v>
      </c>
    </row>
    <row r="10" spans="1:11" ht="15.75">
      <c r="B10" s="1275" t="s">
        <v>397</v>
      </c>
      <c r="C10" s="1276"/>
      <c r="D10" s="807">
        <f>SUM(D13:D23)</f>
        <v>0</v>
      </c>
      <c r="E10" s="806">
        <f>SUM(E13:E23)</f>
        <v>0</v>
      </c>
      <c r="F10" s="805">
        <f>SUM(F13:F23)</f>
        <v>0</v>
      </c>
      <c r="G10" s="804">
        <f>SUM(D10:F10)</f>
        <v>0</v>
      </c>
      <c r="H10" s="803">
        <f>D10*$D$7+E10*$E$7+F10*$F$7</f>
        <v>0</v>
      </c>
      <c r="I10" s="802"/>
      <c r="J10" s="767" t="str">
        <f>J9</f>
        <v>0501</v>
      </c>
    </row>
    <row r="11" spans="1:11" ht="15.75">
      <c r="B11" s="1247" t="s">
        <v>398</v>
      </c>
      <c r="C11" s="1248"/>
      <c r="D11" s="801">
        <f>SUM(D26:D29)+SUM(D32:D37)</f>
        <v>0</v>
      </c>
      <c r="E11" s="801">
        <f>SUM(E26:E29)+SUM(E32:E37)</f>
        <v>0</v>
      </c>
      <c r="F11" s="801">
        <f>SUM(F26:F29)+SUM(F32:F37)</f>
        <v>0</v>
      </c>
      <c r="G11" s="800">
        <f>SUM(D11:F11)</f>
        <v>0</v>
      </c>
      <c r="H11" s="782">
        <f>D11*$D$7+E11*$E$7+F11*$F$7</f>
        <v>0</v>
      </c>
      <c r="I11" s="799"/>
      <c r="J11" s="767" t="str">
        <f>J10</f>
        <v>0501</v>
      </c>
    </row>
    <row r="12" spans="1:11" ht="22.5">
      <c r="B12" s="798"/>
      <c r="C12" s="797" t="s">
        <v>399</v>
      </c>
      <c r="D12" s="797"/>
      <c r="E12" s="797"/>
      <c r="F12" s="797"/>
      <c r="G12" s="797"/>
      <c r="H12" s="796"/>
      <c r="I12" s="795" t="s">
        <v>400</v>
      </c>
      <c r="J12" s="767" t="str">
        <f>J11</f>
        <v>0501</v>
      </c>
    </row>
    <row r="13" spans="1:11" s="780" customFormat="1" ht="14.1" customHeight="1">
      <c r="B13" s="794">
        <v>1</v>
      </c>
      <c r="C13" s="846" t="s">
        <v>3</v>
      </c>
      <c r="D13" s="759"/>
      <c r="E13" s="758"/>
      <c r="F13" s="757"/>
      <c r="G13" s="831">
        <f>SUM(D13:F13)</f>
        <v>0</v>
      </c>
      <c r="H13" s="832">
        <f>(D13*$D$7)+(E13*$E$7)+(F13*F7)</f>
        <v>0</v>
      </c>
      <c r="I13" s="793"/>
      <c r="J13" s="767" t="str">
        <f>J12</f>
        <v>0501</v>
      </c>
      <c r="K13" s="780" t="s">
        <v>401</v>
      </c>
    </row>
    <row r="14" spans="1:11" s="780" customFormat="1" ht="14.1" customHeight="1">
      <c r="B14" s="792">
        <v>2</v>
      </c>
      <c r="C14" s="708" t="s">
        <v>4</v>
      </c>
      <c r="D14" s="755"/>
      <c r="E14" s="754"/>
      <c r="F14" s="753"/>
      <c r="G14" s="747">
        <f t="shared" ref="G14:G23" si="0">SUM(D14:F14)</f>
        <v>0</v>
      </c>
      <c r="H14" s="746">
        <f t="shared" ref="H14:H23" si="1">(D14*$D$7)+(E14*$E$7)+(F14*F8)</f>
        <v>0</v>
      </c>
      <c r="I14" s="787"/>
      <c r="J14" s="767" t="e">
        <f>#REF!</f>
        <v>#REF!</v>
      </c>
      <c r="K14" s="780" t="s">
        <v>401</v>
      </c>
    </row>
    <row r="15" spans="1:11" s="780" customFormat="1" ht="14.1" customHeight="1">
      <c r="B15" s="792">
        <v>3</v>
      </c>
      <c r="C15" s="708" t="s">
        <v>7</v>
      </c>
      <c r="D15" s="755"/>
      <c r="E15" s="754"/>
      <c r="F15" s="753"/>
      <c r="G15" s="747">
        <f t="shared" si="0"/>
        <v>0</v>
      </c>
      <c r="H15" s="746">
        <f t="shared" si="1"/>
        <v>0</v>
      </c>
      <c r="I15" s="787"/>
      <c r="J15" s="767" t="e">
        <f>J14</f>
        <v>#REF!</v>
      </c>
      <c r="K15" s="780" t="s">
        <v>401</v>
      </c>
    </row>
    <row r="16" spans="1:11" s="780" customFormat="1" ht="14.1" customHeight="1">
      <c r="B16" s="792">
        <v>4</v>
      </c>
      <c r="C16" s="708" t="s">
        <v>9</v>
      </c>
      <c r="D16" s="755"/>
      <c r="E16" s="754"/>
      <c r="F16" s="753"/>
      <c r="G16" s="747">
        <f t="shared" si="0"/>
        <v>0</v>
      </c>
      <c r="H16" s="746">
        <f t="shared" si="1"/>
        <v>0</v>
      </c>
      <c r="I16" s="787"/>
      <c r="J16" s="767" t="e">
        <f>J15</f>
        <v>#REF!</v>
      </c>
      <c r="K16" s="780" t="s">
        <v>401</v>
      </c>
    </row>
    <row r="17" spans="2:11" s="780" customFormat="1" ht="14.1" customHeight="1">
      <c r="B17" s="792">
        <v>5</v>
      </c>
      <c r="C17" s="708" t="s">
        <v>11</v>
      </c>
      <c r="D17" s="755"/>
      <c r="E17" s="754"/>
      <c r="F17" s="753"/>
      <c r="G17" s="747">
        <f t="shared" si="0"/>
        <v>0</v>
      </c>
      <c r="H17" s="746">
        <f t="shared" si="1"/>
        <v>0</v>
      </c>
      <c r="I17" s="787"/>
      <c r="J17" s="767" t="s">
        <v>402</v>
      </c>
      <c r="K17" s="780" t="s">
        <v>401</v>
      </c>
    </row>
    <row r="18" spans="2:11" s="780" customFormat="1" ht="14.1" customHeight="1">
      <c r="B18" s="792">
        <v>6</v>
      </c>
      <c r="C18" s="708" t="s">
        <v>13</v>
      </c>
      <c r="D18" s="755"/>
      <c r="E18" s="754"/>
      <c r="F18" s="753"/>
      <c r="G18" s="747">
        <f t="shared" si="0"/>
        <v>0</v>
      </c>
      <c r="H18" s="746">
        <f t="shared" si="1"/>
        <v>0</v>
      </c>
      <c r="I18" s="787"/>
      <c r="J18" s="767" t="s">
        <v>402</v>
      </c>
      <c r="K18" s="780" t="s">
        <v>401</v>
      </c>
    </row>
    <row r="19" spans="2:11" s="780" customFormat="1" ht="14.1" customHeight="1">
      <c r="B19" s="792">
        <v>7</v>
      </c>
      <c r="C19" s="708" t="s">
        <v>15</v>
      </c>
      <c r="D19" s="755"/>
      <c r="E19" s="754"/>
      <c r="F19" s="753"/>
      <c r="G19" s="747">
        <f t="shared" si="0"/>
        <v>0</v>
      </c>
      <c r="H19" s="746">
        <f t="shared" si="1"/>
        <v>0</v>
      </c>
      <c r="I19" s="787"/>
      <c r="J19" s="767" t="str">
        <f>J18</f>
        <v>=SUMA(WK[-7]:WK[-1])</v>
      </c>
      <c r="K19" s="780" t="s">
        <v>401</v>
      </c>
    </row>
    <row r="20" spans="2:11" s="780" customFormat="1" ht="14.1" customHeight="1">
      <c r="B20" s="792">
        <v>8</v>
      </c>
      <c r="C20" s="708" t="s">
        <v>17</v>
      </c>
      <c r="D20" s="755"/>
      <c r="E20" s="754"/>
      <c r="F20" s="753"/>
      <c r="G20" s="747">
        <f t="shared" si="0"/>
        <v>0</v>
      </c>
      <c r="H20" s="746">
        <f t="shared" si="1"/>
        <v>0</v>
      </c>
      <c r="I20" s="787"/>
      <c r="J20" s="767" t="s">
        <v>403</v>
      </c>
      <c r="K20" s="780" t="s">
        <v>401</v>
      </c>
    </row>
    <row r="21" spans="2:11" s="780" customFormat="1" ht="14.1" customHeight="1">
      <c r="B21" s="791">
        <v>9</v>
      </c>
      <c r="C21" s="708" t="s">
        <v>19</v>
      </c>
      <c r="D21" s="790"/>
      <c r="E21" s="789"/>
      <c r="F21" s="788"/>
      <c r="G21" s="747">
        <f t="shared" si="0"/>
        <v>0</v>
      </c>
      <c r="H21" s="746">
        <f t="shared" si="1"/>
        <v>0</v>
      </c>
      <c r="I21" s="787"/>
      <c r="J21" s="767"/>
    </row>
    <row r="22" spans="2:11" s="780" customFormat="1" ht="14.1" customHeight="1">
      <c r="B22" s="791">
        <v>10</v>
      </c>
      <c r="C22" s="708" t="s">
        <v>21</v>
      </c>
      <c r="D22" s="790"/>
      <c r="E22" s="789"/>
      <c r="F22" s="788"/>
      <c r="G22" s="740">
        <f t="shared" si="0"/>
        <v>0</v>
      </c>
      <c r="H22" s="739">
        <f t="shared" si="1"/>
        <v>0</v>
      </c>
      <c r="I22" s="787"/>
      <c r="J22" s="767"/>
    </row>
    <row r="23" spans="2:11" s="780" customFormat="1" ht="20.25" customHeight="1">
      <c r="B23" s="786">
        <v>11</v>
      </c>
      <c r="C23" s="708" t="s">
        <v>23</v>
      </c>
      <c r="D23" s="785"/>
      <c r="E23" s="784"/>
      <c r="F23" s="783"/>
      <c r="G23" s="836">
        <f t="shared" si="0"/>
        <v>0</v>
      </c>
      <c r="H23" s="837">
        <f t="shared" si="1"/>
        <v>0</v>
      </c>
      <c r="I23" s="781"/>
      <c r="J23" s="767" t="str">
        <f>J20</f>
        <v>='Liczba uczniów'!W[-14]K[-4]</v>
      </c>
      <c r="K23" s="780" t="s">
        <v>401</v>
      </c>
    </row>
    <row r="24" spans="2:11" ht="15.75">
      <c r="B24" s="779"/>
      <c r="C24" s="778" t="s">
        <v>404</v>
      </c>
      <c r="D24" s="777"/>
      <c r="E24" s="777"/>
      <c r="F24" s="777"/>
      <c r="G24" s="776"/>
      <c r="H24" s="775"/>
      <c r="I24" s="774"/>
      <c r="J24" s="767" t="str">
        <f>J23</f>
        <v>='Liczba uczniów'!W[-14]K[-4]</v>
      </c>
    </row>
    <row r="25" spans="2:11" ht="12" customHeight="1">
      <c r="B25" s="773"/>
      <c r="C25" s="772" t="s">
        <v>405</v>
      </c>
      <c r="D25" s="764"/>
      <c r="E25" s="764"/>
      <c r="F25" s="764"/>
      <c r="G25" s="763"/>
      <c r="H25" s="762"/>
      <c r="I25" s="761"/>
      <c r="J25" s="767" t="str">
        <f>J24</f>
        <v>='Liczba uczniów'!W[-14]K[-4]</v>
      </c>
    </row>
    <row r="26" spans="2:11" ht="14.1" customHeight="1">
      <c r="B26" s="751">
        <v>1</v>
      </c>
      <c r="C26" s="760"/>
      <c r="D26" s="759"/>
      <c r="E26" s="758"/>
      <c r="F26" s="757"/>
      <c r="G26" s="831">
        <f t="shared" ref="G26:G29" si="2">SUM(D26:F26)</f>
        <v>0</v>
      </c>
      <c r="H26" s="832">
        <f t="shared" ref="H26:H29" si="3">(D26*$D$7)+(E26*$E$7)+(F26*F20)</f>
        <v>0</v>
      </c>
      <c r="I26" s="756"/>
      <c r="J26" s="767" t="str">
        <f>J25</f>
        <v>='Liczba uczniów'!W[-14]K[-4]</v>
      </c>
      <c r="K26" s="722" t="s">
        <v>406</v>
      </c>
    </row>
    <row r="27" spans="2:11" ht="14.1" customHeight="1">
      <c r="B27" s="771">
        <v>2</v>
      </c>
      <c r="C27" s="744"/>
      <c r="D27" s="750"/>
      <c r="E27" s="749"/>
      <c r="F27" s="748"/>
      <c r="G27" s="747">
        <f t="shared" si="2"/>
        <v>0</v>
      </c>
      <c r="H27" s="746">
        <f t="shared" si="3"/>
        <v>0</v>
      </c>
      <c r="I27" s="738"/>
      <c r="J27" s="767" t="e">
        <f>#REF!</f>
        <v>#REF!</v>
      </c>
      <c r="K27" s="722" t="s">
        <v>406</v>
      </c>
    </row>
    <row r="28" spans="2:11" ht="14.1" customHeight="1">
      <c r="B28" s="771">
        <v>3</v>
      </c>
      <c r="C28" s="744"/>
      <c r="D28" s="743"/>
      <c r="E28" s="742"/>
      <c r="F28" s="741"/>
      <c r="G28" s="747">
        <f t="shared" si="2"/>
        <v>0</v>
      </c>
      <c r="H28" s="746">
        <f t="shared" si="3"/>
        <v>0</v>
      </c>
      <c r="I28" s="770"/>
      <c r="J28" s="767"/>
    </row>
    <row r="29" spans="2:11" ht="13.5" thickBot="1">
      <c r="B29" s="769">
        <v>4</v>
      </c>
      <c r="C29" s="768"/>
      <c r="D29" s="736"/>
      <c r="E29" s="735"/>
      <c r="F29" s="734"/>
      <c r="G29" s="835">
        <f t="shared" si="2"/>
        <v>0</v>
      </c>
      <c r="H29" s="733">
        <f t="shared" si="3"/>
        <v>0</v>
      </c>
      <c r="I29" s="732"/>
      <c r="J29" s="767" t="e">
        <f>J27</f>
        <v>#REF!</v>
      </c>
      <c r="K29" s="722" t="s">
        <v>406</v>
      </c>
    </row>
    <row r="30" spans="2:11" hidden="1">
      <c r="B30" s="766"/>
      <c r="C30" s="765" t="s">
        <v>407</v>
      </c>
      <c r="D30" s="764"/>
      <c r="E30" s="764"/>
      <c r="F30" s="764"/>
      <c r="G30" s="833"/>
      <c r="H30" s="834"/>
      <c r="I30" s="761"/>
    </row>
    <row r="31" spans="2:11" hidden="1">
      <c r="B31" s="751">
        <v>1</v>
      </c>
      <c r="C31" s="760"/>
      <c r="D31" s="759"/>
      <c r="E31" s="758"/>
      <c r="F31" s="757"/>
      <c r="G31" s="831">
        <f t="shared" ref="G31:G37" si="4">SUM(D31:F31)</f>
        <v>0</v>
      </c>
      <c r="H31" s="832">
        <f t="shared" ref="H31:H37" si="5">(D31*$D$7)+(E31*$E$7)+(F31*F25)</f>
        <v>0</v>
      </c>
      <c r="I31" s="756"/>
    </row>
    <row r="32" spans="2:11" hidden="1">
      <c r="B32" s="745">
        <v>2</v>
      </c>
      <c r="C32" s="744"/>
      <c r="D32" s="755"/>
      <c r="E32" s="754"/>
      <c r="F32" s="753"/>
      <c r="G32" s="747">
        <f t="shared" si="4"/>
        <v>0</v>
      </c>
      <c r="H32" s="746">
        <f t="shared" si="5"/>
        <v>0</v>
      </c>
      <c r="I32" s="752"/>
    </row>
    <row r="33" spans="2:9" hidden="1">
      <c r="B33" s="751">
        <v>3</v>
      </c>
      <c r="C33" s="744"/>
      <c r="D33" s="755"/>
      <c r="E33" s="754"/>
      <c r="F33" s="753"/>
      <c r="G33" s="747">
        <f t="shared" si="4"/>
        <v>0</v>
      </c>
      <c r="H33" s="746">
        <f t="shared" si="5"/>
        <v>0</v>
      </c>
      <c r="I33" s="752"/>
    </row>
    <row r="34" spans="2:9" hidden="1">
      <c r="B34" s="745">
        <v>4</v>
      </c>
      <c r="C34" s="744"/>
      <c r="D34" s="755"/>
      <c r="E34" s="754"/>
      <c r="F34" s="753"/>
      <c r="G34" s="747">
        <f t="shared" si="4"/>
        <v>0</v>
      </c>
      <c r="H34" s="746">
        <f t="shared" si="5"/>
        <v>0</v>
      </c>
      <c r="I34" s="752"/>
    </row>
    <row r="35" spans="2:9" hidden="1">
      <c r="B35" s="751">
        <v>5</v>
      </c>
      <c r="C35" s="744"/>
      <c r="D35" s="750"/>
      <c r="E35" s="749"/>
      <c r="F35" s="748"/>
      <c r="G35" s="747">
        <f t="shared" si="4"/>
        <v>0</v>
      </c>
      <c r="H35" s="746">
        <f t="shared" si="5"/>
        <v>0</v>
      </c>
      <c r="I35" s="738"/>
    </row>
    <row r="36" spans="2:9" hidden="1">
      <c r="B36" s="745">
        <v>6</v>
      </c>
      <c r="C36" s="744"/>
      <c r="D36" s="743"/>
      <c r="E36" s="742"/>
      <c r="F36" s="741"/>
      <c r="G36" s="740">
        <f t="shared" si="4"/>
        <v>0</v>
      </c>
      <c r="H36" s="739">
        <f t="shared" si="5"/>
        <v>0</v>
      </c>
      <c r="I36" s="738"/>
    </row>
    <row r="37" spans="2:9" ht="13.5" hidden="1" thickBot="1">
      <c r="B37" s="737">
        <v>7</v>
      </c>
      <c r="C37" s="768"/>
      <c r="D37" s="736"/>
      <c r="E37" s="735"/>
      <c r="F37" s="734"/>
      <c r="G37" s="835">
        <f t="shared" si="4"/>
        <v>0</v>
      </c>
      <c r="H37" s="733">
        <f t="shared" si="5"/>
        <v>0</v>
      </c>
      <c r="I37" s="732"/>
    </row>
    <row r="38" spans="2:9">
      <c r="C38" s="731"/>
      <c r="D38" s="730"/>
      <c r="E38" s="730"/>
    </row>
    <row r="39" spans="2:9">
      <c r="C39" s="731"/>
      <c r="D39" s="730"/>
      <c r="E39" s="730"/>
    </row>
    <row r="40" spans="2:9">
      <c r="C40" s="731"/>
      <c r="D40" s="730"/>
      <c r="E40" s="730"/>
    </row>
    <row r="41" spans="2:9" ht="18">
      <c r="C41" s="729"/>
      <c r="D41" s="728"/>
      <c r="E41" s="728"/>
      <c r="F41" s="727"/>
    </row>
    <row r="42" spans="2:9">
      <c r="C42" s="1249"/>
      <c r="D42" s="1250"/>
      <c r="E42" s="1250"/>
    </row>
    <row r="43" spans="2:9">
      <c r="C43" s="726"/>
      <c r="D43" s="725"/>
      <c r="E43" s="725"/>
    </row>
    <row r="44" spans="2:9">
      <c r="C44" s="724"/>
      <c r="D44" s="723"/>
      <c r="E44" s="723"/>
    </row>
    <row r="45" spans="2:9">
      <c r="C45" s="724"/>
      <c r="D45" s="723"/>
      <c r="E45" s="723"/>
    </row>
    <row r="46" spans="2:9">
      <c r="C46" s="724"/>
      <c r="D46" s="723"/>
      <c r="E46" s="723"/>
    </row>
  </sheetData>
  <sheetProtection algorithmName="SHA-512" hashValue="mpz7BrWKzD+FZngPzF5kP6HiCPhL2eBjNpN50J3pb46sbzvSz3x6+WSmGooRC0jwQec/nPaRj7yjk4Tc8T1Kjg==" saltValue="leZrdHSucZqB0BCxkCV1gw==" spinCount="100000" sheet="1" objects="1" scenarios="1"/>
  <mergeCells count="13">
    <mergeCell ref="B11:C11"/>
    <mergeCell ref="C42:E42"/>
    <mergeCell ref="H1:I1"/>
    <mergeCell ref="C3:I3"/>
    <mergeCell ref="E4:H4"/>
    <mergeCell ref="B5:C8"/>
    <mergeCell ref="G5:G8"/>
    <mergeCell ref="H5:H8"/>
    <mergeCell ref="I5:I8"/>
    <mergeCell ref="D6:F6"/>
    <mergeCell ref="D8:F8"/>
    <mergeCell ref="B9:C9"/>
    <mergeCell ref="B10:C10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EA514C-8A69-4473-9E97-D961436E131F}">
          <x14:formula1>
            <xm:f>słownik!$A$2:$A$85</xm:f>
          </x14:formula1>
          <xm:sqref>C26:C29 C31:C37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7933C-6C2F-44E0-A164-92C47F9DE6DF}">
  <sheetPr>
    <tabColor rgb="FFFFFF00"/>
    <pageSetUpPr fitToPage="1"/>
  </sheetPr>
  <dimension ref="A1:K54"/>
  <sheetViews>
    <sheetView showGridLines="0" view="pageBreakPreview" zoomScaleNormal="100" zoomScaleSheetLayoutView="100" workbookViewId="0">
      <selection activeCell="B4" sqref="B4:H4"/>
    </sheetView>
  </sheetViews>
  <sheetFormatPr defaultColWidth="9.140625" defaultRowHeight="12.75"/>
  <cols>
    <col min="1" max="1" width="4.7109375" style="1" customWidth="1"/>
    <col min="2" max="9" width="15.7109375" style="1" customWidth="1"/>
    <col min="10" max="10" width="8.28515625" style="1" customWidth="1"/>
    <col min="11" max="13" width="13.7109375" style="1" customWidth="1"/>
    <col min="14" max="16384" width="9.140625" style="1"/>
  </cols>
  <sheetData>
    <row r="1" spans="1:11" ht="123" customHeight="1">
      <c r="A1" s="156" t="s">
        <v>103</v>
      </c>
      <c r="B1" s="968" t="s">
        <v>53</v>
      </c>
      <c r="C1" s="968"/>
      <c r="D1" s="155" t="s">
        <v>53</v>
      </c>
      <c r="H1" s="154" t="s">
        <v>104</v>
      </c>
      <c r="I1" s="153"/>
    </row>
    <row r="2" spans="1:11" ht="40.5" customHeight="1">
      <c r="B2" s="152"/>
      <c r="C2" s="151"/>
      <c r="G2" s="150" t="s">
        <v>105</v>
      </c>
      <c r="H2" s="149" t="s">
        <v>106</v>
      </c>
      <c r="I2" s="148"/>
    </row>
    <row r="3" spans="1:11" ht="29.25" customHeight="1">
      <c r="A3" s="77"/>
      <c r="B3" s="147" t="s">
        <v>107</v>
      </c>
      <c r="C3" s="146" t="s">
        <v>108</v>
      </c>
      <c r="D3" s="145" t="s">
        <v>109</v>
      </c>
      <c r="E3" s="974" t="s">
        <v>110</v>
      </c>
      <c r="F3" s="974"/>
      <c r="G3" s="144" t="s">
        <v>111</v>
      </c>
      <c r="H3" s="143" t="s">
        <v>112</v>
      </c>
      <c r="J3" s="138"/>
      <c r="K3" s="139"/>
    </row>
    <row r="4" spans="1:11" ht="9.75" customHeight="1">
      <c r="A4" s="77"/>
      <c r="B4" s="975"/>
      <c r="C4" s="975"/>
      <c r="D4" s="975"/>
      <c r="E4" s="975"/>
      <c r="F4" s="975"/>
      <c r="G4" s="975"/>
      <c r="H4" s="975"/>
      <c r="I4" s="77"/>
      <c r="J4" s="77"/>
      <c r="K4" s="139"/>
    </row>
    <row r="5" spans="1:11" ht="53.25" customHeight="1">
      <c r="A5" s="77"/>
      <c r="B5" s="976" t="s">
        <v>113</v>
      </c>
      <c r="C5" s="976"/>
      <c r="D5" s="976"/>
      <c r="E5" s="976"/>
      <c r="F5" s="976"/>
      <c r="G5" s="976"/>
      <c r="H5" s="976"/>
      <c r="I5" s="976"/>
      <c r="J5" s="21"/>
      <c r="K5" s="139"/>
    </row>
    <row r="6" spans="1:11" ht="33.75" customHeight="1">
      <c r="A6" s="77"/>
      <c r="B6" s="977" t="s">
        <v>110</v>
      </c>
      <c r="C6" s="977"/>
      <c r="D6" s="977"/>
      <c r="E6" s="977"/>
      <c r="F6" s="977"/>
      <c r="G6" s="977"/>
      <c r="H6" s="977"/>
      <c r="I6" s="977"/>
      <c r="J6" s="77"/>
      <c r="K6" s="139"/>
    </row>
    <row r="7" spans="1:11" ht="9" customHeight="1">
      <c r="A7" s="77"/>
      <c r="B7" s="142" t="s">
        <v>114</v>
      </c>
      <c r="C7" s="141"/>
      <c r="D7" s="141"/>
      <c r="E7" s="141"/>
      <c r="F7" s="141"/>
      <c r="G7" s="141"/>
      <c r="H7" s="141"/>
      <c r="I7" s="140"/>
      <c r="J7" s="77"/>
      <c r="K7" s="139"/>
    </row>
    <row r="8" spans="1:11" ht="20.25" customHeight="1">
      <c r="A8" s="21"/>
      <c r="B8" s="978" t="s">
        <v>110</v>
      </c>
      <c r="C8" s="978"/>
      <c r="D8" s="978"/>
      <c r="E8" s="978"/>
      <c r="F8" s="978"/>
      <c r="G8" s="978"/>
      <c r="H8" s="978"/>
      <c r="I8" s="978"/>
      <c r="J8" s="138"/>
    </row>
    <row r="9" spans="1:11" ht="24.95" customHeight="1">
      <c r="A9" s="21"/>
      <c r="B9" s="137"/>
      <c r="C9" s="137"/>
      <c r="D9" s="137"/>
      <c r="E9" s="137"/>
      <c r="F9" s="137"/>
      <c r="G9" s="137"/>
      <c r="H9" s="137"/>
      <c r="I9" s="56"/>
      <c r="J9" s="21"/>
    </row>
    <row r="10" spans="1:11" s="89" customFormat="1" ht="20.100000000000001" customHeight="1">
      <c r="A10" s="59"/>
      <c r="B10" s="979" t="s">
        <v>115</v>
      </c>
      <c r="C10" s="980"/>
      <c r="D10" s="980"/>
      <c r="E10" s="980"/>
      <c r="F10" s="980"/>
      <c r="G10" s="980"/>
      <c r="H10" s="980"/>
      <c r="I10" s="981"/>
      <c r="J10" s="59"/>
    </row>
    <row r="11" spans="1:11" s="129" customFormat="1" ht="12.95" customHeight="1">
      <c r="A11" s="130"/>
      <c r="B11" s="135" t="s">
        <v>116</v>
      </c>
      <c r="C11" s="136"/>
      <c r="D11" s="135" t="s">
        <v>117</v>
      </c>
      <c r="E11" s="131"/>
      <c r="F11" s="131"/>
      <c r="G11" s="131"/>
      <c r="H11" s="131"/>
      <c r="I11" s="99" t="s">
        <v>118</v>
      </c>
      <c r="J11" s="130"/>
    </row>
    <row r="12" spans="1:11" s="87" customFormat="1" ht="15" customHeight="1">
      <c r="A12" s="122"/>
      <c r="B12" s="982"/>
      <c r="C12" s="983"/>
      <c r="D12" s="969"/>
      <c r="E12" s="970"/>
      <c r="F12" s="970"/>
      <c r="G12" s="970"/>
      <c r="H12" s="970"/>
      <c r="I12" s="134"/>
      <c r="J12" s="122"/>
    </row>
    <row r="13" spans="1:11" s="129" customFormat="1" ht="12.95" customHeight="1">
      <c r="A13" s="130"/>
      <c r="B13" s="133" t="s">
        <v>119</v>
      </c>
      <c r="C13" s="127" t="s">
        <v>120</v>
      </c>
      <c r="D13" s="131"/>
      <c r="E13" s="132"/>
      <c r="F13" s="127" t="s">
        <v>121</v>
      </c>
      <c r="G13" s="131"/>
      <c r="H13" s="131"/>
      <c r="I13" s="100"/>
      <c r="J13" s="130"/>
    </row>
    <row r="14" spans="1:11" s="87" customFormat="1" ht="15" customHeight="1">
      <c r="A14" s="122"/>
      <c r="B14" s="128"/>
      <c r="C14" s="971"/>
      <c r="D14" s="972"/>
      <c r="E14" s="973"/>
      <c r="F14" s="971"/>
      <c r="G14" s="972"/>
      <c r="H14" s="972"/>
      <c r="I14" s="973"/>
      <c r="J14" s="122"/>
    </row>
    <row r="15" spans="1:11" s="113" customFormat="1" ht="12.95" customHeight="1">
      <c r="A15" s="123"/>
      <c r="B15" s="98" t="s">
        <v>122</v>
      </c>
      <c r="C15" s="124"/>
      <c r="D15" s="127" t="s">
        <v>123</v>
      </c>
      <c r="E15" s="125"/>
      <c r="F15" s="126"/>
      <c r="G15" s="125"/>
      <c r="H15" s="125" t="s">
        <v>124</v>
      </c>
      <c r="I15" s="124"/>
      <c r="J15" s="123"/>
    </row>
    <row r="16" spans="1:11" s="87" customFormat="1" ht="15" customHeight="1">
      <c r="A16" s="122"/>
      <c r="B16" s="934"/>
      <c r="C16" s="935"/>
      <c r="D16" s="934"/>
      <c r="E16" s="935"/>
      <c r="F16" s="934"/>
      <c r="G16" s="935"/>
      <c r="H16" s="936"/>
      <c r="I16" s="937"/>
      <c r="J16" s="122"/>
    </row>
    <row r="17" spans="1:11" s="113" customFormat="1" ht="12.95" customHeight="1">
      <c r="A17" s="115"/>
      <c r="B17" s="121" t="s">
        <v>125</v>
      </c>
      <c r="C17" s="120"/>
      <c r="D17" s="119"/>
      <c r="E17" s="118" t="s">
        <v>126</v>
      </c>
      <c r="G17" s="117"/>
      <c r="H17" s="117"/>
      <c r="I17" s="116"/>
      <c r="J17" s="115"/>
      <c r="K17" s="114"/>
    </row>
    <row r="18" spans="1:11" s="87" customFormat="1" ht="15" customHeight="1">
      <c r="A18" s="88"/>
      <c r="B18" s="940"/>
      <c r="C18" s="941"/>
      <c r="D18" s="942"/>
      <c r="E18" s="943"/>
      <c r="F18" s="944"/>
      <c r="G18" s="944"/>
      <c r="H18" s="944"/>
      <c r="I18" s="945"/>
    </row>
    <row r="19" spans="1:11" ht="24.95" customHeight="1">
      <c r="A19" s="77"/>
    </row>
    <row r="20" spans="1:11" s="89" customFormat="1" ht="20.100000000000001" customHeight="1">
      <c r="A20" s="94"/>
      <c r="B20" s="946" t="s">
        <v>127</v>
      </c>
      <c r="C20" s="946"/>
      <c r="D20" s="946"/>
      <c r="E20" s="946"/>
      <c r="F20" s="946"/>
      <c r="G20" s="946"/>
      <c r="H20" s="946"/>
      <c r="I20" s="946"/>
    </row>
    <row r="21" spans="1:11" s="108" customFormat="1" ht="12.95" customHeight="1">
      <c r="A21" s="112"/>
      <c r="B21" s="111" t="s">
        <v>128</v>
      </c>
      <c r="C21" s="110"/>
      <c r="D21" s="110"/>
      <c r="E21" s="110"/>
      <c r="F21" s="110" t="s">
        <v>129</v>
      </c>
      <c r="G21" s="938" t="s">
        <v>130</v>
      </c>
      <c r="H21" s="938"/>
      <c r="I21" s="109" t="s">
        <v>118</v>
      </c>
    </row>
    <row r="22" spans="1:11" s="103" customFormat="1" ht="15" customHeight="1">
      <c r="A22" s="105"/>
      <c r="B22" s="939" t="s">
        <v>131</v>
      </c>
      <c r="C22" s="939"/>
      <c r="D22" s="939"/>
      <c r="E22" s="939"/>
      <c r="F22" s="107"/>
      <c r="G22" s="933"/>
      <c r="H22" s="933"/>
      <c r="I22" s="107"/>
    </row>
    <row r="23" spans="1:11" s="103" customFormat="1" ht="15" customHeight="1">
      <c r="A23" s="105"/>
      <c r="B23" s="947">
        <v>2</v>
      </c>
      <c r="C23" s="947"/>
      <c r="D23" s="947"/>
      <c r="E23" s="947"/>
      <c r="F23" s="106"/>
      <c r="G23" s="948"/>
      <c r="H23" s="948"/>
      <c r="I23" s="106"/>
    </row>
    <row r="24" spans="1:11" s="103" customFormat="1" ht="15" customHeight="1">
      <c r="A24" s="105"/>
      <c r="B24" s="947" t="s">
        <v>132</v>
      </c>
      <c r="C24" s="947"/>
      <c r="D24" s="947"/>
      <c r="E24" s="947"/>
      <c r="F24" s="106"/>
      <c r="G24" s="948"/>
      <c r="H24" s="948"/>
      <c r="I24" s="106"/>
    </row>
    <row r="25" spans="1:11" s="103" customFormat="1" ht="15" customHeight="1">
      <c r="A25" s="105"/>
      <c r="B25" s="960" t="s">
        <v>133</v>
      </c>
      <c r="C25" s="960"/>
      <c r="D25" s="960"/>
      <c r="E25" s="960"/>
      <c r="F25" s="104"/>
      <c r="G25" s="961"/>
      <c r="H25" s="961"/>
      <c r="I25" s="104"/>
    </row>
    <row r="26" spans="1:11" ht="24.95" customHeight="1">
      <c r="A26" s="77"/>
    </row>
    <row r="27" spans="1:11" s="89" customFormat="1" ht="20.100000000000001" customHeight="1">
      <c r="A27" s="94"/>
      <c r="B27" s="962" t="s">
        <v>134</v>
      </c>
      <c r="C27" s="963"/>
      <c r="D27" s="963"/>
      <c r="E27" s="963"/>
      <c r="F27" s="963"/>
      <c r="G27" s="963"/>
      <c r="H27" s="963"/>
      <c r="I27" s="964"/>
    </row>
    <row r="28" spans="1:11" ht="12.95" customHeight="1">
      <c r="A28" s="77"/>
      <c r="B28" s="99" t="s">
        <v>135</v>
      </c>
      <c r="C28" s="98" t="s">
        <v>136</v>
      </c>
      <c r="D28" s="102"/>
      <c r="E28" s="102"/>
      <c r="F28" s="102"/>
      <c r="G28" s="102"/>
      <c r="H28" s="102"/>
      <c r="I28" s="97"/>
    </row>
    <row r="29" spans="1:11" s="87" customFormat="1" ht="15" customHeight="1">
      <c r="A29" s="88"/>
      <c r="B29" s="101"/>
      <c r="C29" s="949"/>
      <c r="D29" s="965"/>
      <c r="E29" s="965"/>
      <c r="F29" s="965"/>
      <c r="G29" s="965"/>
      <c r="H29" s="965"/>
      <c r="I29" s="950"/>
    </row>
    <row r="30" spans="1:11" ht="12.95" customHeight="1">
      <c r="A30" s="77"/>
      <c r="B30" s="99" t="s">
        <v>137</v>
      </c>
      <c r="C30" s="98" t="s">
        <v>120</v>
      </c>
      <c r="D30" s="100"/>
      <c r="E30" s="98" t="s">
        <v>138</v>
      </c>
      <c r="F30" s="100"/>
      <c r="G30" s="99" t="s">
        <v>123</v>
      </c>
      <c r="H30" s="98" t="s">
        <v>125</v>
      </c>
      <c r="I30" s="97"/>
    </row>
    <row r="31" spans="1:11" s="87" customFormat="1" ht="15" customHeight="1">
      <c r="A31" s="88"/>
      <c r="B31" s="96"/>
      <c r="C31" s="949"/>
      <c r="D31" s="950"/>
      <c r="E31" s="949"/>
      <c r="F31" s="950"/>
      <c r="G31" s="95"/>
      <c r="H31" s="966"/>
      <c r="I31" s="967"/>
    </row>
    <row r="32" spans="1:11" ht="24.95" customHeight="1">
      <c r="A32" s="77"/>
    </row>
    <row r="33" spans="1:9" s="89" customFormat="1" ht="20.100000000000001" customHeight="1">
      <c r="A33" s="94"/>
      <c r="B33" s="93" t="s">
        <v>139</v>
      </c>
      <c r="C33" s="91"/>
      <c r="D33" s="91"/>
      <c r="E33" s="91"/>
      <c r="F33" s="91"/>
      <c r="G33" s="92"/>
      <c r="H33" s="91"/>
      <c r="I33" s="90"/>
    </row>
    <row r="34" spans="1:9" ht="12.95" customHeight="1">
      <c r="A34" s="77"/>
      <c r="B34" s="951" t="s">
        <v>140</v>
      </c>
      <c r="C34" s="952"/>
      <c r="D34" s="952"/>
      <c r="E34" s="953"/>
      <c r="F34" s="954" t="s">
        <v>141</v>
      </c>
      <c r="G34" s="954"/>
      <c r="H34" s="954"/>
      <c r="I34" s="84"/>
    </row>
    <row r="35" spans="1:9" s="87" customFormat="1" ht="15" customHeight="1">
      <c r="A35" s="88"/>
      <c r="B35" s="955"/>
      <c r="C35" s="956"/>
      <c r="D35" s="956"/>
      <c r="E35" s="957"/>
      <c r="F35" s="958" t="s">
        <v>142</v>
      </c>
      <c r="G35" s="958"/>
      <c r="H35" s="958"/>
      <c r="I35" s="959"/>
    </row>
    <row r="36" spans="1:9" ht="12.95" customHeight="1">
      <c r="A36" s="77"/>
      <c r="B36" s="923"/>
      <c r="C36" s="924"/>
      <c r="D36" s="924"/>
      <c r="E36" s="925"/>
      <c r="F36" s="86"/>
      <c r="G36" s="85"/>
      <c r="H36" s="85"/>
      <c r="I36" s="85"/>
    </row>
    <row r="37" spans="1:9" ht="14.1" customHeight="1">
      <c r="A37" s="77"/>
      <c r="B37" s="923"/>
      <c r="C37" s="924"/>
      <c r="D37" s="924"/>
      <c r="E37" s="925"/>
      <c r="F37" s="918" t="s">
        <v>143</v>
      </c>
      <c r="G37" s="921"/>
      <c r="H37" s="921"/>
      <c r="I37" s="922"/>
    </row>
    <row r="38" spans="1:9" ht="14.1" customHeight="1">
      <c r="A38" s="77"/>
      <c r="B38" s="923"/>
      <c r="C38" s="924"/>
      <c r="D38" s="924"/>
      <c r="E38" s="925"/>
      <c r="F38" s="919"/>
      <c r="G38" s="926"/>
      <c r="H38" s="926"/>
      <c r="I38" s="927"/>
    </row>
    <row r="39" spans="1:9" ht="14.1" customHeight="1">
      <c r="A39" s="77"/>
      <c r="B39" s="930"/>
      <c r="C39" s="931"/>
      <c r="D39" s="931"/>
      <c r="E39" s="932"/>
      <c r="F39" s="920"/>
      <c r="G39" s="928"/>
      <c r="H39" s="928"/>
      <c r="I39" s="929"/>
    </row>
    <row r="40" spans="1:9" ht="12.95" customHeight="1">
      <c r="A40" s="77"/>
    </row>
    <row r="41" spans="1:9" ht="12.95" customHeight="1">
      <c r="A41" s="77"/>
      <c r="B41" s="896" t="s">
        <v>144</v>
      </c>
      <c r="C41" s="897"/>
      <c r="D41" s="897"/>
      <c r="E41" s="898"/>
      <c r="F41" s="896" t="s">
        <v>145</v>
      </c>
      <c r="G41" s="898"/>
      <c r="H41" s="896" t="s">
        <v>146</v>
      </c>
      <c r="I41" s="898"/>
    </row>
    <row r="42" spans="1:9" ht="12.95" customHeight="1">
      <c r="A42" s="77"/>
      <c r="B42" s="905" t="s">
        <v>131</v>
      </c>
      <c r="C42" s="906"/>
      <c r="D42" s="906"/>
      <c r="E42" s="907"/>
      <c r="F42" s="83" t="s">
        <v>147</v>
      </c>
      <c r="G42" s="84"/>
      <c r="H42" s="908"/>
      <c r="I42" s="909"/>
    </row>
    <row r="43" spans="1:9" ht="12.95" customHeight="1">
      <c r="A43" s="77"/>
      <c r="B43" s="912" t="s">
        <v>148</v>
      </c>
      <c r="C43" s="913"/>
      <c r="D43" s="913"/>
      <c r="E43" s="914"/>
      <c r="F43" s="83" t="s">
        <v>149</v>
      </c>
      <c r="G43" s="82"/>
      <c r="H43" s="908"/>
      <c r="I43" s="909"/>
    </row>
    <row r="44" spans="1:9" ht="12.95" customHeight="1">
      <c r="A44" s="77"/>
      <c r="B44" s="915" t="s">
        <v>132</v>
      </c>
      <c r="C44" s="916"/>
      <c r="D44" s="916"/>
      <c r="E44" s="917"/>
      <c r="F44" s="81" t="s">
        <v>150</v>
      </c>
      <c r="G44" s="80"/>
      <c r="H44" s="910"/>
      <c r="I44" s="911"/>
    </row>
    <row r="45" spans="1:9" ht="12.95" customHeight="1" thickBot="1">
      <c r="A45" s="77"/>
    </row>
    <row r="46" spans="1:9" ht="17.25" customHeight="1">
      <c r="A46" s="21"/>
      <c r="B46" s="79" t="s">
        <v>151</v>
      </c>
      <c r="C46" s="78"/>
      <c r="D46" s="899" t="s">
        <v>152</v>
      </c>
      <c r="E46" s="900"/>
    </row>
    <row r="47" spans="1:9" ht="15">
      <c r="A47" s="77"/>
      <c r="B47" s="901" t="s">
        <v>153</v>
      </c>
      <c r="C47" s="902"/>
      <c r="D47" s="903"/>
      <c r="E47" s="904"/>
    </row>
    <row r="48" spans="1:9" ht="15.75" thickBot="1">
      <c r="A48" s="77"/>
      <c r="B48" s="892" t="s">
        <v>154</v>
      </c>
      <c r="C48" s="893"/>
      <c r="D48" s="894"/>
      <c r="E48" s="895"/>
    </row>
    <row r="49" spans="1:2" ht="12.95" customHeight="1">
      <c r="A49" s="76"/>
      <c r="B49" s="75"/>
    </row>
    <row r="50" spans="1:2" ht="12.95" customHeight="1"/>
    <row r="51" spans="1:2" ht="12.95" customHeight="1"/>
    <row r="52" spans="1:2" ht="12.95" customHeight="1"/>
    <row r="53" spans="1:2" ht="12.95" customHeight="1"/>
    <row r="54" spans="1:2" ht="12.95" customHeight="1"/>
  </sheetData>
  <sheetProtection algorithmName="SHA-512" hashValue="UHClRGexbhdg9/yAqEUhszJVje6Y4cc28hewS9JJ89Yu5bg+lHiqGHp9pixhSB4gtGcw8412uPfvIsa9V3+wUQ==" saltValue="7J53cz94X1jGklw07aGmnQ==" spinCount="100000" sheet="1" scenarios="1"/>
  <mergeCells count="56">
    <mergeCell ref="B1:C1"/>
    <mergeCell ref="D12:H12"/>
    <mergeCell ref="C14:E14"/>
    <mergeCell ref="B16:C16"/>
    <mergeCell ref="E3:F3"/>
    <mergeCell ref="B4:H4"/>
    <mergeCell ref="B5:I5"/>
    <mergeCell ref="F14:I14"/>
    <mergeCell ref="B6:I6"/>
    <mergeCell ref="B8:I8"/>
    <mergeCell ref="B10:I10"/>
    <mergeCell ref="B12:C12"/>
    <mergeCell ref="B36:E36"/>
    <mergeCell ref="B23:E23"/>
    <mergeCell ref="G23:H23"/>
    <mergeCell ref="B24:E24"/>
    <mergeCell ref="G24:H24"/>
    <mergeCell ref="C31:D31"/>
    <mergeCell ref="B34:E34"/>
    <mergeCell ref="F34:H34"/>
    <mergeCell ref="B35:E35"/>
    <mergeCell ref="F35:I35"/>
    <mergeCell ref="B25:E25"/>
    <mergeCell ref="G25:H25"/>
    <mergeCell ref="B27:I27"/>
    <mergeCell ref="C29:I29"/>
    <mergeCell ref="E31:F31"/>
    <mergeCell ref="H31:I31"/>
    <mergeCell ref="G22:H22"/>
    <mergeCell ref="D16:E16"/>
    <mergeCell ref="F16:G16"/>
    <mergeCell ref="H16:I16"/>
    <mergeCell ref="G21:H21"/>
    <mergeCell ref="B22:E22"/>
    <mergeCell ref="B18:D18"/>
    <mergeCell ref="E18:I18"/>
    <mergeCell ref="B20:I20"/>
    <mergeCell ref="H42:I44"/>
    <mergeCell ref="B43:E43"/>
    <mergeCell ref="B44:E44"/>
    <mergeCell ref="F37:F39"/>
    <mergeCell ref="G37:I37"/>
    <mergeCell ref="B38:E38"/>
    <mergeCell ref="G38:I38"/>
    <mergeCell ref="H41:I41"/>
    <mergeCell ref="G39:I39"/>
    <mergeCell ref="B39:E39"/>
    <mergeCell ref="B37:E37"/>
    <mergeCell ref="B48:C48"/>
    <mergeCell ref="D48:E48"/>
    <mergeCell ref="B41:E41"/>
    <mergeCell ref="F41:G41"/>
    <mergeCell ref="D46:E46"/>
    <mergeCell ref="B47:C47"/>
    <mergeCell ref="D47:E47"/>
    <mergeCell ref="B42:E42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200-000005000000}">
          <x14:formula1>
            <xm:f>słownik!$C$48:$C$49</xm:f>
          </x14:formula1>
          <xm:sqref>B1</xm:sqref>
        </x14:dataValidation>
        <x14:dataValidation type="list" allowBlank="1" showInputMessage="1" showErrorMessage="1" xr:uid="{00000000-0002-0000-0200-000004000000}">
          <x14:formula1>
            <xm:f>słownik!$C$53:$C$55</xm:f>
          </x14:formula1>
          <xm:sqref>G42:I44 I34</xm:sqref>
        </x14:dataValidation>
        <x14:dataValidation type="list" allowBlank="1" showInputMessage="1" showErrorMessage="1" xr:uid="{00000000-0002-0000-0200-000003000000}">
          <x14:formula1>
            <xm:f>słownik!$F$44:$F$46</xm:f>
          </x14:formula1>
          <xm:sqref>H2</xm:sqref>
        </x14:dataValidation>
        <x14:dataValidation type="list" allowBlank="1" showInputMessage="1" showErrorMessage="1" xr:uid="{00000000-0002-0000-0200-000001000000}">
          <x14:formula1>
            <xm:f>słownik!$C$3:$C$17</xm:f>
          </x14:formula1>
          <xm:sqref>D12:H12</xm:sqref>
        </x14:dataValidation>
        <x14:dataValidation type="list" allowBlank="1" showInputMessage="1" showErrorMessage="1" xr:uid="{00000000-0002-0000-0200-000006000000}">
          <x14:formula1>
            <xm:f>słownik!$C36:$C$40</xm:f>
          </x14:formula1>
          <xm:sqref>B29</xm:sqref>
        </x14:dataValidation>
        <x14:dataValidation type="list" allowBlank="1" showInputMessage="1" showErrorMessage="1" xr:uid="{00000000-0002-0000-0200-000009000000}">
          <x14:formula1>
            <xm:f>słownik!$F$3:F$18</xm:f>
          </x14:formula1>
          <xm:sqref>B35:B39</xm:sqref>
        </x14:dataValidation>
        <x14:dataValidation type="list" allowBlank="1" showInputMessage="1" showErrorMessage="1" xr:uid="{00000000-0002-0000-0200-000008000000}">
          <x14:formula1>
            <xm:f>słownik!$F$3:G$20</xm:f>
          </x14:formula1>
          <xm:sqref>C35:C39</xm:sqref>
        </x14:dataValidation>
        <x14:dataValidation type="list" allowBlank="1" showInputMessage="1" showErrorMessage="1" xr:uid="{00000000-0002-0000-0200-000007000000}">
          <x14:formula1>
            <xm:f>słownik!$G$4:I$21</xm:f>
          </x14:formula1>
          <xm:sqref>D35:E39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6B586-3500-407E-9C83-BE8C16FC0E00}">
  <sheetPr>
    <tabColor rgb="FFFFFF00"/>
    <pageSetUpPr fitToPage="1"/>
  </sheetPr>
  <dimension ref="A1:N36"/>
  <sheetViews>
    <sheetView showGridLines="0" view="pageBreakPreview" topLeftCell="A12" zoomScale="80" zoomScaleNormal="80" zoomScaleSheetLayoutView="80" workbookViewId="0">
      <selection activeCell="L20" sqref="L20"/>
    </sheetView>
  </sheetViews>
  <sheetFormatPr defaultColWidth="9.140625" defaultRowHeight="34.5"/>
  <cols>
    <col min="1" max="1" width="9.140625" style="139"/>
    <col min="2" max="2" width="42.7109375" style="158" customWidth="1"/>
    <col min="3" max="5" width="10.7109375" style="158" customWidth="1"/>
    <col min="6" max="6" width="11.42578125" style="157" customWidth="1"/>
    <col min="7" max="7" width="10.7109375" style="139" customWidth="1"/>
    <col min="8" max="8" width="13.7109375" style="139" customWidth="1"/>
    <col min="9" max="9" width="11" style="139" customWidth="1"/>
    <col min="10" max="10" width="11.7109375" style="139" customWidth="1"/>
    <col min="11" max="16384" width="9.140625" style="139"/>
  </cols>
  <sheetData>
    <row r="1" spans="2:14" ht="24" customHeight="1">
      <c r="B1" s="276" t="s">
        <v>155</v>
      </c>
      <c r="C1" s="275" t="str">
        <f>wizyt!C3</f>
        <v>0501</v>
      </c>
      <c r="D1" s="1011"/>
      <c r="E1" s="1011"/>
      <c r="F1" s="274"/>
      <c r="G1" s="274"/>
      <c r="H1" s="273" t="str">
        <f>wizyt!$B$1</f>
        <v xml:space="preserve"> </v>
      </c>
      <c r="I1" s="272" t="str">
        <f>wizyt!$D$1</f>
        <v xml:space="preserve"> </v>
      </c>
      <c r="J1" s="271"/>
    </row>
    <row r="2" spans="2:14" ht="36" customHeight="1" thickBot="1">
      <c r="B2" s="1017" t="s">
        <v>156</v>
      </c>
      <c r="C2" s="1017"/>
      <c r="D2" s="1017"/>
      <c r="E2" s="1017"/>
      <c r="F2" s="1017"/>
      <c r="G2" s="1017"/>
      <c r="H2" s="270" t="str">
        <f>wizyt!H3</f>
        <v>2023/2024</v>
      </c>
      <c r="I2" s="270"/>
      <c r="J2" s="270"/>
    </row>
    <row r="3" spans="2:14" ht="32.1" customHeight="1">
      <c r="B3" s="1020" t="s">
        <v>157</v>
      </c>
      <c r="C3" s="1012" t="s">
        <v>158</v>
      </c>
      <c r="D3" s="1012"/>
      <c r="E3" s="1012" t="s">
        <v>159</v>
      </c>
      <c r="F3" s="1012"/>
      <c r="G3" s="269" t="s">
        <v>160</v>
      </c>
      <c r="H3" s="1013" t="s">
        <v>161</v>
      </c>
      <c r="I3" s="1015" t="s">
        <v>162</v>
      </c>
      <c r="J3" s="1016"/>
    </row>
    <row r="4" spans="2:14" s="263" customFormat="1" ht="42" customHeight="1">
      <c r="B4" s="1021"/>
      <c r="C4" s="268" t="s">
        <v>163</v>
      </c>
      <c r="D4" s="268" t="s">
        <v>160</v>
      </c>
      <c r="E4" s="268" t="s">
        <v>164</v>
      </c>
      <c r="F4" s="267" t="s">
        <v>165</v>
      </c>
      <c r="G4" s="266" t="s">
        <v>164</v>
      </c>
      <c r="H4" s="1014"/>
      <c r="I4" s="265" t="s">
        <v>166</v>
      </c>
      <c r="J4" s="264" t="s">
        <v>160</v>
      </c>
    </row>
    <row r="5" spans="2:14" ht="27.95" customHeight="1">
      <c r="B5" s="200" t="s">
        <v>167</v>
      </c>
      <c r="C5" s="259">
        <f>IF(pedag!W6=1,1,0)</f>
        <v>0</v>
      </c>
      <c r="D5" s="259">
        <f>IF(pedag!X6="ne",1,0)</f>
        <v>0</v>
      </c>
      <c r="E5" s="258">
        <f>SUMIF(pedag!W6,"=1",pedag!U6)</f>
        <v>0</v>
      </c>
      <c r="F5" s="258">
        <f>SUMIF(pedag!W6,"=1",pedag!V6)</f>
        <v>0</v>
      </c>
      <c r="G5" s="257">
        <f>SUMIF(pedag!W6,"&lt;1",pedag!T6)</f>
        <v>0</v>
      </c>
      <c r="H5" s="262">
        <f t="shared" ref="H5:H10" si="0">SUM(E5:G5)</f>
        <v>0</v>
      </c>
      <c r="I5" s="255">
        <f>SUMIF(pedag!X6,"=pe",pedag!W6)</f>
        <v>0</v>
      </c>
      <c r="J5" s="254">
        <f>SUMIF(pedag!X6,"=ne",pedag!W6)</f>
        <v>0</v>
      </c>
    </row>
    <row r="6" spans="2:14" ht="27.95" customHeight="1">
      <c r="B6" s="200" t="s">
        <v>168</v>
      </c>
      <c r="C6" s="259">
        <f>COUNTIF(pedag!W15:W30,"=1")</f>
        <v>0</v>
      </c>
      <c r="D6" s="259">
        <f>COUNTIF(pedag!W15:W30,"&lt;1")-COUNTIF(pedag!W15:W30,"=0")</f>
        <v>0</v>
      </c>
      <c r="E6" s="258">
        <f>SUMIF(pedag!W15:W30,"=1",pedag!U15:U30)</f>
        <v>0</v>
      </c>
      <c r="F6" s="258">
        <f>SUMIF(pedag!W15:W30,"=1",pedag!V15:V30)</f>
        <v>0</v>
      </c>
      <c r="G6" s="257">
        <f>SUMIF(pedag!W15:W30,"&lt;1",pedag!T15:T30)</f>
        <v>0</v>
      </c>
      <c r="H6" s="262">
        <f t="shared" si="0"/>
        <v>0</v>
      </c>
      <c r="I6" s="255">
        <f>SUMIF(pedag!X15:X30,"=pe",pedag!W15:W30)</f>
        <v>0</v>
      </c>
      <c r="J6" s="254">
        <f>SUMIF(pedag!X15:X30,"=ne",pedag!W15:W30)</f>
        <v>0</v>
      </c>
      <c r="K6" s="253"/>
    </row>
    <row r="7" spans="2:14" ht="32.1" customHeight="1">
      <c r="B7" s="200" t="s">
        <v>169</v>
      </c>
      <c r="C7" s="259">
        <f>COUNTIF(pedag!W32:W67,"=1")</f>
        <v>0</v>
      </c>
      <c r="D7" s="259">
        <f>COUNTIF(pedag!W32:W67,"&lt;1")-COUNTIF(pedag!W32:W67,"=0")</f>
        <v>0</v>
      </c>
      <c r="E7" s="258">
        <f>SUMIF(pedag!W32:W67,"=1",pedag!U32:U67)</f>
        <v>0</v>
      </c>
      <c r="F7" s="258">
        <f>SUMIF(pedag!W32:W67,"=1",pedag!V32:V67)</f>
        <v>0</v>
      </c>
      <c r="G7" s="257">
        <f>SUMIF(pedag!W32:W67,"&lt;1",pedag!T32:T67)</f>
        <v>0</v>
      </c>
      <c r="H7" s="262">
        <f t="shared" si="0"/>
        <v>0</v>
      </c>
      <c r="I7" s="255">
        <f>SUMIF(pedag!X32:X67,"=pe",pedag!W32:W67)</f>
        <v>0</v>
      </c>
      <c r="J7" s="254">
        <f>SUMIF(pedag!X32:X67,"=ne",pedag!W32:W67)</f>
        <v>0</v>
      </c>
      <c r="M7" s="261"/>
      <c r="N7" s="253"/>
    </row>
    <row r="8" spans="2:14" ht="42" customHeight="1">
      <c r="B8" s="200" t="s">
        <v>170</v>
      </c>
      <c r="C8" s="259">
        <f>COUNTIF(pedag!W69:W402,"=1")</f>
        <v>0</v>
      </c>
      <c r="D8" s="259">
        <f>COUNTIF(pedag!W69:W402,"&lt;1")-COUNTIF(pedag!W69:W402,"=0")</f>
        <v>0</v>
      </c>
      <c r="E8" s="258">
        <f>SUMIF(pedag!W69:W402,"=1",pedag!U69:U402)</f>
        <v>0</v>
      </c>
      <c r="F8" s="258">
        <f>SUMIF(pedag!W69:W402,"=1",pedag!V69:V402)</f>
        <v>0</v>
      </c>
      <c r="G8" s="257">
        <f>SUMIF(pedag!W69:W402,"&lt;1",pedag!T69:T402)</f>
        <v>0</v>
      </c>
      <c r="H8" s="256">
        <f t="shared" si="0"/>
        <v>0</v>
      </c>
      <c r="I8" s="255">
        <f>SUMIF(pedag!X69:X402,"=pe",pedag!W69:W402)</f>
        <v>0</v>
      </c>
      <c r="J8" s="254">
        <f>SUMIF(pedag!X69:X402,"=ne",pedag!W69:W402)</f>
        <v>0</v>
      </c>
      <c r="L8" s="253"/>
    </row>
    <row r="9" spans="2:14" ht="42" customHeight="1">
      <c r="B9" s="200" t="s">
        <v>171</v>
      </c>
      <c r="C9" s="259">
        <f>COUNTIF(pedag!W404:W406,"=1")</f>
        <v>0</v>
      </c>
      <c r="D9" s="259">
        <f>COUNTIF(pedag!W404:W406,"&lt;1")-COUNTIF(pedag!W404:W406,"=0")</f>
        <v>0</v>
      </c>
      <c r="E9" s="258">
        <f>SUMIF(pedag!W404:W406,"=1",pedag!U404:U406)</f>
        <v>0</v>
      </c>
      <c r="F9" s="258">
        <f>SUMIF(pedag!W404:W406,"=1",pedag!V404:V406)</f>
        <v>0</v>
      </c>
      <c r="G9" s="257">
        <f>SUMIF(pedag!W404:W406,"&lt;1",pedag!T404:T406)</f>
        <v>0</v>
      </c>
      <c r="H9" s="256">
        <f t="shared" si="0"/>
        <v>0</v>
      </c>
      <c r="I9" s="255">
        <f>SUMIF(pedag!X404:X406,"=pe",pedag!W404:W406)</f>
        <v>0</v>
      </c>
      <c r="J9" s="254">
        <f>SUMIF(pedag!X404:X406,"=ne",pedag!W404:W406)</f>
        <v>0</v>
      </c>
      <c r="L9" s="253"/>
    </row>
    <row r="10" spans="2:14" ht="52.5" customHeight="1">
      <c r="B10" s="200" t="s">
        <v>172</v>
      </c>
      <c r="C10" s="259">
        <f>COUNTIF(pedag!W408:W411,"=1")</f>
        <v>0</v>
      </c>
      <c r="D10" s="259">
        <f>COUNTIF(pedag!W408:W411,"&lt;1")-COUNTIF(pedag!W408:W411,"=0")</f>
        <v>0</v>
      </c>
      <c r="E10" s="258">
        <f>SUMIF(pedag!W408:W411,"=1",pedag!U408:U411)</f>
        <v>0</v>
      </c>
      <c r="F10" s="258">
        <f>SUMIF(pedag!W408:W411,"=1",pedag!V408:V411)</f>
        <v>0</v>
      </c>
      <c r="G10" s="257">
        <f>SUMIF(pedag!W408:W411,"&lt;1",pedag!T408:T411)</f>
        <v>0</v>
      </c>
      <c r="H10" s="256">
        <f t="shared" si="0"/>
        <v>0</v>
      </c>
      <c r="I10" s="255">
        <f>SUMIF(pedag!X408:X411,"=pe",pedag!W408:W411)</f>
        <v>0</v>
      </c>
      <c r="J10" s="254">
        <f>SUMIF(pedag!X408:X411,"=ne",pedag!W408:W411)</f>
        <v>0</v>
      </c>
      <c r="L10" s="253"/>
    </row>
    <row r="11" spans="2:14" ht="42" customHeight="1">
      <c r="B11" s="260" t="s">
        <v>173</v>
      </c>
      <c r="C11" s="259">
        <f>COUNTIF(pedag!W413:W415,"=1")</f>
        <v>0</v>
      </c>
      <c r="D11" s="259">
        <f>COUNTIF(pedag!W413:W415,"&lt;1")-COUNTIF(pedag!W413:W415,"=0")</f>
        <v>0</v>
      </c>
      <c r="E11" s="258"/>
      <c r="F11" s="258"/>
      <c r="G11" s="257"/>
      <c r="H11" s="256"/>
      <c r="I11" s="255">
        <f>SUMIF(pedag!X413:X415,"=pe",pedag!W413:W415)</f>
        <v>0</v>
      </c>
      <c r="J11" s="254">
        <f>SUMIF(pedag!X413:X415,"=ne",pedag!W413:W415)</f>
        <v>0</v>
      </c>
      <c r="L11" s="253"/>
    </row>
    <row r="12" spans="2:14" ht="42" customHeight="1" thickBot="1">
      <c r="B12" s="252" t="s">
        <v>174</v>
      </c>
      <c r="C12" s="251">
        <f>COUNTIF(pedag!W417:W419,"=1")</f>
        <v>0</v>
      </c>
      <c r="D12" s="251">
        <f>COUNTIF(pedag!W417:W419,"&lt;1")-COUNTIF(pedag!W417:W419,"=0")</f>
        <v>0</v>
      </c>
      <c r="E12" s="250"/>
      <c r="F12" s="250"/>
      <c r="G12" s="249"/>
      <c r="H12" s="248"/>
      <c r="I12" s="247">
        <f ca="1">SUMIF(pedag!X417:X3849,"=pe",pedag!W417:W419)</f>
        <v>0</v>
      </c>
      <c r="J12" s="246">
        <f>SUMIF(pedag!X417:X419,"=ne",pedag!W417:W419)</f>
        <v>0</v>
      </c>
    </row>
    <row r="13" spans="2:14" ht="32.1" customHeight="1" thickBot="1">
      <c r="B13" s="245" t="s">
        <v>175</v>
      </c>
      <c r="C13" s="244">
        <f t="shared" ref="C13:J13" si="1">SUM(C5:C12)</f>
        <v>0</v>
      </c>
      <c r="D13" s="244">
        <f t="shared" si="1"/>
        <v>0</v>
      </c>
      <c r="E13" s="243">
        <f t="shared" si="1"/>
        <v>0</v>
      </c>
      <c r="F13" s="243">
        <f t="shared" si="1"/>
        <v>0</v>
      </c>
      <c r="G13" s="243">
        <f t="shared" si="1"/>
        <v>0</v>
      </c>
      <c r="H13" s="242">
        <f t="shared" si="1"/>
        <v>0</v>
      </c>
      <c r="I13" s="241">
        <f t="shared" ca="1" si="1"/>
        <v>0</v>
      </c>
      <c r="J13" s="240">
        <f t="shared" si="1"/>
        <v>0</v>
      </c>
    </row>
    <row r="14" spans="2:14" ht="24" customHeight="1" thickBot="1">
      <c r="B14" s="188"/>
      <c r="C14" s="1018">
        <f>C13+D13</f>
        <v>0</v>
      </c>
      <c r="D14" s="1019"/>
      <c r="E14" s="239"/>
      <c r="F14" s="239"/>
      <c r="G14" s="238"/>
      <c r="H14" s="238"/>
      <c r="I14" s="1009">
        <f ca="1">I13+J13</f>
        <v>0</v>
      </c>
      <c r="J14" s="1010"/>
    </row>
    <row r="15" spans="2:14" ht="24" customHeight="1" thickBot="1">
      <c r="B15" s="188"/>
      <c r="C15" s="237"/>
      <c r="D15" s="236"/>
      <c r="E15" s="236"/>
      <c r="F15" s="235"/>
      <c r="G15" s="234"/>
      <c r="H15" s="234"/>
      <c r="I15" s="233"/>
      <c r="J15" s="232"/>
    </row>
    <row r="16" spans="2:14" ht="44.25" customHeight="1">
      <c r="B16" s="231" t="s">
        <v>176</v>
      </c>
      <c r="C16" s="1003" t="s">
        <v>410</v>
      </c>
      <c r="D16" s="1004"/>
      <c r="E16" s="230" t="s">
        <v>177</v>
      </c>
      <c r="F16" s="229" t="s">
        <v>178</v>
      </c>
      <c r="G16" s="228" t="s">
        <v>179</v>
      </c>
      <c r="H16" s="227" t="s">
        <v>180</v>
      </c>
      <c r="I16" s="226" t="s">
        <v>181</v>
      </c>
      <c r="J16" s="225" t="s">
        <v>182</v>
      </c>
    </row>
    <row r="17" spans="1:10" ht="24" customHeight="1">
      <c r="B17" s="224" t="s">
        <v>183</v>
      </c>
      <c r="C17" s="1005">
        <f>COUNTIF(pedag!J6:J2476,"=NP &gt;1/2")</f>
        <v>0</v>
      </c>
      <c r="D17" s="1006"/>
      <c r="E17" s="222">
        <f>COUNTIF(pedag!J6:J2476,"=NP.")</f>
        <v>0</v>
      </c>
      <c r="F17" s="223">
        <f>COUNTIF(pedag!I6:I2476,"=NP1")</f>
        <v>0</v>
      </c>
      <c r="G17" s="222">
        <f>COUNTIF(pedag!I6:I2476,"=M")</f>
        <v>0</v>
      </c>
      <c r="H17" s="221">
        <f>COUNTIF(pedag!I6:I2476,"=M1")</f>
        <v>0</v>
      </c>
      <c r="I17" s="220">
        <f>COUNTIF(pedag!I6:I2476,"=D")</f>
        <v>0</v>
      </c>
      <c r="J17" s="214">
        <f>SUM(C17:I17)</f>
        <v>0</v>
      </c>
    </row>
    <row r="18" spans="1:10" ht="24" customHeight="1" thickBot="1">
      <c r="B18" s="219" t="s">
        <v>184</v>
      </c>
      <c r="C18" s="1007">
        <f>ROUND(SUMIF(pedag!J6:J2476,"NP &gt;1/2",pedag!W6:W2476),2)</f>
        <v>0</v>
      </c>
      <c r="D18" s="1008"/>
      <c r="E18" s="217">
        <f>ROUND(SUMIF(pedag!J6:J2476,"NP.",pedag!W6:W2476),2)</f>
        <v>0</v>
      </c>
      <c r="F18" s="218">
        <f>ROUND(SUMIF(pedag!I6:I2476,"NP1",pedag!W6:W2476),2)</f>
        <v>0</v>
      </c>
      <c r="G18" s="217">
        <f>ROUND(SUMIF(pedag!I6:I2476,"M",pedag!W6:W2476),2)</f>
        <v>0</v>
      </c>
      <c r="H18" s="216">
        <f>ROUND(SUMIF(pedag!I6:I2476,"M1",pedag!W6:W2476),2)</f>
        <v>0</v>
      </c>
      <c r="I18" s="215">
        <f>ROUND(SUMIF(pedag!I6:I2476,"D",pedag!W6:W2476),2)</f>
        <v>0</v>
      </c>
      <c r="J18" s="214">
        <f>SUM(C18:I18)</f>
        <v>0</v>
      </c>
    </row>
    <row r="19" spans="1:10" ht="20.100000000000001" customHeight="1" thickBot="1">
      <c r="B19" s="213"/>
      <c r="C19" s="213"/>
      <c r="D19" s="213"/>
      <c r="E19" s="213"/>
      <c r="F19" s="212"/>
      <c r="G19" s="211"/>
      <c r="H19" s="210" t="s">
        <v>185</v>
      </c>
      <c r="I19" s="209"/>
      <c r="J19" s="209"/>
    </row>
    <row r="20" spans="1:10" ht="32.1" customHeight="1">
      <c r="B20" s="208" t="s">
        <v>157</v>
      </c>
      <c r="C20" s="207" t="s">
        <v>163</v>
      </c>
      <c r="D20" s="207" t="s">
        <v>186</v>
      </c>
      <c r="E20" s="207" t="s">
        <v>187</v>
      </c>
      <c r="F20" s="206" t="s">
        <v>162</v>
      </c>
      <c r="G20" s="205"/>
      <c r="H20" s="984" t="s">
        <v>188</v>
      </c>
      <c r="I20" s="985"/>
      <c r="J20" s="204">
        <f>'Liczba uczniów'!F6</f>
        <v>0</v>
      </c>
    </row>
    <row r="21" spans="1:10" ht="24" customHeight="1">
      <c r="B21" s="200" t="s">
        <v>189</v>
      </c>
      <c r="C21" s="199">
        <f>COUNTIF('adm.i obs.'!L6:L15,"=1")</f>
        <v>0</v>
      </c>
      <c r="D21" s="197">
        <f>COUNTIF('adm.i obs.'!L6:L15,"&lt;1")-COUNTIF('adm.i obs.'!L6:L15,"=0")</f>
        <v>0</v>
      </c>
      <c r="E21" s="198">
        <f>SUM('adm.i obs.'!J6:J15)</f>
        <v>0</v>
      </c>
      <c r="F21" s="197">
        <f>SUM('adm.i obs.'!L6:L15)</f>
        <v>0</v>
      </c>
      <c r="G21" s="203"/>
      <c r="H21" s="992" t="s">
        <v>190</v>
      </c>
      <c r="I21" s="993"/>
      <c r="J21" s="202">
        <f>C14+C25</f>
        <v>0</v>
      </c>
    </row>
    <row r="22" spans="1:10" ht="24" customHeight="1">
      <c r="B22" s="200" t="s">
        <v>191</v>
      </c>
      <c r="C22" s="199">
        <f>COUNTIF('adm.i obs.'!L17:L37,"=1")</f>
        <v>0</v>
      </c>
      <c r="D22" s="197">
        <f>COUNTIF('adm.i obs.'!L17:L37,"&lt;1")-COUNTIF('adm.i obs.'!L17:L37,"=0")</f>
        <v>0</v>
      </c>
      <c r="E22" s="198">
        <f>SUM('adm.i obs.'!J17:J37)</f>
        <v>0</v>
      </c>
      <c r="F22" s="197">
        <f>SUM('adm.i obs.'!L17:L37)</f>
        <v>0</v>
      </c>
      <c r="G22" s="196"/>
      <c r="H22" s="992" t="s">
        <v>192</v>
      </c>
      <c r="I22" s="993"/>
      <c r="J22" s="201">
        <f ca="1">I14+F24</f>
        <v>0</v>
      </c>
    </row>
    <row r="23" spans="1:10" ht="24" customHeight="1">
      <c r="B23" s="200" t="s">
        <v>193</v>
      </c>
      <c r="C23" s="199">
        <f>COUNTIF('adm.i obs.'!L39:L43,"=1")</f>
        <v>0</v>
      </c>
      <c r="D23" s="197">
        <f>COUNTIF('adm.i obs.'!L39:L43,"&lt;1")-COUNTIF('adm.i obs.'!L39:L43,"=0")</f>
        <v>0</v>
      </c>
      <c r="E23" s="198">
        <f>SUM('adm.i obs.'!J39:J43)</f>
        <v>0</v>
      </c>
      <c r="F23" s="197">
        <f>SUM('adm.i obs.'!L39:L43)</f>
        <v>0</v>
      </c>
      <c r="G23" s="196"/>
      <c r="H23" s="990" t="s">
        <v>194</v>
      </c>
      <c r="I23" s="991"/>
      <c r="J23" s="189">
        <f>COUNTA(pedag!W413:W415)</f>
        <v>0</v>
      </c>
    </row>
    <row r="24" spans="1:10" ht="24" customHeight="1" thickBot="1">
      <c r="B24" s="195" t="s">
        <v>175</v>
      </c>
      <c r="C24" s="194">
        <f>SUM(C21:C23)</f>
        <v>0</v>
      </c>
      <c r="D24" s="193">
        <f>SUM(D21:D23)</f>
        <v>0</v>
      </c>
      <c r="E24" s="192">
        <f>SUM(E21:E23)</f>
        <v>0</v>
      </c>
      <c r="F24" s="191">
        <f>SUM(F21:F23)</f>
        <v>0</v>
      </c>
      <c r="G24" s="190"/>
      <c r="H24" s="990" t="s">
        <v>195</v>
      </c>
      <c r="I24" s="991"/>
      <c r="J24" s="189">
        <f>COUNTA(pedag!W417:W419)</f>
        <v>0</v>
      </c>
    </row>
    <row r="25" spans="1:10" ht="24" customHeight="1" thickBot="1">
      <c r="B25" s="188"/>
      <c r="C25" s="1001">
        <f>C24+D24</f>
        <v>0</v>
      </c>
      <c r="D25" s="1002"/>
      <c r="E25" s="187"/>
      <c r="F25" s="186"/>
      <c r="G25" s="185"/>
      <c r="H25" s="994" t="s">
        <v>196</v>
      </c>
      <c r="I25" s="995"/>
      <c r="J25" s="184">
        <f>Grupy!F6</f>
        <v>0</v>
      </c>
    </row>
    <row r="26" spans="1:10" ht="20.100000000000001" customHeight="1" thickBot="1">
      <c r="B26" s="1000"/>
      <c r="C26" s="1000"/>
      <c r="D26" s="1000"/>
      <c r="E26" s="1000"/>
      <c r="F26" s="1000"/>
      <c r="G26" s="1000"/>
      <c r="H26" s="183"/>
      <c r="I26" s="183"/>
      <c r="J26" s="183"/>
    </row>
    <row r="27" spans="1:10" ht="12.75" customHeight="1">
      <c r="A27" s="77"/>
      <c r="B27" s="996"/>
      <c r="C27" s="997"/>
      <c r="D27" s="182"/>
      <c r="E27" s="182"/>
      <c r="F27" s="182"/>
      <c r="G27" s="182"/>
      <c r="H27" s="182"/>
      <c r="I27" s="181"/>
      <c r="J27" s="180"/>
    </row>
    <row r="28" spans="1:10" ht="12.75" customHeight="1">
      <c r="A28" s="77"/>
      <c r="B28" s="998"/>
      <c r="C28" s="999"/>
      <c r="D28" s="179" t="s">
        <v>197</v>
      </c>
      <c r="E28" s="77"/>
      <c r="F28" s="77"/>
      <c r="G28" s="77"/>
      <c r="H28" s="77"/>
      <c r="I28" s="77"/>
      <c r="J28" s="173"/>
    </row>
    <row r="29" spans="1:10" ht="12.75">
      <c r="A29" s="77"/>
      <c r="B29" s="986" t="s">
        <v>198</v>
      </c>
      <c r="C29" s="987"/>
      <c r="D29" s="178"/>
      <c r="E29" s="77"/>
      <c r="F29" s="77"/>
      <c r="G29" s="77"/>
      <c r="H29" s="77"/>
      <c r="I29" s="77"/>
      <c r="J29" s="173"/>
    </row>
    <row r="30" spans="1:10" ht="24.75" customHeight="1">
      <c r="A30" s="77"/>
      <c r="B30" s="988" t="s">
        <v>199</v>
      </c>
      <c r="C30" s="989"/>
      <c r="D30" s="177"/>
      <c r="E30" s="77"/>
      <c r="F30" s="77"/>
      <c r="G30" s="77"/>
      <c r="H30" s="77"/>
      <c r="I30" s="77"/>
      <c r="J30" s="173"/>
    </row>
    <row r="31" spans="1:10" ht="66.75" customHeight="1" thickBot="1">
      <c r="A31" s="76"/>
      <c r="B31" s="176" t="s">
        <v>152</v>
      </c>
      <c r="C31" s="175"/>
      <c r="D31" s="115" t="s">
        <v>200</v>
      </c>
      <c r="E31" s="77"/>
      <c r="F31" s="77"/>
      <c r="G31" s="115"/>
      <c r="H31" s="174"/>
      <c r="I31" s="117" t="s">
        <v>201</v>
      </c>
      <c r="J31" s="173"/>
    </row>
    <row r="32" spans="1:10" ht="18.95" customHeight="1">
      <c r="A32" s="172" t="s">
        <v>202</v>
      </c>
      <c r="B32" s="171">
        <f ca="1">NOW()</f>
        <v>45064.482732291668</v>
      </c>
      <c r="C32" s="1"/>
      <c r="D32" s="170" t="s">
        <v>203</v>
      </c>
      <c r="E32" s="169"/>
      <c r="F32" s="169"/>
      <c r="G32" s="169"/>
      <c r="H32" s="169"/>
      <c r="I32" s="169"/>
      <c r="J32" s="168"/>
    </row>
    <row r="33" spans="1:10" ht="64.5" customHeight="1">
      <c r="A33" s="1"/>
      <c r="B33" s="1"/>
      <c r="C33" s="1"/>
      <c r="D33" s="167" t="s">
        <v>204</v>
      </c>
      <c r="E33" s="1"/>
      <c r="F33" s="1"/>
      <c r="G33" s="1"/>
      <c r="H33" s="1"/>
      <c r="I33" s="1"/>
      <c r="J33" s="165"/>
    </row>
    <row r="34" spans="1:10" ht="21.75" customHeight="1">
      <c r="A34" s="1"/>
      <c r="B34" s="1"/>
      <c r="C34" s="1"/>
      <c r="D34" s="166"/>
      <c r="E34" s="1"/>
      <c r="F34" s="1"/>
      <c r="G34" s="1"/>
      <c r="H34" s="1"/>
      <c r="I34" s="117" t="s">
        <v>205</v>
      </c>
      <c r="J34" s="165"/>
    </row>
    <row r="35" spans="1:10" ht="13.5" thickBot="1">
      <c r="A35" s="1"/>
      <c r="B35" s="1"/>
      <c r="C35" s="1"/>
      <c r="D35" s="164" t="s">
        <v>200</v>
      </c>
      <c r="E35" s="163"/>
      <c r="F35" s="163"/>
      <c r="G35" s="162"/>
      <c r="H35" s="161"/>
      <c r="I35" s="160"/>
      <c r="J35" s="159"/>
    </row>
    <row r="36" spans="1:10" ht="12.75">
      <c r="A36" s="1"/>
      <c r="B36" s="1"/>
      <c r="C36" s="1"/>
      <c r="D36" s="108" t="s">
        <v>206</v>
      </c>
      <c r="E36" s="1"/>
      <c r="F36" s="1"/>
      <c r="G36" s="1"/>
      <c r="H36" s="1"/>
      <c r="I36" s="1"/>
      <c r="J36" s="1"/>
    </row>
  </sheetData>
  <sheetProtection algorithmName="SHA-512" hashValue="80i6t7pu+NtmfqPscGiboNT5LyTDUB0gGZxT4bpohj97cdsHF0QqwSpFwRz0FnsT20nfEM0eJcEpeA573GuHBg==" saltValue="MYuuL+gHqfPsaEj6u20o0g==" spinCount="100000" sheet="1" objects="1" scenarios="1"/>
  <mergeCells count="23">
    <mergeCell ref="C16:D16"/>
    <mergeCell ref="C17:D17"/>
    <mergeCell ref="C18:D18"/>
    <mergeCell ref="I14:J14"/>
    <mergeCell ref="D1:E1"/>
    <mergeCell ref="E3:F3"/>
    <mergeCell ref="H3:H4"/>
    <mergeCell ref="I3:J3"/>
    <mergeCell ref="B2:G2"/>
    <mergeCell ref="C14:D14"/>
    <mergeCell ref="B3:B4"/>
    <mergeCell ref="C3:D3"/>
    <mergeCell ref="H20:I20"/>
    <mergeCell ref="B29:C29"/>
    <mergeCell ref="B30:C30"/>
    <mergeCell ref="H24:I24"/>
    <mergeCell ref="H23:I23"/>
    <mergeCell ref="H22:I22"/>
    <mergeCell ref="H25:I25"/>
    <mergeCell ref="H21:I21"/>
    <mergeCell ref="B27:C28"/>
    <mergeCell ref="B26:G26"/>
    <mergeCell ref="C25:D2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40442-DDF3-4F67-8D44-2EC0D97A6F3F}">
  <sheetPr>
    <tabColor rgb="FFFFFF00"/>
    <pageSetUpPr fitToPage="1"/>
  </sheetPr>
  <dimension ref="B1:O48"/>
  <sheetViews>
    <sheetView view="pageBreakPreview" zoomScale="120" zoomScaleNormal="120" zoomScaleSheetLayoutView="120" workbookViewId="0">
      <selection activeCell="B39" sqref="B39:G39"/>
    </sheetView>
  </sheetViews>
  <sheetFormatPr defaultColWidth="9.140625" defaultRowHeight="12.75"/>
  <cols>
    <col min="1" max="1" width="6.5703125" style="277" customWidth="1"/>
    <col min="2" max="3" width="3" style="277" customWidth="1"/>
    <col min="4" max="4" width="12.28515625" style="277" customWidth="1"/>
    <col min="5" max="5" width="6.140625" style="277" customWidth="1"/>
    <col min="6" max="6" width="6.5703125" style="277" customWidth="1"/>
    <col min="7" max="7" width="9.5703125" style="277" customWidth="1"/>
    <col min="8" max="8" width="18.140625" style="277" customWidth="1"/>
    <col min="9" max="11" width="14.7109375" style="277" customWidth="1"/>
    <col min="12" max="12" width="5.85546875" style="277" customWidth="1"/>
    <col min="13" max="16384" width="9.140625" style="277"/>
  </cols>
  <sheetData>
    <row r="1" spans="2:12">
      <c r="B1" s="278"/>
      <c r="C1" s="278"/>
      <c r="D1" s="278"/>
      <c r="E1" s="278"/>
      <c r="F1" s="278"/>
      <c r="G1" s="278"/>
      <c r="H1" s="278"/>
      <c r="I1" s="278"/>
      <c r="J1" s="346" t="s">
        <v>207</v>
      </c>
      <c r="K1" s="1023" t="str">
        <f>wizyt!C3</f>
        <v>0501</v>
      </c>
    </row>
    <row r="2" spans="2:12">
      <c r="B2" s="345" t="s">
        <v>208</v>
      </c>
      <c r="C2" s="278"/>
      <c r="D2" s="278"/>
      <c r="E2" s="278"/>
      <c r="F2" s="278"/>
      <c r="G2" s="278"/>
      <c r="H2" s="278"/>
      <c r="I2" s="278"/>
      <c r="J2" s="278"/>
      <c r="K2" s="1024"/>
    </row>
    <row r="3" spans="2:12">
      <c r="B3" s="1025" t="str">
        <f>wizyt!B6</f>
        <v>??</v>
      </c>
      <c r="C3" s="1026"/>
      <c r="D3" s="1026"/>
      <c r="E3" s="1026"/>
      <c r="F3" s="1026"/>
      <c r="G3" s="1026"/>
      <c r="H3" s="1026"/>
      <c r="I3" s="1026"/>
      <c r="J3" s="1026"/>
      <c r="K3" s="1026"/>
    </row>
    <row r="4" spans="2:12" ht="15.75">
      <c r="B4" s="1027" t="s">
        <v>209</v>
      </c>
      <c r="C4" s="1027"/>
      <c r="D4" s="1027"/>
      <c r="E4" s="1027"/>
      <c r="F4" s="1027"/>
      <c r="G4" s="1027"/>
      <c r="H4" s="1027"/>
      <c r="I4" s="1027"/>
      <c r="J4" s="1027"/>
      <c r="K4" s="1027"/>
    </row>
    <row r="5" spans="2:12" ht="15.75">
      <c r="B5" s="1028" t="s">
        <v>210</v>
      </c>
      <c r="C5" s="1028"/>
      <c r="D5" s="1028"/>
      <c r="E5" s="1028"/>
      <c r="F5" s="1028"/>
      <c r="G5" s="1028"/>
      <c r="H5" s="1028"/>
      <c r="I5" s="1028"/>
      <c r="J5" s="344" t="str">
        <f>wizyt!H3</f>
        <v>2023/2024</v>
      </c>
      <c r="K5" s="343"/>
    </row>
    <row r="6" spans="2:12" ht="10.5" customHeight="1">
      <c r="B6" s="1029" t="s">
        <v>211</v>
      </c>
      <c r="C6" s="1029"/>
      <c r="D6" s="1029"/>
      <c r="E6" s="1029"/>
      <c r="F6" s="1029"/>
      <c r="G6" s="1029"/>
      <c r="H6" s="1029"/>
      <c r="I6" s="1029"/>
      <c r="J6" s="1029"/>
      <c r="K6" s="1029"/>
    </row>
    <row r="7" spans="2:12" ht="9" customHeight="1">
      <c r="B7" s="278"/>
      <c r="C7" s="278"/>
      <c r="D7" s="278"/>
      <c r="E7" s="278"/>
      <c r="F7" s="278"/>
      <c r="G7" s="278"/>
      <c r="H7" s="278"/>
      <c r="I7" s="342"/>
      <c r="J7" s="278"/>
      <c r="K7" s="278"/>
    </row>
    <row r="8" spans="2:12" ht="32.25" customHeight="1" thickBot="1">
      <c r="B8" s="1022" t="s">
        <v>212</v>
      </c>
      <c r="C8" s="1022"/>
      <c r="D8" s="1022"/>
      <c r="E8" s="1022"/>
      <c r="F8" s="1022"/>
      <c r="G8" s="1022"/>
      <c r="H8" s="1022"/>
      <c r="I8" s="1022"/>
      <c r="J8" s="1022"/>
      <c r="K8" s="1022"/>
    </row>
    <row r="9" spans="2:12" ht="10.5" customHeight="1">
      <c r="B9" s="341"/>
      <c r="C9" s="341"/>
      <c r="D9" s="273" t="str">
        <f>wizyt!$B$1</f>
        <v xml:space="preserve"> </v>
      </c>
      <c r="E9" s="1036" t="str">
        <f>wizyt!$D$1</f>
        <v xml:space="preserve"> </v>
      </c>
      <c r="F9" s="1036"/>
      <c r="G9" s="341"/>
      <c r="H9" s="341"/>
      <c r="I9" s="1037" t="s">
        <v>213</v>
      </c>
      <c r="J9" s="1038"/>
      <c r="K9" s="1039" t="s">
        <v>214</v>
      </c>
    </row>
    <row r="10" spans="2:12" ht="11.25" customHeight="1" thickBot="1">
      <c r="B10" s="341"/>
      <c r="C10" s="341"/>
      <c r="D10" s="341"/>
      <c r="E10" s="341"/>
      <c r="F10" s="341"/>
      <c r="G10" s="341"/>
      <c r="H10" s="341"/>
      <c r="I10" s="340" t="s">
        <v>215</v>
      </c>
      <c r="J10" s="339" t="s">
        <v>216</v>
      </c>
      <c r="K10" s="1040"/>
    </row>
    <row r="11" spans="2:12" ht="24" customHeight="1">
      <c r="B11" s="338" t="s">
        <v>131</v>
      </c>
      <c r="C11" s="337" t="s">
        <v>217</v>
      </c>
      <c r="D11" s="336"/>
      <c r="E11" s="336"/>
      <c r="F11" s="336"/>
      <c r="G11" s="336"/>
      <c r="H11" s="335" t="str">
        <f>IF(K11=K12+K24,"","Błąd")</f>
        <v/>
      </c>
      <c r="I11" s="334"/>
      <c r="J11" s="333"/>
      <c r="K11" s="332">
        <f>SUM(I11:J11)</f>
        <v>0</v>
      </c>
      <c r="L11" s="291"/>
    </row>
    <row r="12" spans="2:12" ht="16.5" customHeight="1">
      <c r="B12" s="331" t="s">
        <v>148</v>
      </c>
      <c r="C12" s="1041" t="s">
        <v>218</v>
      </c>
      <c r="D12" s="1041"/>
      <c r="E12" s="1041"/>
      <c r="F12" s="1041"/>
      <c r="G12" s="1041"/>
      <c r="H12" s="1042"/>
      <c r="I12" s="1043">
        <f>SUM(I14:I23)</f>
        <v>0</v>
      </c>
      <c r="J12" s="1043">
        <f>SUM(J14:J23)</f>
        <v>0</v>
      </c>
      <c r="K12" s="1045">
        <f>SUM(I12:J13)</f>
        <v>0</v>
      </c>
      <c r="L12" s="291"/>
    </row>
    <row r="13" spans="2:12" ht="9.9499999999999993" customHeight="1">
      <c r="B13" s="330"/>
      <c r="C13" s="1047" t="s">
        <v>219</v>
      </c>
      <c r="D13" s="1047"/>
      <c r="E13" s="1047"/>
      <c r="F13" s="1047"/>
      <c r="G13" s="1047"/>
      <c r="H13" s="1048"/>
      <c r="I13" s="1044"/>
      <c r="J13" s="1044"/>
      <c r="K13" s="1046"/>
      <c r="L13" s="291"/>
    </row>
    <row r="14" spans="2:12" ht="12.75" customHeight="1">
      <c r="B14" s="299"/>
      <c r="C14" s="298" t="s">
        <v>220</v>
      </c>
      <c r="D14" s="314" t="s">
        <v>221</v>
      </c>
      <c r="E14" s="314"/>
      <c r="F14" s="298"/>
      <c r="G14" s="314"/>
      <c r="H14" s="313"/>
      <c r="I14" s="1030"/>
      <c r="J14" s="1030"/>
      <c r="K14" s="1032">
        <f>I14+J14</f>
        <v>0</v>
      </c>
      <c r="L14" s="291"/>
    </row>
    <row r="15" spans="2:12" ht="12" customHeight="1">
      <c r="B15" s="306"/>
      <c r="C15" s="305"/>
      <c r="D15" s="315" t="s">
        <v>222</v>
      </c>
      <c r="E15" s="303"/>
      <c r="F15" s="303"/>
      <c r="G15" s="303"/>
      <c r="H15" s="302"/>
      <c r="I15" s="1031"/>
      <c r="J15" s="1031"/>
      <c r="K15" s="1033"/>
      <c r="L15" s="291"/>
    </row>
    <row r="16" spans="2:12" ht="12" customHeight="1" thickBot="1">
      <c r="B16" s="299"/>
      <c r="C16" s="298" t="s">
        <v>223</v>
      </c>
      <c r="D16" s="314" t="s">
        <v>224</v>
      </c>
      <c r="E16" s="314"/>
      <c r="F16" s="314"/>
      <c r="G16" s="314"/>
      <c r="H16" s="313"/>
      <c r="I16" s="1034"/>
      <c r="J16" s="1049"/>
      <c r="K16" s="1032">
        <f>I16+J16</f>
        <v>0</v>
      </c>
      <c r="L16" s="291"/>
    </row>
    <row r="17" spans="2:15" ht="12" customHeight="1">
      <c r="B17" s="329"/>
      <c r="C17" s="328">
        <f>COUNTIF(pedag!J6:J2476,"=NP &gt;1/2")</f>
        <v>0</v>
      </c>
      <c r="D17" s="1051" t="s">
        <v>225</v>
      </c>
      <c r="E17" s="1051"/>
      <c r="F17" s="1051"/>
      <c r="G17" s="1052"/>
      <c r="H17" s="312">
        <f>COUNTIF(pedag!I6:I2476,"=M1")</f>
        <v>0</v>
      </c>
      <c r="I17" s="1035"/>
      <c r="J17" s="1050"/>
      <c r="K17" s="1033"/>
      <c r="L17" s="291"/>
    </row>
    <row r="18" spans="2:15" ht="24" customHeight="1">
      <c r="B18" s="310"/>
      <c r="C18" s="309">
        <f>ROUND(SUMIF(pedag!J6:J2476,"NP &gt;1/2",pedag!W6:W2476),2)</f>
        <v>0</v>
      </c>
      <c r="D18" s="303" t="s">
        <v>226</v>
      </c>
      <c r="E18" s="303"/>
      <c r="F18" s="303"/>
      <c r="G18" s="303"/>
      <c r="H18" s="302"/>
      <c r="I18" s="326"/>
      <c r="J18" s="326"/>
      <c r="K18" s="325">
        <f>I18+J18</f>
        <v>0</v>
      </c>
      <c r="L18" s="291"/>
    </row>
    <row r="19" spans="2:15" ht="24" customHeight="1">
      <c r="B19" s="310"/>
      <c r="C19" s="309" t="s">
        <v>227</v>
      </c>
      <c r="D19" s="304" t="s">
        <v>228</v>
      </c>
      <c r="E19" s="304"/>
      <c r="F19" s="304"/>
      <c r="G19" s="304"/>
      <c r="H19" s="308"/>
      <c r="I19" s="326"/>
      <c r="J19" s="326"/>
      <c r="K19" s="325">
        <f>I19+J19</f>
        <v>0</v>
      </c>
      <c r="L19" s="291"/>
    </row>
    <row r="20" spans="2:15" ht="24" customHeight="1">
      <c r="B20" s="310"/>
      <c r="C20" s="309" t="s">
        <v>229</v>
      </c>
      <c r="D20" s="327" t="s">
        <v>230</v>
      </c>
      <c r="E20" s="304"/>
      <c r="F20" s="304"/>
      <c r="G20" s="304"/>
      <c r="H20" s="308"/>
      <c r="I20" s="326"/>
      <c r="J20" s="326"/>
      <c r="K20" s="325">
        <f>I20+J20</f>
        <v>0</v>
      </c>
      <c r="L20" s="291"/>
      <c r="O20" s="324"/>
    </row>
    <row r="21" spans="2:15" ht="24" customHeight="1">
      <c r="B21" s="310"/>
      <c r="C21" s="309" t="s">
        <v>231</v>
      </c>
      <c r="D21" s="1053" t="s">
        <v>232</v>
      </c>
      <c r="E21" s="1053"/>
      <c r="F21" s="1053"/>
      <c r="G21" s="1053"/>
      <c r="H21" s="1054"/>
      <c r="I21" s="307"/>
      <c r="J21" s="307"/>
      <c r="K21" s="323">
        <f>I21+J21</f>
        <v>0</v>
      </c>
      <c r="L21" s="291"/>
    </row>
    <row r="22" spans="2:15" ht="12" customHeight="1" thickBot="1">
      <c r="B22" s="299"/>
      <c r="C22" s="298" t="s">
        <v>233</v>
      </c>
      <c r="D22" s="1064" t="s">
        <v>234</v>
      </c>
      <c r="E22" s="1064"/>
      <c r="F22" s="1064"/>
      <c r="G22" s="1064"/>
      <c r="H22" s="1065"/>
      <c r="I22" s="1066"/>
      <c r="J22" s="1030"/>
      <c r="K22" s="1032">
        <f>SUM(I22:I23,J23)</f>
        <v>0</v>
      </c>
      <c r="L22" s="291"/>
    </row>
    <row r="23" spans="2:15" ht="12" customHeight="1" thickBot="1">
      <c r="B23" s="297"/>
      <c r="C23" s="322"/>
      <c r="D23" s="1070" t="s">
        <v>235</v>
      </c>
      <c r="E23" s="1070"/>
      <c r="F23" s="1070"/>
      <c r="G23" s="1071"/>
      <c r="H23" s="295">
        <f>SUM('zestaw 1'!I11:J11)</f>
        <v>0</v>
      </c>
      <c r="I23" s="1067"/>
      <c r="J23" s="1068"/>
      <c r="K23" s="1069"/>
      <c r="L23" s="291"/>
    </row>
    <row r="24" spans="2:15" ht="15.95" customHeight="1">
      <c r="B24" s="1055" t="s">
        <v>132</v>
      </c>
      <c r="C24" s="1057" t="s">
        <v>236</v>
      </c>
      <c r="D24" s="1057"/>
      <c r="E24" s="1057"/>
      <c r="F24" s="1057"/>
      <c r="G24" s="1057"/>
      <c r="H24" s="1058"/>
      <c r="I24" s="1059">
        <f>SUM(I27:I36)</f>
        <v>0</v>
      </c>
      <c r="J24" s="1059">
        <f>SUM(J27:J36)</f>
        <v>0</v>
      </c>
      <c r="K24" s="1061">
        <f>SUM(I24:J25)</f>
        <v>0</v>
      </c>
      <c r="L24" s="291"/>
    </row>
    <row r="25" spans="2:15" ht="9.9499999999999993" customHeight="1">
      <c r="B25" s="1056"/>
      <c r="C25" s="1063" t="s">
        <v>237</v>
      </c>
      <c r="D25" s="1047"/>
      <c r="E25" s="1047"/>
      <c r="F25" s="1047"/>
      <c r="G25" s="1047"/>
      <c r="H25" s="1048"/>
      <c r="I25" s="1060"/>
      <c r="J25" s="1060"/>
      <c r="K25" s="1062"/>
      <c r="L25" s="291"/>
    </row>
    <row r="26" spans="2:15" ht="24" customHeight="1">
      <c r="B26" s="321"/>
      <c r="C26" s="309" t="s">
        <v>220</v>
      </c>
      <c r="D26" s="304" t="s">
        <v>238</v>
      </c>
      <c r="E26" s="320" t="s">
        <v>239</v>
      </c>
      <c r="F26" s="320"/>
      <c r="G26" s="319"/>
      <c r="H26" s="318"/>
      <c r="I26" s="317">
        <f ca="1">'zestaw 1'!I14-SUM('zestaw 1'!I12:J12)</f>
        <v>0</v>
      </c>
      <c r="J26" s="317">
        <f>'zestaw 1'!F24</f>
        <v>0</v>
      </c>
      <c r="K26" s="316">
        <f ca="1">I26+J26</f>
        <v>0</v>
      </c>
      <c r="L26" s="291"/>
    </row>
    <row r="27" spans="2:15" s="290" customFormat="1" ht="12" customHeight="1">
      <c r="B27" s="299"/>
      <c r="C27" s="298" t="s">
        <v>223</v>
      </c>
      <c r="D27" s="314" t="s">
        <v>221</v>
      </c>
      <c r="E27" s="314"/>
      <c r="F27" s="298"/>
      <c r="G27" s="314"/>
      <c r="H27" s="313"/>
      <c r="I27" s="1030"/>
      <c r="J27" s="1030"/>
      <c r="K27" s="1072">
        <f>SUM(I27:J28)</f>
        <v>0</v>
      </c>
      <c r="L27" s="291"/>
    </row>
    <row r="28" spans="2:15" s="290" customFormat="1" ht="12" customHeight="1">
      <c r="B28" s="306"/>
      <c r="C28" s="305"/>
      <c r="D28" s="315" t="s">
        <v>222</v>
      </c>
      <c r="E28" s="303"/>
      <c r="F28" s="303"/>
      <c r="G28" s="303"/>
      <c r="H28" s="302"/>
      <c r="I28" s="1031"/>
      <c r="J28" s="1031"/>
      <c r="K28" s="1073"/>
      <c r="L28" s="291"/>
    </row>
    <row r="29" spans="2:15" s="290" customFormat="1" ht="12" customHeight="1" thickBot="1">
      <c r="B29" s="299"/>
      <c r="C29" s="298" t="s">
        <v>240</v>
      </c>
      <c r="D29" s="314" t="s">
        <v>224</v>
      </c>
      <c r="E29" s="314"/>
      <c r="F29" s="314"/>
      <c r="G29" s="314"/>
      <c r="H29" s="313"/>
      <c r="I29" s="1030"/>
      <c r="J29" s="1030"/>
      <c r="K29" s="1072">
        <f>SUM(I29:J30)</f>
        <v>0</v>
      </c>
      <c r="L29" s="291"/>
    </row>
    <row r="30" spans="2:15" s="290" customFormat="1" ht="12" customHeight="1">
      <c r="B30" s="306"/>
      <c r="C30" s="303"/>
      <c r="D30" s="1051" t="s">
        <v>225</v>
      </c>
      <c r="E30" s="1051"/>
      <c r="F30" s="1051"/>
      <c r="G30" s="1052"/>
      <c r="H30" s="312">
        <f ca="1">'zestaw 1'!F13/IF('zestaw 1'!I14=0,1,'zestaw 1'!I14)</f>
        <v>0</v>
      </c>
      <c r="I30" s="1031"/>
      <c r="J30" s="1031"/>
      <c r="K30" s="1073"/>
      <c r="L30" s="291"/>
    </row>
    <row r="31" spans="2:15" s="290" customFormat="1" ht="24" customHeight="1">
      <c r="B31" s="310"/>
      <c r="C31" s="309" t="s">
        <v>227</v>
      </c>
      <c r="D31" s="303" t="s">
        <v>226</v>
      </c>
      <c r="E31" s="303"/>
      <c r="F31" s="303"/>
      <c r="G31" s="303"/>
      <c r="H31" s="302"/>
      <c r="I31" s="307"/>
      <c r="J31" s="307"/>
      <c r="K31" s="311">
        <f>SUM(I31:J31)</f>
        <v>0</v>
      </c>
      <c r="L31" s="291"/>
    </row>
    <row r="32" spans="2:15" s="290" customFormat="1" ht="24" customHeight="1">
      <c r="B32" s="310"/>
      <c r="C32" s="309" t="s">
        <v>229</v>
      </c>
      <c r="D32" s="304" t="s">
        <v>228</v>
      </c>
      <c r="E32" s="304"/>
      <c r="F32" s="304"/>
      <c r="G32" s="304"/>
      <c r="H32" s="308"/>
      <c r="I32" s="307"/>
      <c r="J32" s="307"/>
      <c r="K32" s="300">
        <f>SUM(I32,J32)</f>
        <v>0</v>
      </c>
      <c r="L32" s="291"/>
    </row>
    <row r="33" spans="2:12" s="290" customFormat="1" ht="24" customHeight="1">
      <c r="B33" s="310"/>
      <c r="C33" s="309" t="s">
        <v>231</v>
      </c>
      <c r="D33" s="304" t="s">
        <v>230</v>
      </c>
      <c r="E33" s="304"/>
      <c r="F33" s="304"/>
      <c r="G33" s="304"/>
      <c r="H33" s="308"/>
      <c r="I33" s="307"/>
      <c r="J33" s="307"/>
      <c r="K33" s="300">
        <f>SUM(I33,J33)</f>
        <v>0</v>
      </c>
      <c r="L33" s="291"/>
    </row>
    <row r="34" spans="2:12" s="290" customFormat="1" ht="24" customHeight="1">
      <c r="B34" s="306"/>
      <c r="C34" s="305" t="s">
        <v>233</v>
      </c>
      <c r="D34" s="304" t="s">
        <v>241</v>
      </c>
      <c r="E34" s="303"/>
      <c r="F34" s="303"/>
      <c r="G34" s="303"/>
      <c r="H34" s="302"/>
      <c r="I34" s="301"/>
      <c r="J34" s="301"/>
      <c r="K34" s="300">
        <f>SUM(I34,J34)</f>
        <v>0</v>
      </c>
      <c r="L34" s="291"/>
    </row>
    <row r="35" spans="2:12" s="290" customFormat="1" ht="12" customHeight="1" thickBot="1">
      <c r="B35" s="299"/>
      <c r="C35" s="298" t="s">
        <v>242</v>
      </c>
      <c r="D35" s="1064" t="s">
        <v>243</v>
      </c>
      <c r="E35" s="1064"/>
      <c r="F35" s="1064"/>
      <c r="G35" s="1064"/>
      <c r="H35" s="1065"/>
      <c r="I35" s="1066"/>
      <c r="J35" s="1030"/>
      <c r="K35" s="1032">
        <f>SUM(I36,J36)</f>
        <v>0</v>
      </c>
      <c r="L35" s="291"/>
    </row>
    <row r="36" spans="2:12" s="290" customFormat="1" ht="12" customHeight="1" thickBot="1">
      <c r="B36" s="297"/>
      <c r="C36" s="296"/>
      <c r="D36" s="1070" t="s">
        <v>235</v>
      </c>
      <c r="E36" s="1070"/>
      <c r="F36" s="1070"/>
      <c r="G36" s="1071"/>
      <c r="H36" s="295">
        <f>SUM('zestaw 1'!I11:J11)</f>
        <v>0</v>
      </c>
      <c r="I36" s="1067"/>
      <c r="J36" s="1068"/>
      <c r="K36" s="1069"/>
      <c r="L36" s="291"/>
    </row>
    <row r="37" spans="2:12" s="290" customFormat="1" ht="10.5" customHeight="1">
      <c r="B37" s="294"/>
      <c r="C37" s="294"/>
      <c r="D37" s="294"/>
      <c r="E37" s="294"/>
      <c r="F37" s="294"/>
      <c r="G37" s="294"/>
      <c r="H37" s="293"/>
      <c r="I37" s="293"/>
      <c r="J37" s="293"/>
      <c r="K37" s="292"/>
      <c r="L37" s="291"/>
    </row>
    <row r="38" spans="2:12" s="290" customFormat="1" ht="20.100000000000001" customHeight="1">
      <c r="B38" s="1076" t="s">
        <v>244</v>
      </c>
      <c r="C38" s="1076"/>
      <c r="D38" s="1076"/>
      <c r="E38" s="1076"/>
      <c r="F38" s="1076"/>
      <c r="G38" s="1076"/>
      <c r="H38" s="1077" t="s">
        <v>245</v>
      </c>
      <c r="I38" s="1077"/>
      <c r="J38" s="1078" t="s">
        <v>246</v>
      </c>
      <c r="K38" s="1079"/>
      <c r="L38" s="291"/>
    </row>
    <row r="39" spans="2:12" s="290" customFormat="1" ht="20.100000000000001" customHeight="1">
      <c r="B39" s="1080" t="s">
        <v>247</v>
      </c>
      <c r="C39" s="1080"/>
      <c r="D39" s="1080"/>
      <c r="E39" s="1080"/>
      <c r="F39" s="1080"/>
      <c r="G39" s="1080"/>
      <c r="H39" s="1081"/>
      <c r="I39" s="1081"/>
      <c r="J39" s="1074"/>
      <c r="K39" s="1075"/>
      <c r="L39" s="291"/>
    </row>
    <row r="40" spans="2:12" s="290" customFormat="1" ht="20.100000000000001" customHeight="1">
      <c r="B40" s="1082" t="s">
        <v>248</v>
      </c>
      <c r="C40" s="1082"/>
      <c r="D40" s="1082"/>
      <c r="E40" s="1082"/>
      <c r="F40" s="1082"/>
      <c r="G40" s="1082"/>
      <c r="H40" s="1083">
        <f>'zestaw 1'!H13</f>
        <v>0</v>
      </c>
      <c r="I40" s="1083"/>
      <c r="J40" s="1084">
        <f>'zestaw 1'!F13</f>
        <v>0</v>
      </c>
      <c r="K40" s="1085"/>
      <c r="L40" s="291"/>
    </row>
    <row r="41" spans="2:12" ht="24" customHeight="1" thickBot="1">
      <c r="B41" s="289" t="s">
        <v>239</v>
      </c>
      <c r="C41" s="288" t="s">
        <v>249</v>
      </c>
      <c r="D41" s="287"/>
      <c r="E41" s="287"/>
      <c r="F41" s="287"/>
      <c r="G41" s="279"/>
      <c r="H41" s="279"/>
      <c r="I41" s="279"/>
      <c r="J41" s="279"/>
      <c r="K41" s="279"/>
    </row>
    <row r="42" spans="2:12" ht="38.25" customHeight="1" thickBot="1">
      <c r="B42" s="286"/>
      <c r="C42" s="1086" t="s">
        <v>250</v>
      </c>
      <c r="D42" s="1087"/>
      <c r="E42" s="1087"/>
      <c r="F42" s="1087"/>
      <c r="G42" s="1087"/>
      <c r="H42" s="1087"/>
      <c r="I42" s="1087"/>
      <c r="J42" s="1087"/>
      <c r="K42" s="1088"/>
    </row>
    <row r="43" spans="2:12" ht="54.75" customHeight="1">
      <c r="B43" s="1089"/>
      <c r="C43" s="1089"/>
      <c r="D43" s="1089"/>
      <c r="E43" s="285" t="s">
        <v>251</v>
      </c>
      <c r="F43" s="284"/>
      <c r="G43" s="283"/>
      <c r="H43" s="282"/>
      <c r="I43" s="282"/>
      <c r="J43" s="282"/>
      <c r="K43" s="282"/>
    </row>
    <row r="44" spans="2:12">
      <c r="B44" s="279"/>
      <c r="C44" s="281"/>
      <c r="D44" s="281"/>
      <c r="E44" s="281"/>
      <c r="F44" s="279"/>
      <c r="G44" s="281"/>
      <c r="H44" s="280" t="s">
        <v>252</v>
      </c>
      <c r="I44" s="280"/>
      <c r="J44" s="280"/>
      <c r="K44" s="280" t="s">
        <v>253</v>
      </c>
    </row>
    <row r="45" spans="2:12">
      <c r="B45" s="279"/>
      <c r="C45" s="279"/>
      <c r="D45" s="279"/>
      <c r="E45" s="279"/>
      <c r="F45" s="279"/>
      <c r="G45" s="279"/>
      <c r="H45" s="279"/>
      <c r="I45" s="279"/>
      <c r="J45" s="279"/>
      <c r="K45" s="279"/>
    </row>
    <row r="46" spans="2:12">
      <c r="B46" s="278"/>
      <c r="C46" s="278"/>
      <c r="D46" s="278"/>
      <c r="E46" s="278"/>
      <c r="F46" s="278"/>
      <c r="G46" s="278"/>
      <c r="H46" s="278"/>
      <c r="I46" s="278"/>
      <c r="J46" s="278"/>
      <c r="K46" s="278"/>
    </row>
    <row r="47" spans="2:12">
      <c r="B47" s="278"/>
      <c r="C47" s="278"/>
      <c r="D47" s="278"/>
      <c r="E47" s="278"/>
      <c r="F47" s="278"/>
      <c r="G47" s="278"/>
      <c r="H47" s="278"/>
      <c r="I47" s="278"/>
      <c r="J47" s="278"/>
      <c r="K47" s="278"/>
    </row>
    <row r="48" spans="2:12">
      <c r="B48" s="278"/>
      <c r="C48" s="278"/>
      <c r="D48" s="278"/>
      <c r="E48" s="278"/>
      <c r="F48" s="278"/>
      <c r="G48" s="278"/>
      <c r="H48" s="278"/>
      <c r="I48" s="278"/>
      <c r="J48" s="278"/>
      <c r="K48" s="278"/>
    </row>
  </sheetData>
  <sheetProtection algorithmName="SHA-512" hashValue="VhHMFgKEFh0eI2e4FoR300JVKDONvNTMevwDEu6hGe0B57naZ5jEsw7VXcPev51NIujpLCUyl+RAGNHGDduaqg==" saltValue="mKFxzMOJnerdcVevJEo0Fg==" spinCount="100000" sheet="1" objects="1" scenarios="1"/>
  <mergeCells count="56">
    <mergeCell ref="B40:G40"/>
    <mergeCell ref="H40:I40"/>
    <mergeCell ref="J40:K40"/>
    <mergeCell ref="C42:K42"/>
    <mergeCell ref="B43:D43"/>
    <mergeCell ref="J39:K39"/>
    <mergeCell ref="D30:G30"/>
    <mergeCell ref="D35:H35"/>
    <mergeCell ref="I35:I36"/>
    <mergeCell ref="J35:J36"/>
    <mergeCell ref="K35:K36"/>
    <mergeCell ref="D36:G36"/>
    <mergeCell ref="B38:G38"/>
    <mergeCell ref="H38:I38"/>
    <mergeCell ref="J38:K38"/>
    <mergeCell ref="B39:G39"/>
    <mergeCell ref="H39:I39"/>
    <mergeCell ref="I27:I28"/>
    <mergeCell ref="J27:J28"/>
    <mergeCell ref="K27:K28"/>
    <mergeCell ref="I29:I30"/>
    <mergeCell ref="J29:J30"/>
    <mergeCell ref="K29:K30"/>
    <mergeCell ref="K24:K25"/>
    <mergeCell ref="C25:H25"/>
    <mergeCell ref="D22:H22"/>
    <mergeCell ref="I22:I23"/>
    <mergeCell ref="J22:J23"/>
    <mergeCell ref="K22:K23"/>
    <mergeCell ref="D23:G23"/>
    <mergeCell ref="D21:H21"/>
    <mergeCell ref="B24:B25"/>
    <mergeCell ref="C24:H24"/>
    <mergeCell ref="I24:I25"/>
    <mergeCell ref="J24:J25"/>
    <mergeCell ref="I14:I15"/>
    <mergeCell ref="J14:J15"/>
    <mergeCell ref="K14:K15"/>
    <mergeCell ref="I16:I17"/>
    <mergeCell ref="E9:F9"/>
    <mergeCell ref="I9:J9"/>
    <mergeCell ref="K9:K10"/>
    <mergeCell ref="C12:H12"/>
    <mergeCell ref="I12:I13"/>
    <mergeCell ref="J12:J13"/>
    <mergeCell ref="K12:K13"/>
    <mergeCell ref="C13:H13"/>
    <mergeCell ref="J16:J17"/>
    <mergeCell ref="K16:K17"/>
    <mergeCell ref="D17:G17"/>
    <mergeCell ref="B8:K8"/>
    <mergeCell ref="K1:K2"/>
    <mergeCell ref="B3:K3"/>
    <mergeCell ref="B4:K4"/>
    <mergeCell ref="B5:I5"/>
    <mergeCell ref="B6:K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EB1E9-311E-482C-86B3-227C311EB826}">
  <sheetPr>
    <tabColor theme="0"/>
    <pageSetUpPr fitToPage="1"/>
  </sheetPr>
  <dimension ref="A1:L59"/>
  <sheetViews>
    <sheetView showGridLines="0" view="pageBreakPreview" zoomScaleNormal="100" zoomScaleSheetLayoutView="100" workbookViewId="0">
      <selection activeCell="E6" sqref="E6"/>
    </sheetView>
  </sheetViews>
  <sheetFormatPr defaultColWidth="10" defaultRowHeight="14.25"/>
  <cols>
    <col min="1" max="1" width="5.42578125" style="347" customWidth="1"/>
    <col min="2" max="2" width="4.140625" style="347" customWidth="1"/>
    <col min="3" max="3" width="11.42578125" style="347" customWidth="1"/>
    <col min="4" max="4" width="18.85546875" style="347" customWidth="1"/>
    <col min="5" max="5" width="24.42578125" style="347" customWidth="1"/>
    <col min="6" max="6" width="8.85546875" style="347" customWidth="1"/>
    <col min="7" max="7" width="23.28515625" style="347" customWidth="1"/>
    <col min="8" max="16384" width="10" style="347"/>
  </cols>
  <sheetData>
    <row r="1" spans="1:11" s="378" customFormat="1" ht="13.5" customHeight="1">
      <c r="A1" s="350"/>
      <c r="B1" s="1090" t="str">
        <f>wizyt!B6</f>
        <v>??</v>
      </c>
      <c r="C1" s="1090"/>
      <c r="D1" s="1090"/>
      <c r="E1" s="1090"/>
      <c r="F1" s="1090"/>
      <c r="G1" s="1090"/>
    </row>
    <row r="2" spans="1:11" ht="24.75" customHeight="1">
      <c r="A2" s="348"/>
      <c r="B2" s="1091" t="s">
        <v>254</v>
      </c>
      <c r="C2" s="1091"/>
      <c r="D2" s="1091"/>
      <c r="E2" s="1091"/>
      <c r="F2" s="1091"/>
      <c r="G2" s="406" t="str">
        <f>wizyt!H3</f>
        <v>2023/2024</v>
      </c>
    </row>
    <row r="3" spans="1:11" ht="18" customHeight="1">
      <c r="B3" s="405"/>
      <c r="C3" s="273" t="str">
        <f>wizyt!$B$1</f>
        <v xml:space="preserve"> </v>
      </c>
      <c r="D3" s="272" t="str">
        <f>wizyt!$D$1</f>
        <v xml:space="preserve"> </v>
      </c>
      <c r="E3" s="845" t="str">
        <f>wizyt!C3</f>
        <v>0501</v>
      </c>
      <c r="F3" s="1092" t="s">
        <v>255</v>
      </c>
      <c r="G3" s="1092"/>
    </row>
    <row r="4" spans="1:11" ht="14.1" customHeight="1">
      <c r="B4" s="396">
        <v>1</v>
      </c>
      <c r="C4" s="404" t="s">
        <v>256</v>
      </c>
      <c r="D4" s="403"/>
      <c r="E4" s="402"/>
      <c r="F4" s="1093" t="s">
        <v>257</v>
      </c>
      <c r="G4" s="1094"/>
    </row>
    <row r="5" spans="1:11" ht="14.1" customHeight="1">
      <c r="B5" s="396">
        <v>2</v>
      </c>
      <c r="C5" s="404" t="s">
        <v>258</v>
      </c>
      <c r="D5" s="403"/>
      <c r="E5" s="402"/>
      <c r="F5" s="1093" t="s">
        <v>257</v>
      </c>
      <c r="G5" s="1094"/>
    </row>
    <row r="6" spans="1:11" ht="14.1" customHeight="1">
      <c r="B6" s="1098">
        <v>3</v>
      </c>
      <c r="C6" s="1100" t="s">
        <v>259</v>
      </c>
      <c r="D6" s="1101"/>
      <c r="E6" s="401" t="s">
        <v>260</v>
      </c>
      <c r="F6" s="1093" t="s">
        <v>106</v>
      </c>
      <c r="G6" s="1094"/>
    </row>
    <row r="7" spans="1:11" ht="14.1" customHeight="1">
      <c r="B7" s="1099"/>
      <c r="C7" s="1102"/>
      <c r="D7" s="1103"/>
      <c r="E7" s="401" t="s">
        <v>261</v>
      </c>
      <c r="F7" s="1093" t="s">
        <v>106</v>
      </c>
      <c r="G7" s="1094"/>
    </row>
    <row r="8" spans="1:11" ht="14.1" customHeight="1">
      <c r="B8" s="1098">
        <v>4</v>
      </c>
      <c r="C8" s="1100" t="s">
        <v>262</v>
      </c>
      <c r="D8" s="1101"/>
      <c r="E8" s="401" t="s">
        <v>263</v>
      </c>
      <c r="F8" s="1093" t="s">
        <v>106</v>
      </c>
      <c r="G8" s="1094"/>
    </row>
    <row r="9" spans="1:11" ht="14.1" customHeight="1">
      <c r="B9" s="1099"/>
      <c r="C9" s="1102"/>
      <c r="D9" s="1103"/>
      <c r="E9" s="401" t="s">
        <v>264</v>
      </c>
      <c r="F9" s="1093" t="s">
        <v>106</v>
      </c>
      <c r="G9" s="1094"/>
    </row>
    <row r="10" spans="1:11" ht="14.1" customHeight="1">
      <c r="B10" s="396">
        <v>5</v>
      </c>
      <c r="C10" s="400" t="s">
        <v>265</v>
      </c>
      <c r="D10" s="399"/>
      <c r="E10" s="398"/>
      <c r="F10" s="1093" t="s">
        <v>106</v>
      </c>
      <c r="G10" s="1094"/>
    </row>
    <row r="11" spans="1:11" ht="14.1" customHeight="1">
      <c r="B11" s="396">
        <v>6</v>
      </c>
      <c r="C11" s="1095" t="s">
        <v>266</v>
      </c>
      <c r="D11" s="1096"/>
      <c r="E11" s="1097"/>
      <c r="F11" s="1093" t="s">
        <v>106</v>
      </c>
      <c r="G11" s="1094"/>
    </row>
    <row r="12" spans="1:11" ht="14.1" customHeight="1">
      <c r="B12" s="396">
        <v>7</v>
      </c>
      <c r="C12" s="1104" t="s">
        <v>267</v>
      </c>
      <c r="D12" s="1096"/>
      <c r="E12" s="1097"/>
      <c r="F12" s="1107" t="s">
        <v>106</v>
      </c>
      <c r="G12" s="1108"/>
    </row>
    <row r="13" spans="1:11" ht="14.1" customHeight="1">
      <c r="B13" s="396">
        <v>8</v>
      </c>
      <c r="C13" s="1104"/>
      <c r="D13" s="1096"/>
      <c r="E13" s="1097"/>
      <c r="F13" s="1105"/>
      <c r="G13" s="1105"/>
      <c r="J13" s="397"/>
      <c r="K13" s="397"/>
    </row>
    <row r="14" spans="1:11" ht="14.1" customHeight="1">
      <c r="B14" s="396">
        <v>9</v>
      </c>
      <c r="C14" s="1104"/>
      <c r="D14" s="1096"/>
      <c r="E14" s="1097"/>
      <c r="F14" s="1106"/>
      <c r="G14" s="1106"/>
    </row>
    <row r="15" spans="1:11" ht="14.1" customHeight="1">
      <c r="B15" s="395"/>
      <c r="C15" s="1104"/>
      <c r="D15" s="1096"/>
      <c r="E15" s="1097"/>
      <c r="F15" s="1105"/>
      <c r="G15" s="1105"/>
    </row>
    <row r="16" spans="1:11" ht="9" customHeight="1"/>
    <row r="17" spans="2:12" s="391" customFormat="1" ht="24.75" customHeight="1">
      <c r="B17" s="1109" t="s">
        <v>268</v>
      </c>
      <c r="C17" s="1109"/>
      <c r="D17" s="1109"/>
      <c r="E17" s="1109"/>
      <c r="F17" s="1109"/>
      <c r="G17" s="1109"/>
      <c r="L17" s="392"/>
    </row>
    <row r="18" spans="2:12" s="391" customFormat="1" ht="24.75" customHeight="1">
      <c r="B18" s="1110" t="s">
        <v>269</v>
      </c>
      <c r="C18" s="1111"/>
      <c r="D18" s="1111"/>
      <c r="E18" s="1112"/>
      <c r="F18" s="394">
        <f>ROUND(SUMIF(pedag!I6:I2476,"NP1",pedag!W6:W2476),2)</f>
        <v>0</v>
      </c>
      <c r="G18" s="393">
        <f>ROUND(SUMIF(pedag!I6:I2476,"M",pedag!W6:W2476),2)</f>
        <v>0</v>
      </c>
      <c r="L18" s="392"/>
    </row>
    <row r="19" spans="2:12" ht="15">
      <c r="B19" s="1113" t="s">
        <v>270</v>
      </c>
      <c r="C19" s="1114"/>
      <c r="D19" s="1115"/>
      <c r="E19" s="384" t="s">
        <v>271</v>
      </c>
      <c r="F19" s="385">
        <f>SUM(F20:F22)</f>
        <v>1</v>
      </c>
      <c r="G19" s="379"/>
    </row>
    <row r="20" spans="2:12" ht="12.95" customHeight="1">
      <c r="B20" s="1117" t="s">
        <v>272</v>
      </c>
      <c r="C20" s="1120" t="s">
        <v>273</v>
      </c>
      <c r="D20" s="1121"/>
      <c r="E20" s="390" t="s">
        <v>110</v>
      </c>
      <c r="F20" s="389"/>
      <c r="G20" s="379"/>
    </row>
    <row r="21" spans="2:12" ht="12.95" customHeight="1">
      <c r="B21" s="1118"/>
      <c r="C21" s="1122" t="s">
        <v>274</v>
      </c>
      <c r="D21" s="1123"/>
      <c r="E21" s="387"/>
      <c r="F21" s="388">
        <v>1</v>
      </c>
      <c r="G21" s="379"/>
    </row>
    <row r="22" spans="2:12" ht="12.95" customHeight="1">
      <c r="B22" s="1119"/>
      <c r="C22" s="1122"/>
      <c r="D22" s="1123"/>
      <c r="E22" s="387"/>
      <c r="F22" s="386"/>
      <c r="G22" s="379"/>
    </row>
    <row r="23" spans="2:12" ht="18.75" customHeight="1">
      <c r="B23" s="1113" t="s">
        <v>275</v>
      </c>
      <c r="C23" s="1114"/>
      <c r="D23" s="1115"/>
      <c r="E23" s="384" t="s">
        <v>110</v>
      </c>
      <c r="F23" s="385">
        <f>SUM(F24:F28)-F25</f>
        <v>10</v>
      </c>
      <c r="G23" s="379"/>
    </row>
    <row r="24" spans="2:12" ht="12.95" customHeight="1">
      <c r="B24" s="1124" t="s">
        <v>276</v>
      </c>
      <c r="C24" s="1120" t="s">
        <v>273</v>
      </c>
      <c r="D24" s="1121"/>
      <c r="E24" s="384" t="s">
        <v>110</v>
      </c>
      <c r="F24" s="380">
        <v>10</v>
      </c>
      <c r="G24" s="379"/>
    </row>
    <row r="25" spans="2:12" ht="12.95" customHeight="1">
      <c r="B25" s="1124"/>
      <c r="C25" s="1125" t="s">
        <v>277</v>
      </c>
      <c r="D25" s="1121"/>
      <c r="E25" s="384" t="s">
        <v>110</v>
      </c>
      <c r="F25" s="383">
        <v>5</v>
      </c>
      <c r="G25" s="379"/>
    </row>
    <row r="26" spans="2:12" ht="12.95" customHeight="1">
      <c r="B26" s="1124"/>
      <c r="C26" s="1116" t="s">
        <v>86</v>
      </c>
      <c r="D26" s="1116"/>
      <c r="E26" s="384" t="s">
        <v>110</v>
      </c>
      <c r="F26" s="383"/>
      <c r="G26" s="379"/>
    </row>
    <row r="27" spans="2:12" ht="12.95" customHeight="1">
      <c r="B27" s="1124"/>
      <c r="C27" s="1116" t="s">
        <v>278</v>
      </c>
      <c r="D27" s="1116"/>
      <c r="E27" s="384" t="s">
        <v>110</v>
      </c>
      <c r="F27" s="383"/>
      <c r="G27" s="379"/>
    </row>
    <row r="28" spans="2:12" ht="12.95" customHeight="1">
      <c r="B28" s="1124"/>
      <c r="C28" s="1116"/>
      <c r="D28" s="1116"/>
      <c r="E28" s="381"/>
      <c r="F28" s="383"/>
      <c r="G28" s="379"/>
      <c r="H28" s="382"/>
    </row>
    <row r="29" spans="2:12" ht="12.95" customHeight="1">
      <c r="B29" s="1124"/>
      <c r="C29" s="1128"/>
      <c r="D29" s="1128"/>
      <c r="E29" s="381"/>
      <c r="F29" s="380"/>
      <c r="G29" s="379"/>
    </row>
    <row r="30" spans="2:12" ht="12.95" customHeight="1">
      <c r="B30" s="1124"/>
      <c r="C30" s="1128"/>
      <c r="D30" s="1128"/>
      <c r="E30" s="381"/>
      <c r="F30" s="380"/>
      <c r="G30" s="379"/>
    </row>
    <row r="31" spans="2:12" ht="21.95" customHeight="1">
      <c r="B31" s="378"/>
      <c r="C31" s="377"/>
      <c r="D31" s="376"/>
      <c r="E31" s="375" t="s">
        <v>279</v>
      </c>
      <c r="F31" s="374">
        <f>F19+F23</f>
        <v>11</v>
      </c>
      <c r="G31" s="373" t="s">
        <v>280</v>
      </c>
    </row>
    <row r="32" spans="2:12" ht="15" customHeight="1">
      <c r="C32" s="1126" t="s">
        <v>281</v>
      </c>
      <c r="D32" s="1127"/>
      <c r="E32" s="1127"/>
      <c r="F32" s="372">
        <f>F25+F19</f>
        <v>6</v>
      </c>
      <c r="G32" s="371" t="s">
        <v>280</v>
      </c>
    </row>
    <row r="33" spans="1:7" ht="15" customHeight="1">
      <c r="B33" s="370" t="s">
        <v>90</v>
      </c>
      <c r="C33" s="369" t="s">
        <v>282</v>
      </c>
      <c r="D33" s="348"/>
      <c r="E33" s="348"/>
      <c r="F33" s="368"/>
      <c r="G33" s="367"/>
    </row>
    <row r="34" spans="1:7" ht="28.5" customHeight="1">
      <c r="A34" s="366"/>
      <c r="B34" s="1129" t="s">
        <v>283</v>
      </c>
      <c r="C34" s="1129"/>
      <c r="D34" s="1129"/>
      <c r="E34" s="1129"/>
      <c r="F34" s="1129"/>
      <c r="G34" s="1129"/>
    </row>
    <row r="35" spans="1:7" ht="15" customHeight="1">
      <c r="A35" s="366"/>
      <c r="B35" s="1130" t="s">
        <v>284</v>
      </c>
      <c r="C35" s="1130"/>
      <c r="D35" s="1130"/>
      <c r="E35" s="365" t="s">
        <v>285</v>
      </c>
      <c r="F35" s="364"/>
      <c r="G35" s="364"/>
    </row>
    <row r="36" spans="1:7" ht="12.95" customHeight="1">
      <c r="B36" s="1131" t="s">
        <v>286</v>
      </c>
      <c r="C36" s="1132"/>
      <c r="D36" s="1133"/>
      <c r="E36" s="363">
        <f>$F$31*3</f>
        <v>33</v>
      </c>
      <c r="F36" s="1134"/>
      <c r="G36" s="1135"/>
    </row>
    <row r="37" spans="1:7" ht="12.95" customHeight="1">
      <c r="B37" s="1131" t="s">
        <v>287</v>
      </c>
      <c r="C37" s="1132"/>
      <c r="D37" s="1133"/>
      <c r="E37" s="363">
        <f>$F$31*7</f>
        <v>77</v>
      </c>
      <c r="F37" s="1134"/>
      <c r="G37" s="1135"/>
    </row>
    <row r="38" spans="1:7" ht="12.95" customHeight="1">
      <c r="B38" s="1131" t="s">
        <v>288</v>
      </c>
      <c r="C38" s="1132"/>
      <c r="D38" s="1133"/>
      <c r="E38" s="363">
        <f>$F$31*14</f>
        <v>154</v>
      </c>
      <c r="F38" s="1134"/>
      <c r="G38" s="1135"/>
    </row>
    <row r="39" spans="1:7" ht="12.95" customHeight="1">
      <c r="B39" s="1131" t="s">
        <v>289</v>
      </c>
      <c r="C39" s="1132"/>
      <c r="D39" s="1133"/>
      <c r="E39" s="363">
        <f>$F$31*18</f>
        <v>198</v>
      </c>
      <c r="F39" s="1134"/>
      <c r="G39" s="1135"/>
    </row>
    <row r="40" spans="1:7" ht="12.95" customHeight="1">
      <c r="B40" s="1131" t="s">
        <v>290</v>
      </c>
      <c r="C40" s="1132"/>
      <c r="D40" s="1133"/>
      <c r="E40" s="363">
        <f>$F$31*20</f>
        <v>220</v>
      </c>
      <c r="F40" s="1134"/>
      <c r="G40" s="1135"/>
    </row>
    <row r="41" spans="1:7" ht="12.95" customHeight="1">
      <c r="B41" s="1131" t="s">
        <v>291</v>
      </c>
      <c r="C41" s="1132"/>
      <c r="D41" s="1133"/>
      <c r="E41" s="363">
        <f>$F$31*22</f>
        <v>242</v>
      </c>
      <c r="F41" s="1134"/>
      <c r="G41" s="1135"/>
    </row>
    <row r="42" spans="1:7" ht="12.95" customHeight="1">
      <c r="B42" s="1131" t="s">
        <v>292</v>
      </c>
      <c r="C42" s="1132"/>
      <c r="D42" s="1133"/>
      <c r="E42" s="363">
        <f>$F$31*30</f>
        <v>330</v>
      </c>
      <c r="F42" s="1134"/>
      <c r="G42" s="1135"/>
    </row>
    <row r="43" spans="1:7" ht="18" customHeight="1">
      <c r="B43" s="348"/>
      <c r="C43" s="348"/>
      <c r="D43" s="348"/>
      <c r="E43" s="348"/>
      <c r="F43" s="348"/>
      <c r="G43" s="348"/>
    </row>
    <row r="44" spans="1:7" ht="15" customHeight="1">
      <c r="A44" s="348"/>
      <c r="B44" s="1139" t="s">
        <v>293</v>
      </c>
      <c r="C44" s="1139"/>
      <c r="D44" s="1139"/>
      <c r="E44" s="1139"/>
      <c r="F44" s="1139"/>
      <c r="G44" s="1139"/>
    </row>
    <row r="45" spans="1:7" ht="15" customHeight="1">
      <c r="A45" s="348"/>
      <c r="B45" s="1136" t="s">
        <v>294</v>
      </c>
      <c r="C45" s="1137"/>
      <c r="D45" s="1137"/>
      <c r="E45" s="1138"/>
      <c r="F45" s="362" t="s">
        <v>295</v>
      </c>
      <c r="G45" s="361" t="s">
        <v>296</v>
      </c>
    </row>
    <row r="46" spans="1:7" ht="12.95" customHeight="1">
      <c r="B46" s="356">
        <v>1</v>
      </c>
      <c r="C46" s="1095"/>
      <c r="D46" s="1140"/>
      <c r="E46" s="1141"/>
      <c r="F46" s="358"/>
      <c r="G46" s="360"/>
    </row>
    <row r="47" spans="1:7" ht="12.95" customHeight="1">
      <c r="B47" s="356">
        <v>2</v>
      </c>
      <c r="C47" s="1095"/>
      <c r="D47" s="1140"/>
      <c r="E47" s="1141"/>
      <c r="F47" s="358"/>
      <c r="G47" s="360"/>
    </row>
    <row r="48" spans="1:7" ht="12.95" customHeight="1">
      <c r="B48" s="356">
        <v>3</v>
      </c>
      <c r="C48" s="1095"/>
      <c r="D48" s="1140"/>
      <c r="E48" s="1141"/>
      <c r="F48" s="358"/>
      <c r="G48" s="360"/>
    </row>
    <row r="49" spans="2:7" ht="12.95" customHeight="1">
      <c r="B49" s="356">
        <v>4</v>
      </c>
      <c r="C49" s="1095"/>
      <c r="D49" s="1140"/>
      <c r="E49" s="1141"/>
      <c r="F49" s="358"/>
      <c r="G49" s="359"/>
    </row>
    <row r="50" spans="2:7" ht="12.95" customHeight="1">
      <c r="B50" s="356"/>
      <c r="C50" s="1095"/>
      <c r="D50" s="1140"/>
      <c r="E50" s="1141"/>
      <c r="F50" s="358"/>
      <c r="G50" s="357"/>
    </row>
    <row r="51" spans="2:7" ht="12.95" customHeight="1">
      <c r="B51" s="356"/>
      <c r="C51" s="1095"/>
      <c r="D51" s="1140"/>
      <c r="E51" s="1141"/>
      <c r="F51" s="355"/>
      <c r="G51" s="354"/>
    </row>
    <row r="52" spans="2:7" ht="12.95" customHeight="1">
      <c r="B52" s="356"/>
      <c r="C52" s="1095"/>
      <c r="D52" s="1140"/>
      <c r="E52" s="1141"/>
      <c r="F52" s="358"/>
      <c r="G52" s="357"/>
    </row>
    <row r="53" spans="2:7" ht="12.95" customHeight="1">
      <c r="B53" s="356"/>
      <c r="C53" s="1095"/>
      <c r="D53" s="1140"/>
      <c r="E53" s="1141"/>
      <c r="F53" s="355"/>
      <c r="G53" s="354"/>
    </row>
    <row r="54" spans="2:7" ht="15">
      <c r="B54" s="353" t="s">
        <v>90</v>
      </c>
      <c r="C54" s="352" t="s">
        <v>297</v>
      </c>
      <c r="D54" s="348"/>
      <c r="E54" s="348"/>
      <c r="F54" s="351">
        <f>SUM(F46:F53)</f>
        <v>0</v>
      </c>
      <c r="G54" s="348" t="s">
        <v>298</v>
      </c>
    </row>
    <row r="55" spans="2:7">
      <c r="B55" s="350"/>
      <c r="C55" s="349"/>
      <c r="D55" s="348"/>
      <c r="E55" s="348"/>
      <c r="F55" s="348"/>
      <c r="G55" s="348"/>
    </row>
    <row r="56" spans="2:7" ht="3.75" customHeight="1">
      <c r="B56" s="348"/>
      <c r="C56" s="348"/>
      <c r="D56" s="348"/>
      <c r="E56" s="348"/>
      <c r="F56" s="348"/>
      <c r="G56" s="348"/>
    </row>
    <row r="57" spans="2:7" hidden="1">
      <c r="B57" s="348"/>
      <c r="C57" s="348"/>
      <c r="D57" s="348"/>
      <c r="E57" s="348"/>
      <c r="F57" s="348"/>
      <c r="G57" s="348"/>
    </row>
    <row r="58" spans="2:7" hidden="1">
      <c r="B58" s="348"/>
      <c r="C58" s="348"/>
      <c r="D58" s="348"/>
      <c r="E58" s="348"/>
      <c r="F58" s="348"/>
      <c r="G58" s="348"/>
    </row>
    <row r="59" spans="2:7">
      <c r="B59" s="348"/>
      <c r="C59" s="348"/>
      <c r="D59" s="348"/>
      <c r="E59" s="348"/>
      <c r="F59" s="348"/>
      <c r="G59" s="348"/>
    </row>
  </sheetData>
  <sheetProtection algorithmName="SHA-512" hashValue="u1IQcAqx6KA5Vz/EgA8Y042U0EfCbRxagpLJ7u86liD0PcfvfayMe+qtNtw08ch+T3vm8IVL2FDqnhdkNjTzKw==" saltValue="7JXiyFl74pMvjTqlldD9Sw==" spinCount="100000" sheet="1" objects="1" scenarios="1"/>
  <mergeCells count="67">
    <mergeCell ref="C52:E52"/>
    <mergeCell ref="C53:E53"/>
    <mergeCell ref="C46:E46"/>
    <mergeCell ref="C47:E47"/>
    <mergeCell ref="C48:E48"/>
    <mergeCell ref="C49:E49"/>
    <mergeCell ref="C50:E50"/>
    <mergeCell ref="C51:E51"/>
    <mergeCell ref="B45:E45"/>
    <mergeCell ref="B38:D38"/>
    <mergeCell ref="F38:G38"/>
    <mergeCell ref="B39:D39"/>
    <mergeCell ref="F39:G39"/>
    <mergeCell ref="B40:D40"/>
    <mergeCell ref="B44:G44"/>
    <mergeCell ref="B41:D41"/>
    <mergeCell ref="F41:G41"/>
    <mergeCell ref="B42:D42"/>
    <mergeCell ref="F42:G42"/>
    <mergeCell ref="B34:G34"/>
    <mergeCell ref="B35:D35"/>
    <mergeCell ref="B36:D36"/>
    <mergeCell ref="F36:G36"/>
    <mergeCell ref="F40:G40"/>
    <mergeCell ref="B37:D37"/>
    <mergeCell ref="F37:G37"/>
    <mergeCell ref="C32:E32"/>
    <mergeCell ref="C27:D27"/>
    <mergeCell ref="C28:D28"/>
    <mergeCell ref="C29:D29"/>
    <mergeCell ref="C30:D30"/>
    <mergeCell ref="B17:G17"/>
    <mergeCell ref="B18:E18"/>
    <mergeCell ref="B19:D19"/>
    <mergeCell ref="C26:D26"/>
    <mergeCell ref="B20:B22"/>
    <mergeCell ref="C20:D20"/>
    <mergeCell ref="C21:D21"/>
    <mergeCell ref="C22:D22"/>
    <mergeCell ref="B23:D23"/>
    <mergeCell ref="B24:B30"/>
    <mergeCell ref="C24:D24"/>
    <mergeCell ref="C25:D25"/>
    <mergeCell ref="C12:E12"/>
    <mergeCell ref="C15:E15"/>
    <mergeCell ref="C13:E13"/>
    <mergeCell ref="F13:G13"/>
    <mergeCell ref="C14:E14"/>
    <mergeCell ref="F14:G14"/>
    <mergeCell ref="F12:G12"/>
    <mergeCell ref="F15:G15"/>
    <mergeCell ref="C11:E11"/>
    <mergeCell ref="F11:G11"/>
    <mergeCell ref="B6:B7"/>
    <mergeCell ref="C6:D7"/>
    <mergeCell ref="F6:G6"/>
    <mergeCell ref="F7:G7"/>
    <mergeCell ref="B8:B9"/>
    <mergeCell ref="C8:D9"/>
    <mergeCell ref="F8:G8"/>
    <mergeCell ref="F9:G9"/>
    <mergeCell ref="F10:G10"/>
    <mergeCell ref="B1:G1"/>
    <mergeCell ref="B2:F2"/>
    <mergeCell ref="F3:G3"/>
    <mergeCell ref="F4:G4"/>
    <mergeCell ref="F5:G5"/>
  </mergeCells>
  <dataValidations count="1">
    <dataValidation type="list" allowBlank="1" showInputMessage="1" showErrorMessage="1" sqref="C26:D30" xr:uid="{00000000-0002-0000-0500-000000000000}">
      <formula1>$G$63:$G$73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1000000}">
          <x14:formula1>
            <xm:f>słownik!$C$61:$C$71</xm:f>
          </x14:formula1>
          <xm:sqref>C21:D22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A3460-E137-4F3A-82D3-6A509021C2AD}">
  <sheetPr>
    <tabColor rgb="FFFFCC99"/>
    <pageSetUpPr fitToPage="1"/>
  </sheetPr>
  <dimension ref="B1:H11"/>
  <sheetViews>
    <sheetView showGridLines="0" view="pageBreakPreview" zoomScaleNormal="100" zoomScaleSheetLayoutView="100" workbookViewId="0">
      <selection activeCell="G15" sqref="G15:G22"/>
    </sheetView>
  </sheetViews>
  <sheetFormatPr defaultColWidth="9.140625" defaultRowHeight="12.75"/>
  <cols>
    <col min="1" max="1" width="3.5703125" style="1" customWidth="1"/>
    <col min="2" max="2" width="4.7109375" style="1" customWidth="1"/>
    <col min="3" max="3" width="16.28515625" style="1" customWidth="1"/>
    <col min="4" max="4" width="14.7109375" style="1" customWidth="1"/>
    <col min="5" max="5" width="57.42578125" style="1" customWidth="1"/>
    <col min="6" max="7" width="9.140625" style="1"/>
    <col min="8" max="8" width="18.42578125" style="1" customWidth="1"/>
    <col min="9" max="16384" width="9.140625" style="1"/>
  </cols>
  <sheetData>
    <row r="1" spans="2:8">
      <c r="F1" s="417"/>
      <c r="G1" s="416" t="str">
        <f>wizyt!B1</f>
        <v xml:space="preserve"> </v>
      </c>
      <c r="H1" s="415" t="str">
        <f>wizyt!D1</f>
        <v xml:space="preserve"> </v>
      </c>
    </row>
    <row r="2" spans="2:8" ht="15.75">
      <c r="B2" s="1142" t="str">
        <f>wizyt!C3</f>
        <v>0501</v>
      </c>
      <c r="C2" s="1143"/>
      <c r="E2" s="414" t="s">
        <v>299</v>
      </c>
    </row>
    <row r="3" spans="2:8" ht="15.75">
      <c r="B3" s="413"/>
      <c r="C3" s="1144" t="s">
        <v>300</v>
      </c>
      <c r="D3" s="1144"/>
      <c r="E3" s="1144"/>
      <c r="F3" s="1144"/>
      <c r="G3" s="1144"/>
      <c r="H3" s="413" t="str">
        <f>wizyt!H3</f>
        <v>2023/2024</v>
      </c>
    </row>
    <row r="5" spans="2:8" ht="31.5" customHeight="1">
      <c r="B5" s="412" t="s">
        <v>301</v>
      </c>
      <c r="C5" s="412" t="s">
        <v>296</v>
      </c>
      <c r="D5" s="412" t="s">
        <v>302</v>
      </c>
      <c r="E5" s="412" t="s">
        <v>303</v>
      </c>
      <c r="F5" s="412" t="s">
        <v>304</v>
      </c>
      <c r="G5" s="412" t="s">
        <v>305</v>
      </c>
      <c r="H5" s="412" t="s">
        <v>306</v>
      </c>
    </row>
    <row r="6" spans="2:8" s="56" customFormat="1" ht="66" customHeight="1">
      <c r="B6" s="408"/>
      <c r="C6" s="411"/>
      <c r="D6" s="410"/>
      <c r="E6" s="409"/>
      <c r="F6" s="408"/>
      <c r="G6" s="408"/>
      <c r="H6" s="407"/>
    </row>
    <row r="7" spans="2:8" s="56" customFormat="1" ht="66" customHeight="1">
      <c r="B7" s="408"/>
      <c r="C7" s="411"/>
      <c r="D7" s="410"/>
      <c r="E7" s="409"/>
      <c r="F7" s="408"/>
      <c r="G7" s="408"/>
      <c r="H7" s="407"/>
    </row>
    <row r="8" spans="2:8" s="56" customFormat="1" ht="66" customHeight="1">
      <c r="B8" s="408"/>
      <c r="C8" s="411"/>
      <c r="D8" s="410"/>
      <c r="E8" s="409"/>
      <c r="F8" s="408"/>
      <c r="G8" s="408"/>
      <c r="H8" s="407"/>
    </row>
    <row r="9" spans="2:8" s="56" customFormat="1" ht="66" customHeight="1">
      <c r="B9" s="408"/>
      <c r="C9" s="411"/>
      <c r="D9" s="410"/>
      <c r="E9" s="409"/>
      <c r="F9" s="408"/>
      <c r="G9" s="408"/>
      <c r="H9" s="407"/>
    </row>
    <row r="10" spans="2:8" s="56" customFormat="1" ht="66" customHeight="1">
      <c r="B10" s="408"/>
      <c r="C10" s="411"/>
      <c r="D10" s="410"/>
      <c r="E10" s="409"/>
      <c r="F10" s="408"/>
      <c r="G10" s="408"/>
      <c r="H10" s="407"/>
    </row>
    <row r="11" spans="2:8" s="56" customFormat="1" ht="66" customHeight="1">
      <c r="B11" s="408"/>
      <c r="C11" s="411"/>
      <c r="D11" s="410"/>
      <c r="E11" s="409"/>
      <c r="F11" s="408"/>
      <c r="G11" s="408"/>
      <c r="H11" s="407"/>
    </row>
  </sheetData>
  <sheetProtection algorithmName="SHA-512" hashValue="60MnP85z3RakQy/sXWQgXxYgapvg03BH0YMC7o663fXTgP3z9LRxC1IILExZ7U1xEFWrLAt137N3u29Eux+FvA==" saltValue="1htuya1+MffN1W+kkzCr2w==" spinCount="100000" sheet="1" formatRows="0" insertRows="0" deleteRows="0"/>
  <mergeCells count="2">
    <mergeCell ref="B2:C2"/>
    <mergeCell ref="C3:G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BBF64C-42F4-4B02-8677-E9BBBB937753}">
          <x14:formula1>
            <xm:f>słownik!$C$63:$C$71</xm:f>
          </x14:formula1>
          <xm:sqref>D6:D11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83526-6AB9-4703-BDE7-CA82E4A5B5BE}">
  <sheetPr>
    <tabColor indexed="13"/>
    <pageSetUpPr fitToPage="1"/>
  </sheetPr>
  <dimension ref="A1:AD421"/>
  <sheetViews>
    <sheetView showGridLines="0" zoomScale="70" zoomScaleNormal="70" workbookViewId="0">
      <pane ySplit="4" topLeftCell="A189" activePane="bottomLeft" state="frozen"/>
      <selection activeCell="G22" sqref="G22"/>
      <selection pane="bottomLeft" activeCell="U387" sqref="U387:U394"/>
    </sheetView>
  </sheetViews>
  <sheetFormatPr defaultColWidth="9.28515625" defaultRowHeight="15"/>
  <cols>
    <col min="1" max="1" width="7.140625" style="418" customWidth="1"/>
    <col min="2" max="2" width="5.85546875" style="418" customWidth="1"/>
    <col min="3" max="3" width="23.85546875" style="425" customWidth="1"/>
    <col min="4" max="4" width="5.5703125" style="418" customWidth="1"/>
    <col min="5" max="5" width="3.7109375" style="418" customWidth="1"/>
    <col min="6" max="6" width="3.7109375" style="424" customWidth="1"/>
    <col min="7" max="7" width="23.5703125" style="418" customWidth="1"/>
    <col min="8" max="8" width="7" style="418" customWidth="1"/>
    <col min="9" max="9" width="5.140625" style="418" customWidth="1"/>
    <col min="10" max="10" width="6.140625" style="424" customWidth="1"/>
    <col min="11" max="11" width="3.7109375" style="418" customWidth="1"/>
    <col min="12" max="12" width="11.28515625" style="418" customWidth="1"/>
    <col min="13" max="13" width="8.5703125" style="424" customWidth="1"/>
    <col min="14" max="14" width="7.28515625" style="418" customWidth="1"/>
    <col min="15" max="15" width="45.5703125" style="418" customWidth="1"/>
    <col min="16" max="18" width="6.28515625" style="418" customWidth="1"/>
    <col min="19" max="19" width="6.28515625" style="424" customWidth="1"/>
    <col min="20" max="21" width="9.28515625" style="423" customWidth="1"/>
    <col min="22" max="22" width="9.28515625" style="418" customWidth="1"/>
    <col min="23" max="23" width="7.42578125" style="422" customWidth="1"/>
    <col min="24" max="24" width="4.5703125" style="421" customWidth="1"/>
    <col min="25" max="25" width="20" style="420" customWidth="1"/>
    <col min="26" max="26" width="12.7109375" style="419" hidden="1" customWidth="1"/>
    <col min="27" max="27" width="7.140625" style="419" hidden="1" customWidth="1"/>
    <col min="28" max="28" width="9.85546875" style="419" hidden="1" customWidth="1"/>
    <col min="29" max="29" width="9.28515625" style="418" hidden="1" customWidth="1"/>
    <col min="30" max="16384" width="9.28515625" style="418"/>
  </cols>
  <sheetData>
    <row r="1" spans="1:29" ht="23.25" customHeight="1">
      <c r="U1" s="598" t="str">
        <f>wizyt!B1</f>
        <v xml:space="preserve"> </v>
      </c>
      <c r="V1" s="1201" t="str">
        <f>wizyt!D1</f>
        <v xml:space="preserve"> </v>
      </c>
      <c r="W1" s="1201"/>
    </row>
    <row r="2" spans="1:29" ht="36" customHeight="1" thickBot="1">
      <c r="A2" s="597"/>
      <c r="B2" s="597"/>
      <c r="C2" s="1163" t="str">
        <f>wizyt!C3</f>
        <v>0501</v>
      </c>
      <c r="D2" s="1164"/>
      <c r="E2" s="596"/>
      <c r="F2" s="595"/>
      <c r="G2" s="594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2"/>
      <c r="T2" s="592"/>
      <c r="U2" s="591" t="s">
        <v>307</v>
      </c>
      <c r="V2" s="1178" t="str">
        <f>wizyt!H3</f>
        <v>2023/2024</v>
      </c>
      <c r="W2" s="1178"/>
      <c r="X2" s="1178"/>
      <c r="Y2" s="1178"/>
    </row>
    <row r="3" spans="1:29" ht="120.75" customHeight="1">
      <c r="A3" s="590" t="s">
        <v>301</v>
      </c>
      <c r="B3" s="589" t="s">
        <v>70</v>
      </c>
      <c r="C3" s="588" t="s">
        <v>308</v>
      </c>
      <c r="D3" s="585" t="s">
        <v>309</v>
      </c>
      <c r="E3" s="585" t="s">
        <v>44</v>
      </c>
      <c r="F3" s="585" t="s">
        <v>310</v>
      </c>
      <c r="G3" s="587" t="s">
        <v>311</v>
      </c>
      <c r="H3" s="586" t="s">
        <v>312</v>
      </c>
      <c r="I3" s="586" t="s">
        <v>91</v>
      </c>
      <c r="J3" s="585" t="s">
        <v>99</v>
      </c>
      <c r="K3" s="585" t="s">
        <v>313</v>
      </c>
      <c r="L3" s="584" t="s">
        <v>105</v>
      </c>
      <c r="M3" s="583" t="s">
        <v>314</v>
      </c>
      <c r="N3" s="579" t="s">
        <v>29</v>
      </c>
      <c r="O3" s="582" t="s">
        <v>315</v>
      </c>
      <c r="P3" s="581" t="s">
        <v>316</v>
      </c>
      <c r="Q3" s="581" t="s">
        <v>317</v>
      </c>
      <c r="R3" s="581" t="s">
        <v>318</v>
      </c>
      <c r="S3" s="580" t="s">
        <v>319</v>
      </c>
      <c r="T3" s="579" t="s">
        <v>320</v>
      </c>
      <c r="U3" s="579" t="s">
        <v>321</v>
      </c>
      <c r="V3" s="579" t="s">
        <v>322</v>
      </c>
      <c r="W3" s="578" t="s">
        <v>323</v>
      </c>
      <c r="X3" s="578" t="s">
        <v>324</v>
      </c>
      <c r="Y3" s="577" t="s">
        <v>325</v>
      </c>
    </row>
    <row r="4" spans="1:29" s="481" customFormat="1" ht="13.5" thickBot="1">
      <c r="A4" s="575">
        <v>1</v>
      </c>
      <c r="B4" s="576">
        <v>2</v>
      </c>
      <c r="C4" s="575">
        <v>3</v>
      </c>
      <c r="D4" s="576">
        <v>4</v>
      </c>
      <c r="E4" s="575">
        <v>5</v>
      </c>
      <c r="F4" s="576">
        <v>6</v>
      </c>
      <c r="G4" s="575">
        <v>7</v>
      </c>
      <c r="H4" s="576">
        <v>8</v>
      </c>
      <c r="I4" s="575">
        <v>9</v>
      </c>
      <c r="J4" s="576">
        <v>10</v>
      </c>
      <c r="K4" s="575">
        <v>11</v>
      </c>
      <c r="L4" s="576">
        <v>12</v>
      </c>
      <c r="M4" s="575">
        <v>13</v>
      </c>
      <c r="N4" s="576">
        <v>14</v>
      </c>
      <c r="O4" s="575">
        <v>15</v>
      </c>
      <c r="P4" s="575">
        <v>16</v>
      </c>
      <c r="Q4" s="830">
        <v>17</v>
      </c>
      <c r="R4" s="576">
        <v>18</v>
      </c>
      <c r="S4" s="575">
        <v>19</v>
      </c>
      <c r="T4" s="576">
        <v>20</v>
      </c>
      <c r="U4" s="575">
        <v>21</v>
      </c>
      <c r="V4" s="576">
        <v>22</v>
      </c>
      <c r="W4" s="575">
        <v>23</v>
      </c>
      <c r="X4" s="576">
        <v>24</v>
      </c>
      <c r="Y4" s="575">
        <v>25</v>
      </c>
      <c r="Z4" s="574" t="s">
        <v>326</v>
      </c>
      <c r="AA4" s="482"/>
      <c r="AB4" s="482"/>
      <c r="AC4" s="481" t="s">
        <v>327</v>
      </c>
    </row>
    <row r="5" spans="1:29" ht="17.100000000000001" customHeight="1" thickTop="1" thickBot="1">
      <c r="A5" s="573"/>
      <c r="B5" s="572"/>
      <c r="C5" s="571" t="s">
        <v>328</v>
      </c>
      <c r="D5" s="570"/>
      <c r="E5" s="570"/>
      <c r="F5" s="570"/>
      <c r="G5" s="570"/>
      <c r="H5" s="570"/>
      <c r="I5" s="570"/>
      <c r="J5" s="570"/>
      <c r="K5" s="570"/>
      <c r="L5" s="570"/>
      <c r="M5" s="570"/>
      <c r="N5" s="570"/>
      <c r="O5" s="570"/>
      <c r="P5" s="570"/>
      <c r="Q5" s="570"/>
      <c r="R5" s="570"/>
      <c r="S5" s="570"/>
      <c r="T5" s="568">
        <f>SUM(T6:T13)</f>
        <v>0</v>
      </c>
      <c r="U5" s="568"/>
      <c r="V5" s="569">
        <f>SUM(V6:V13)</f>
        <v>0</v>
      </c>
      <c r="W5" s="568">
        <f>SUM(W6:W13)</f>
        <v>0</v>
      </c>
      <c r="X5" s="526"/>
      <c r="Y5" s="501" t="s">
        <v>329</v>
      </c>
    </row>
    <row r="6" spans="1:29" ht="12.95" customHeight="1" thickTop="1">
      <c r="A6" s="1165"/>
      <c r="B6" s="1158"/>
      <c r="C6" s="1167"/>
      <c r="D6" s="1169"/>
      <c r="E6" s="1171"/>
      <c r="F6" s="1148"/>
      <c r="G6" s="1187"/>
      <c r="H6" s="476"/>
      <c r="I6" s="1175"/>
      <c r="J6" s="1148"/>
      <c r="K6" s="1148"/>
      <c r="L6" s="475"/>
      <c r="M6" s="474"/>
      <c r="N6" s="472"/>
      <c r="O6" s="473"/>
      <c r="P6" s="551"/>
      <c r="Q6" s="551"/>
      <c r="R6" s="550"/>
      <c r="S6" s="472"/>
      <c r="T6" s="1153">
        <f>SUM(P6:S13)</f>
        <v>0</v>
      </c>
      <c r="U6" s="1150">
        <v>18</v>
      </c>
      <c r="V6" s="1184">
        <f>IF((T6-U6)&gt;=0,T6-U6,0)</f>
        <v>0</v>
      </c>
      <c r="W6" s="1189">
        <f>IF(T6&lt;U6,T6,U6)/IF(U6=0,1,U6)</f>
        <v>0</v>
      </c>
      <c r="X6" s="1179" t="str">
        <f>IF(W6=1,"pe",IF(W6&gt;0,"ne",""))</f>
        <v/>
      </c>
      <c r="Y6" s="1192"/>
      <c r="Z6" s="419">
        <v>1</v>
      </c>
      <c r="AA6" s="419" t="s">
        <v>330</v>
      </c>
      <c r="AB6" s="419" t="str">
        <f t="shared" ref="AB6:AB69" si="0">$C$2</f>
        <v>0501</v>
      </c>
      <c r="AC6" s="529">
        <f>C6</f>
        <v>0</v>
      </c>
    </row>
    <row r="7" spans="1:29" ht="12.95" customHeight="1">
      <c r="A7" s="1165"/>
      <c r="B7" s="1148"/>
      <c r="C7" s="1167"/>
      <c r="D7" s="1169"/>
      <c r="E7" s="1172"/>
      <c r="F7" s="1148"/>
      <c r="G7" s="1187"/>
      <c r="H7" s="1160"/>
      <c r="I7" s="1176"/>
      <c r="J7" s="1148"/>
      <c r="K7" s="1148"/>
      <c r="L7" s="459"/>
      <c r="M7" s="549"/>
      <c r="N7" s="548"/>
      <c r="O7" s="457"/>
      <c r="P7" s="547"/>
      <c r="Q7" s="547"/>
      <c r="R7" s="546"/>
      <c r="S7" s="456"/>
      <c r="T7" s="1154"/>
      <c r="U7" s="1145"/>
      <c r="V7" s="1185"/>
      <c r="W7" s="1190"/>
      <c r="X7" s="1180"/>
      <c r="Y7" s="1193"/>
      <c r="Z7" s="419">
        <f>IF(O7=O6,0,1)</f>
        <v>0</v>
      </c>
      <c r="AA7" s="419" t="s">
        <v>330</v>
      </c>
      <c r="AB7" s="419" t="str">
        <f t="shared" si="0"/>
        <v>0501</v>
      </c>
      <c r="AC7" s="529">
        <f t="shared" ref="AC7:AC13" si="1">AC6</f>
        <v>0</v>
      </c>
    </row>
    <row r="8" spans="1:29" ht="12.95" customHeight="1">
      <c r="A8" s="1165"/>
      <c r="B8" s="1148"/>
      <c r="C8" s="1167"/>
      <c r="D8" s="1169"/>
      <c r="E8" s="1172"/>
      <c r="F8" s="1148"/>
      <c r="G8" s="1187"/>
      <c r="H8" s="1160"/>
      <c r="I8" s="1176"/>
      <c r="J8" s="1148"/>
      <c r="K8" s="1148"/>
      <c r="L8" s="459"/>
      <c r="M8" s="549"/>
      <c r="N8" s="548"/>
      <c r="O8" s="457"/>
      <c r="P8" s="547"/>
      <c r="Q8" s="547"/>
      <c r="R8" s="546"/>
      <c r="S8" s="456"/>
      <c r="T8" s="1154"/>
      <c r="U8" s="1145"/>
      <c r="V8" s="1185"/>
      <c r="W8" s="1190"/>
      <c r="X8" s="1180"/>
      <c r="Y8" s="1193"/>
      <c r="Z8" s="419">
        <f>IF(O8=O7,0,IF(O8=O6,0,1))</f>
        <v>0</v>
      </c>
      <c r="AA8" s="419" t="s">
        <v>330</v>
      </c>
      <c r="AB8" s="419" t="str">
        <f t="shared" si="0"/>
        <v>0501</v>
      </c>
      <c r="AC8" s="529">
        <f t="shared" si="1"/>
        <v>0</v>
      </c>
    </row>
    <row r="9" spans="1:29" ht="12.95" customHeight="1">
      <c r="A9" s="1165"/>
      <c r="B9" s="1148"/>
      <c r="C9" s="1167"/>
      <c r="D9" s="1169"/>
      <c r="E9" s="1172"/>
      <c r="F9" s="1148"/>
      <c r="G9" s="1187"/>
      <c r="H9" s="1160"/>
      <c r="I9" s="1176"/>
      <c r="J9" s="1148"/>
      <c r="K9" s="1148"/>
      <c r="L9" s="459"/>
      <c r="M9" s="549"/>
      <c r="N9" s="548"/>
      <c r="O9" s="457"/>
      <c r="P9" s="547"/>
      <c r="Q9" s="547"/>
      <c r="R9" s="546"/>
      <c r="S9" s="456"/>
      <c r="T9" s="1154"/>
      <c r="U9" s="1145"/>
      <c r="V9" s="1185"/>
      <c r="W9" s="1190"/>
      <c r="X9" s="1180"/>
      <c r="Y9" s="1193"/>
      <c r="Z9" s="419">
        <f>IF(O9=O8,0,IF(O9=O7,0,IF(O9=O6,0,1)))</f>
        <v>0</v>
      </c>
      <c r="AA9" s="419" t="s">
        <v>330</v>
      </c>
      <c r="AB9" s="419" t="str">
        <f t="shared" si="0"/>
        <v>0501</v>
      </c>
      <c r="AC9" s="529">
        <f t="shared" si="1"/>
        <v>0</v>
      </c>
    </row>
    <row r="10" spans="1:29" ht="12.95" customHeight="1">
      <c r="A10" s="1165"/>
      <c r="B10" s="1148"/>
      <c r="C10" s="1167"/>
      <c r="D10" s="1169"/>
      <c r="E10" s="1172"/>
      <c r="F10" s="1148"/>
      <c r="G10" s="1187"/>
      <c r="H10" s="1160"/>
      <c r="I10" s="1176"/>
      <c r="J10" s="1148"/>
      <c r="K10" s="1148"/>
      <c r="L10" s="459"/>
      <c r="M10" s="458"/>
      <c r="N10" s="548"/>
      <c r="O10" s="457"/>
      <c r="P10" s="547"/>
      <c r="Q10" s="547"/>
      <c r="R10" s="546"/>
      <c r="S10" s="456"/>
      <c r="T10" s="1154"/>
      <c r="U10" s="1145"/>
      <c r="V10" s="1185"/>
      <c r="W10" s="1190"/>
      <c r="X10" s="1180"/>
      <c r="Y10" s="1193"/>
      <c r="Z10" s="419">
        <f>IF(O10=O9,0,IF(O10=O8,0,IF(O10=O7,0,IF(O10=O6,0,1))))</f>
        <v>0</v>
      </c>
      <c r="AA10" s="419" t="s">
        <v>330</v>
      </c>
      <c r="AB10" s="419" t="str">
        <f t="shared" si="0"/>
        <v>0501</v>
      </c>
      <c r="AC10" s="529">
        <f t="shared" si="1"/>
        <v>0</v>
      </c>
    </row>
    <row r="11" spans="1:29" ht="12.95" customHeight="1">
      <c r="A11" s="1165"/>
      <c r="B11" s="1148"/>
      <c r="C11" s="1167"/>
      <c r="D11" s="1169"/>
      <c r="E11" s="1172"/>
      <c r="F11" s="1148"/>
      <c r="G11" s="1187"/>
      <c r="H11" s="1160"/>
      <c r="I11" s="1176"/>
      <c r="J11" s="1148"/>
      <c r="K11" s="1148"/>
      <c r="L11" s="459"/>
      <c r="M11" s="458"/>
      <c r="N11" s="548"/>
      <c r="O11" s="457"/>
      <c r="P11" s="547"/>
      <c r="Q11" s="547"/>
      <c r="R11" s="546"/>
      <c r="S11" s="456"/>
      <c r="T11" s="1154"/>
      <c r="U11" s="1145"/>
      <c r="V11" s="1185"/>
      <c r="W11" s="1190"/>
      <c r="X11" s="1180"/>
      <c r="Y11" s="1193"/>
      <c r="Z11" s="419">
        <f>IF(O11=O10,0,IF(O11=O9,0,IF(O11=O8,0,IF(O11=O7,0,IF(O11=O6,0,1)))))</f>
        <v>0</v>
      </c>
      <c r="AA11" s="419" t="s">
        <v>330</v>
      </c>
      <c r="AB11" s="419" t="str">
        <f t="shared" si="0"/>
        <v>0501</v>
      </c>
      <c r="AC11" s="529">
        <f t="shared" si="1"/>
        <v>0</v>
      </c>
    </row>
    <row r="12" spans="1:29" ht="12.95" customHeight="1">
      <c r="A12" s="1165"/>
      <c r="B12" s="1148"/>
      <c r="C12" s="1167"/>
      <c r="D12" s="1169"/>
      <c r="E12" s="1172"/>
      <c r="F12" s="1148"/>
      <c r="G12" s="1187"/>
      <c r="H12" s="1160"/>
      <c r="I12" s="1176"/>
      <c r="J12" s="1148"/>
      <c r="K12" s="1148"/>
      <c r="L12" s="459"/>
      <c r="M12" s="458"/>
      <c r="N12" s="548"/>
      <c r="O12" s="457"/>
      <c r="P12" s="547"/>
      <c r="Q12" s="547"/>
      <c r="R12" s="546"/>
      <c r="S12" s="456"/>
      <c r="T12" s="1154"/>
      <c r="U12" s="1145"/>
      <c r="V12" s="1185"/>
      <c r="W12" s="1190"/>
      <c r="X12" s="1180"/>
      <c r="Y12" s="1193"/>
      <c r="Z12" s="419">
        <f>IF(O12=O11,0,IF(O12=O10,0,IF(O12=O9,0,IF(O12=O8,0,IF(O12=O7,0,IF(O12=O6,0,1))))))</f>
        <v>0</v>
      </c>
      <c r="AA12" s="419" t="s">
        <v>330</v>
      </c>
      <c r="AB12" s="419" t="str">
        <f t="shared" si="0"/>
        <v>0501</v>
      </c>
      <c r="AC12" s="529">
        <f t="shared" si="1"/>
        <v>0</v>
      </c>
    </row>
    <row r="13" spans="1:29" ht="12.95" customHeight="1" thickBot="1">
      <c r="A13" s="1166"/>
      <c r="B13" s="1149"/>
      <c r="C13" s="1168"/>
      <c r="D13" s="1170"/>
      <c r="E13" s="1173"/>
      <c r="F13" s="1149"/>
      <c r="G13" s="1188"/>
      <c r="H13" s="1161"/>
      <c r="I13" s="1177"/>
      <c r="J13" s="1149"/>
      <c r="K13" s="1149"/>
      <c r="L13" s="443"/>
      <c r="M13" s="442"/>
      <c r="N13" s="545"/>
      <c r="O13" s="441"/>
      <c r="P13" s="544"/>
      <c r="Q13" s="544"/>
      <c r="R13" s="543"/>
      <c r="S13" s="440"/>
      <c r="T13" s="1155"/>
      <c r="U13" s="1146"/>
      <c r="V13" s="1186"/>
      <c r="W13" s="1191"/>
      <c r="X13" s="1181"/>
      <c r="Y13" s="1194"/>
      <c r="Z13" s="419">
        <f>IF(O13=O12,0,IF(O13=O11,0,IF(O13=O10,0,IF(O13=O9,0,IF(O13=O8,0,IF(O13=O7,0,IF(O13=O6,0,1)))))))</f>
        <v>0</v>
      </c>
      <c r="AA13" s="419" t="s">
        <v>330</v>
      </c>
      <c r="AB13" s="419" t="str">
        <f t="shared" si="0"/>
        <v>0501</v>
      </c>
      <c r="AC13" s="529">
        <f t="shared" si="1"/>
        <v>0</v>
      </c>
    </row>
    <row r="14" spans="1:29" ht="17.100000000000001" customHeight="1" thickTop="1" thickBot="1">
      <c r="A14" s="494"/>
      <c r="B14" s="488"/>
      <c r="C14" s="558" t="s">
        <v>331</v>
      </c>
      <c r="D14" s="567"/>
      <c r="E14" s="567"/>
      <c r="F14" s="567"/>
      <c r="G14" s="565"/>
      <c r="H14" s="567"/>
      <c r="I14" s="567"/>
      <c r="J14" s="567"/>
      <c r="K14" s="567"/>
      <c r="L14" s="567"/>
      <c r="M14" s="566"/>
      <c r="N14" s="565"/>
      <c r="O14" s="564"/>
      <c r="P14" s="488"/>
      <c r="Q14" s="488"/>
      <c r="R14" s="488"/>
      <c r="S14" s="488"/>
      <c r="T14" s="559">
        <f>SUM(T15:T30)</f>
        <v>0</v>
      </c>
      <c r="U14" s="559"/>
      <c r="V14" s="560">
        <f>SUM(V15:V30)</f>
        <v>0</v>
      </c>
      <c r="W14" s="559">
        <f>SUM(W15:W30)</f>
        <v>0</v>
      </c>
      <c r="X14" s="563"/>
      <c r="Y14" s="562" t="s">
        <v>329</v>
      </c>
      <c r="AB14" s="419" t="str">
        <f t="shared" si="0"/>
        <v>0501</v>
      </c>
    </row>
    <row r="15" spans="1:29" ht="12.95" customHeight="1" thickTop="1" thickBot="1">
      <c r="A15" s="1165"/>
      <c r="B15" s="1158"/>
      <c r="C15" s="1167"/>
      <c r="D15" s="1169"/>
      <c r="E15" s="1171"/>
      <c r="F15" s="1148"/>
      <c r="G15" s="1187"/>
      <c r="H15" s="476"/>
      <c r="I15" s="1175"/>
      <c r="J15" s="1148"/>
      <c r="K15" s="1148"/>
      <c r="L15" s="475"/>
      <c r="M15" s="474"/>
      <c r="N15" s="472"/>
      <c r="O15" s="473"/>
      <c r="P15" s="551"/>
      <c r="Q15" s="551"/>
      <c r="R15" s="550"/>
      <c r="S15" s="472"/>
      <c r="T15" s="1154">
        <f>SUM(P15:S22)</f>
        <v>0</v>
      </c>
      <c r="U15" s="1145"/>
      <c r="V15" s="1184">
        <f>IF((T15-U15)&gt;=0,T15-U15,0)</f>
        <v>0</v>
      </c>
      <c r="W15" s="1147">
        <f>IF(T15&lt;U15,T15,U15)/IF(U15=0,1,U15)</f>
        <v>0</v>
      </c>
      <c r="X15" s="1179" t="str">
        <f>IF(W15=1,"pe",IF(W15&gt;0,"ne",""))</f>
        <v/>
      </c>
      <c r="Y15" s="1174"/>
      <c r="Z15" s="419">
        <v>1</v>
      </c>
      <c r="AA15" s="419" t="s">
        <v>332</v>
      </c>
      <c r="AB15" s="419" t="str">
        <f t="shared" si="0"/>
        <v>0501</v>
      </c>
      <c r="AC15" s="529">
        <f>C15</f>
        <v>0</v>
      </c>
    </row>
    <row r="16" spans="1:29" ht="12.95" customHeight="1" thickTop="1" thickBot="1">
      <c r="A16" s="1165"/>
      <c r="B16" s="1148"/>
      <c r="C16" s="1167"/>
      <c r="D16" s="1169"/>
      <c r="E16" s="1172"/>
      <c r="F16" s="1148"/>
      <c r="G16" s="1187"/>
      <c r="H16" s="1160"/>
      <c r="I16" s="1176"/>
      <c r="J16" s="1148"/>
      <c r="K16" s="1148"/>
      <c r="L16" s="459"/>
      <c r="M16" s="549"/>
      <c r="N16" s="548"/>
      <c r="O16" s="457"/>
      <c r="P16" s="547"/>
      <c r="Q16" s="547"/>
      <c r="R16" s="546"/>
      <c r="S16" s="456"/>
      <c r="T16" s="1154"/>
      <c r="U16" s="1145"/>
      <c r="V16" s="1185"/>
      <c r="W16" s="1147"/>
      <c r="X16" s="1180"/>
      <c r="Y16" s="1174"/>
      <c r="Z16" s="419">
        <f>IF(O16=O15,0,1)</f>
        <v>0</v>
      </c>
      <c r="AA16" s="419" t="s">
        <v>332</v>
      </c>
      <c r="AB16" s="419" t="str">
        <f t="shared" si="0"/>
        <v>0501</v>
      </c>
      <c r="AC16" s="529">
        <f t="shared" ref="AC16:AC22" si="2">AC15</f>
        <v>0</v>
      </c>
    </row>
    <row r="17" spans="1:29" ht="12.95" customHeight="1" thickTop="1" thickBot="1">
      <c r="A17" s="1165"/>
      <c r="B17" s="1148"/>
      <c r="C17" s="1167"/>
      <c r="D17" s="1169"/>
      <c r="E17" s="1172"/>
      <c r="F17" s="1148"/>
      <c r="G17" s="1187"/>
      <c r="H17" s="1160"/>
      <c r="I17" s="1176"/>
      <c r="J17" s="1148"/>
      <c r="K17" s="1148"/>
      <c r="L17" s="459"/>
      <c r="M17" s="549"/>
      <c r="N17" s="548"/>
      <c r="O17" s="457"/>
      <c r="P17" s="547"/>
      <c r="Q17" s="547"/>
      <c r="R17" s="546"/>
      <c r="S17" s="456"/>
      <c r="T17" s="1154"/>
      <c r="U17" s="1145"/>
      <c r="V17" s="1185"/>
      <c r="W17" s="1147"/>
      <c r="X17" s="1180"/>
      <c r="Y17" s="1174"/>
      <c r="Z17" s="419">
        <f>IF(O17=O16,0,IF(O17=O15,0,1))</f>
        <v>0</v>
      </c>
      <c r="AA17" s="419" t="s">
        <v>332</v>
      </c>
      <c r="AB17" s="419" t="str">
        <f t="shared" si="0"/>
        <v>0501</v>
      </c>
      <c r="AC17" s="529">
        <f t="shared" si="2"/>
        <v>0</v>
      </c>
    </row>
    <row r="18" spans="1:29" ht="12.95" customHeight="1" thickTop="1" thickBot="1">
      <c r="A18" s="1165"/>
      <c r="B18" s="1148"/>
      <c r="C18" s="1167"/>
      <c r="D18" s="1169"/>
      <c r="E18" s="1172"/>
      <c r="F18" s="1148"/>
      <c r="G18" s="1187"/>
      <c r="H18" s="1160"/>
      <c r="I18" s="1176"/>
      <c r="J18" s="1148"/>
      <c r="K18" s="1148"/>
      <c r="L18" s="459"/>
      <c r="M18" s="549"/>
      <c r="N18" s="548"/>
      <c r="O18" s="457"/>
      <c r="P18" s="547"/>
      <c r="Q18" s="547"/>
      <c r="R18" s="546"/>
      <c r="S18" s="456"/>
      <c r="T18" s="1154"/>
      <c r="U18" s="1145"/>
      <c r="V18" s="1185"/>
      <c r="W18" s="1147"/>
      <c r="X18" s="1180"/>
      <c r="Y18" s="1174"/>
      <c r="Z18" s="419">
        <f>IF(O18=O17,0,IF(O18=O16,0,IF(O18=O15,0,1)))</f>
        <v>0</v>
      </c>
      <c r="AA18" s="419" t="s">
        <v>332</v>
      </c>
      <c r="AB18" s="419" t="str">
        <f t="shared" si="0"/>
        <v>0501</v>
      </c>
      <c r="AC18" s="529">
        <f t="shared" si="2"/>
        <v>0</v>
      </c>
    </row>
    <row r="19" spans="1:29" ht="12.95" customHeight="1" thickTop="1" thickBot="1">
      <c r="A19" s="1165"/>
      <c r="B19" s="1148"/>
      <c r="C19" s="1167"/>
      <c r="D19" s="1169"/>
      <c r="E19" s="1172"/>
      <c r="F19" s="1148"/>
      <c r="G19" s="1187"/>
      <c r="H19" s="1160"/>
      <c r="I19" s="1176"/>
      <c r="J19" s="1148"/>
      <c r="K19" s="1148"/>
      <c r="L19" s="459"/>
      <c r="M19" s="458"/>
      <c r="N19" s="548"/>
      <c r="O19" s="457"/>
      <c r="P19" s="547"/>
      <c r="Q19" s="547"/>
      <c r="R19" s="546"/>
      <c r="S19" s="456"/>
      <c r="T19" s="1154"/>
      <c r="U19" s="1145"/>
      <c r="V19" s="1185"/>
      <c r="W19" s="1147"/>
      <c r="X19" s="1180"/>
      <c r="Y19" s="1174"/>
      <c r="Z19" s="419">
        <f>IF(O19=O18,0,IF(O19=O17,0,IF(O19=O16,0,IF(O19=O15,0,1))))</f>
        <v>0</v>
      </c>
      <c r="AA19" s="419" t="s">
        <v>332</v>
      </c>
      <c r="AB19" s="419" t="str">
        <f t="shared" si="0"/>
        <v>0501</v>
      </c>
      <c r="AC19" s="529">
        <f t="shared" si="2"/>
        <v>0</v>
      </c>
    </row>
    <row r="20" spans="1:29" ht="12.95" customHeight="1" thickTop="1" thickBot="1">
      <c r="A20" s="1165"/>
      <c r="B20" s="1148"/>
      <c r="C20" s="1167"/>
      <c r="D20" s="1169"/>
      <c r="E20" s="1172"/>
      <c r="F20" s="1148"/>
      <c r="G20" s="1187"/>
      <c r="H20" s="1160"/>
      <c r="I20" s="1176"/>
      <c r="J20" s="1148"/>
      <c r="K20" s="1148"/>
      <c r="L20" s="459"/>
      <c r="M20" s="458"/>
      <c r="N20" s="548"/>
      <c r="O20" s="457"/>
      <c r="P20" s="547"/>
      <c r="Q20" s="547"/>
      <c r="R20" s="546"/>
      <c r="S20" s="456"/>
      <c r="T20" s="1154"/>
      <c r="U20" s="1145"/>
      <c r="V20" s="1185"/>
      <c r="W20" s="1147"/>
      <c r="X20" s="1180"/>
      <c r="Y20" s="1174"/>
      <c r="Z20" s="419">
        <f>IF(O20=O19,0,IF(O20=O18,0,IF(O20=O17,0,IF(O20=O16,0,IF(O20=O15,0,1)))))</f>
        <v>0</v>
      </c>
      <c r="AA20" s="419" t="s">
        <v>332</v>
      </c>
      <c r="AB20" s="419" t="str">
        <f t="shared" si="0"/>
        <v>0501</v>
      </c>
      <c r="AC20" s="529">
        <f t="shared" si="2"/>
        <v>0</v>
      </c>
    </row>
    <row r="21" spans="1:29" ht="12.95" customHeight="1" thickTop="1" thickBot="1">
      <c r="A21" s="1165"/>
      <c r="B21" s="1148"/>
      <c r="C21" s="1167"/>
      <c r="D21" s="1169"/>
      <c r="E21" s="1172"/>
      <c r="F21" s="1148"/>
      <c r="G21" s="1187"/>
      <c r="H21" s="1160"/>
      <c r="I21" s="1176"/>
      <c r="J21" s="1148"/>
      <c r="K21" s="1148"/>
      <c r="L21" s="459"/>
      <c r="M21" s="458"/>
      <c r="N21" s="548"/>
      <c r="O21" s="457"/>
      <c r="P21" s="547"/>
      <c r="Q21" s="547"/>
      <c r="R21" s="546"/>
      <c r="S21" s="456"/>
      <c r="T21" s="1154"/>
      <c r="U21" s="1145"/>
      <c r="V21" s="1185"/>
      <c r="W21" s="1147"/>
      <c r="X21" s="1180"/>
      <c r="Y21" s="1174"/>
      <c r="Z21" s="419">
        <f>IF(O21=O20,0,IF(O21=O19,0,IF(O21=O18,0,IF(O21=O17,0,IF(O21=O16,0,IF(O21=O15,0,1))))))</f>
        <v>0</v>
      </c>
      <c r="AA21" s="419" t="s">
        <v>332</v>
      </c>
      <c r="AB21" s="419" t="str">
        <f t="shared" si="0"/>
        <v>0501</v>
      </c>
      <c r="AC21" s="529">
        <f t="shared" si="2"/>
        <v>0</v>
      </c>
    </row>
    <row r="22" spans="1:29" ht="12.95" customHeight="1" thickTop="1" thickBot="1">
      <c r="A22" s="1166"/>
      <c r="B22" s="1149"/>
      <c r="C22" s="1168"/>
      <c r="D22" s="1170"/>
      <c r="E22" s="1173"/>
      <c r="F22" s="1149"/>
      <c r="G22" s="1188"/>
      <c r="H22" s="1161"/>
      <c r="I22" s="1177"/>
      <c r="J22" s="1149"/>
      <c r="K22" s="1149"/>
      <c r="L22" s="443"/>
      <c r="M22" s="442"/>
      <c r="N22" s="545"/>
      <c r="O22" s="441"/>
      <c r="P22" s="544"/>
      <c r="Q22" s="544"/>
      <c r="R22" s="543"/>
      <c r="S22" s="440"/>
      <c r="T22" s="1155"/>
      <c r="U22" s="1146"/>
      <c r="V22" s="1186"/>
      <c r="W22" s="1147"/>
      <c r="X22" s="1181"/>
      <c r="Y22" s="1174"/>
      <c r="Z22" s="419">
        <f>IF(O22=O21,0,IF(O22=O20,0,IF(O22=O19,0,IF(O22=O18,0,IF(O22=O17,0,IF(O22=O16,0,IF(O22=O15,0,1)))))))</f>
        <v>0</v>
      </c>
      <c r="AA22" s="419" t="s">
        <v>332</v>
      </c>
      <c r="AB22" s="419" t="str">
        <f t="shared" si="0"/>
        <v>0501</v>
      </c>
      <c r="AC22" s="529">
        <f t="shared" si="2"/>
        <v>0</v>
      </c>
    </row>
    <row r="23" spans="1:29" ht="17.100000000000001" customHeight="1" thickTop="1" thickBot="1">
      <c r="A23" s="1165"/>
      <c r="B23" s="1158"/>
      <c r="C23" s="1167"/>
      <c r="D23" s="1169"/>
      <c r="E23" s="1171"/>
      <c r="F23" s="1148"/>
      <c r="G23" s="1187"/>
      <c r="H23" s="476"/>
      <c r="I23" s="1175"/>
      <c r="J23" s="1148"/>
      <c r="K23" s="1148"/>
      <c r="L23" s="475"/>
      <c r="M23" s="474"/>
      <c r="N23" s="472"/>
      <c r="O23" s="473"/>
      <c r="P23" s="551"/>
      <c r="Q23" s="551"/>
      <c r="R23" s="550"/>
      <c r="S23" s="472"/>
      <c r="T23" s="1153">
        <f>SUM(P23:S30)</f>
        <v>0</v>
      </c>
      <c r="U23" s="1150"/>
      <c r="V23" s="1184">
        <f>IF((T23-U23)&gt;=0,T23-U23,0)</f>
        <v>0</v>
      </c>
      <c r="W23" s="1147">
        <f>IF(T23&lt;U23,T23,U23)/IF(U23=0,1,U23)</f>
        <v>0</v>
      </c>
      <c r="X23" s="1179" t="str">
        <f>IF(W23=1,"pe",IF(W23&gt;0,"ne",""))</f>
        <v/>
      </c>
      <c r="Y23" s="1174"/>
      <c r="Z23" s="419">
        <v>1</v>
      </c>
      <c r="AA23" s="419" t="s">
        <v>332</v>
      </c>
      <c r="AB23" s="419" t="str">
        <f t="shared" si="0"/>
        <v>0501</v>
      </c>
      <c r="AC23" s="529">
        <f>C23</f>
        <v>0</v>
      </c>
    </row>
    <row r="24" spans="1:29" ht="12.95" customHeight="1" thickTop="1" thickBot="1">
      <c r="A24" s="1165"/>
      <c r="B24" s="1148"/>
      <c r="C24" s="1167"/>
      <c r="D24" s="1169"/>
      <c r="E24" s="1172"/>
      <c r="F24" s="1148"/>
      <c r="G24" s="1187"/>
      <c r="H24" s="1160"/>
      <c r="I24" s="1176"/>
      <c r="J24" s="1148"/>
      <c r="K24" s="1148"/>
      <c r="L24" s="459"/>
      <c r="M24" s="549"/>
      <c r="N24" s="548"/>
      <c r="O24" s="457"/>
      <c r="P24" s="547"/>
      <c r="Q24" s="547"/>
      <c r="R24" s="546"/>
      <c r="S24" s="456"/>
      <c r="T24" s="1154"/>
      <c r="U24" s="1145"/>
      <c r="V24" s="1185"/>
      <c r="W24" s="1147"/>
      <c r="X24" s="1180"/>
      <c r="Y24" s="1174"/>
      <c r="Z24" s="419">
        <f>IF(O24=O23,0,1)</f>
        <v>0</v>
      </c>
      <c r="AA24" s="419" t="s">
        <v>332</v>
      </c>
      <c r="AB24" s="419" t="str">
        <f t="shared" si="0"/>
        <v>0501</v>
      </c>
      <c r="AC24" s="529">
        <f t="shared" ref="AC24:AC30" si="3">AC23</f>
        <v>0</v>
      </c>
    </row>
    <row r="25" spans="1:29" ht="12.95" customHeight="1" thickTop="1" thickBot="1">
      <c r="A25" s="1165"/>
      <c r="B25" s="1148"/>
      <c r="C25" s="1167"/>
      <c r="D25" s="1169"/>
      <c r="E25" s="1172"/>
      <c r="F25" s="1148"/>
      <c r="G25" s="1187"/>
      <c r="H25" s="1160"/>
      <c r="I25" s="1176"/>
      <c r="J25" s="1148"/>
      <c r="K25" s="1148"/>
      <c r="L25" s="459"/>
      <c r="M25" s="549"/>
      <c r="N25" s="548"/>
      <c r="O25" s="457"/>
      <c r="P25" s="547"/>
      <c r="Q25" s="547"/>
      <c r="R25" s="546"/>
      <c r="S25" s="456"/>
      <c r="T25" s="1154"/>
      <c r="U25" s="1145"/>
      <c r="V25" s="1185"/>
      <c r="W25" s="1147"/>
      <c r="X25" s="1180"/>
      <c r="Y25" s="1174"/>
      <c r="Z25" s="419">
        <f>IF(O25=O24,0,IF(O25=O23,0,1))</f>
        <v>0</v>
      </c>
      <c r="AA25" s="419" t="s">
        <v>332</v>
      </c>
      <c r="AB25" s="419" t="str">
        <f t="shared" si="0"/>
        <v>0501</v>
      </c>
      <c r="AC25" s="529">
        <f t="shared" si="3"/>
        <v>0</v>
      </c>
    </row>
    <row r="26" spans="1:29" ht="12.95" customHeight="1" thickTop="1" thickBot="1">
      <c r="A26" s="1165"/>
      <c r="B26" s="1148"/>
      <c r="C26" s="1167"/>
      <c r="D26" s="1169"/>
      <c r="E26" s="1172"/>
      <c r="F26" s="1148"/>
      <c r="G26" s="1187"/>
      <c r="H26" s="1160"/>
      <c r="I26" s="1176"/>
      <c r="J26" s="1148"/>
      <c r="K26" s="1148"/>
      <c r="L26" s="459"/>
      <c r="M26" s="549"/>
      <c r="N26" s="548"/>
      <c r="O26" s="457"/>
      <c r="P26" s="547"/>
      <c r="Q26" s="547"/>
      <c r="R26" s="546"/>
      <c r="S26" s="456"/>
      <c r="T26" s="1154"/>
      <c r="U26" s="1145"/>
      <c r="V26" s="1185"/>
      <c r="W26" s="1147"/>
      <c r="X26" s="1180"/>
      <c r="Y26" s="1174"/>
      <c r="Z26" s="419">
        <f>IF(O26=O25,0,IF(O26=O24,0,IF(O26=O23,0,1)))</f>
        <v>0</v>
      </c>
      <c r="AA26" s="419" t="s">
        <v>332</v>
      </c>
      <c r="AB26" s="419" t="str">
        <f t="shared" si="0"/>
        <v>0501</v>
      </c>
      <c r="AC26" s="529">
        <f t="shared" si="3"/>
        <v>0</v>
      </c>
    </row>
    <row r="27" spans="1:29" ht="12.95" customHeight="1" thickTop="1" thickBot="1">
      <c r="A27" s="1165"/>
      <c r="B27" s="1148"/>
      <c r="C27" s="1167"/>
      <c r="D27" s="1169"/>
      <c r="E27" s="1172"/>
      <c r="F27" s="1148"/>
      <c r="G27" s="1187"/>
      <c r="H27" s="1160"/>
      <c r="I27" s="1176"/>
      <c r="J27" s="1148"/>
      <c r="K27" s="1148"/>
      <c r="L27" s="459"/>
      <c r="M27" s="458"/>
      <c r="N27" s="548"/>
      <c r="O27" s="457"/>
      <c r="P27" s="547"/>
      <c r="Q27" s="547"/>
      <c r="R27" s="546"/>
      <c r="S27" s="456"/>
      <c r="T27" s="1154"/>
      <c r="U27" s="1145"/>
      <c r="V27" s="1185"/>
      <c r="W27" s="1147"/>
      <c r="X27" s="1180"/>
      <c r="Y27" s="1174"/>
      <c r="Z27" s="419">
        <f>IF(O27=O26,0,IF(O27=O25,0,IF(O27=O24,0,IF(O27=O23,0,1))))</f>
        <v>0</v>
      </c>
      <c r="AA27" s="419" t="s">
        <v>332</v>
      </c>
      <c r="AB27" s="419" t="str">
        <f t="shared" si="0"/>
        <v>0501</v>
      </c>
      <c r="AC27" s="529">
        <f t="shared" si="3"/>
        <v>0</v>
      </c>
    </row>
    <row r="28" spans="1:29" ht="12.95" customHeight="1" thickTop="1" thickBot="1">
      <c r="A28" s="1165"/>
      <c r="B28" s="1148"/>
      <c r="C28" s="1167"/>
      <c r="D28" s="1169"/>
      <c r="E28" s="1172"/>
      <c r="F28" s="1148"/>
      <c r="G28" s="1187"/>
      <c r="H28" s="1160"/>
      <c r="I28" s="1176"/>
      <c r="J28" s="1148"/>
      <c r="K28" s="1148"/>
      <c r="L28" s="459"/>
      <c r="M28" s="458"/>
      <c r="N28" s="548"/>
      <c r="O28" s="457"/>
      <c r="P28" s="547"/>
      <c r="Q28" s="547"/>
      <c r="R28" s="546"/>
      <c r="S28" s="456"/>
      <c r="T28" s="1154"/>
      <c r="U28" s="1145"/>
      <c r="V28" s="1185"/>
      <c r="W28" s="1147"/>
      <c r="X28" s="1180"/>
      <c r="Y28" s="1174"/>
      <c r="Z28" s="419">
        <f>IF(O28=O27,0,IF(O28=O26,0,IF(O28=O25,0,IF(O28=O24,0,IF(O28=O23,0,1)))))</f>
        <v>0</v>
      </c>
      <c r="AA28" s="419" t="s">
        <v>332</v>
      </c>
      <c r="AB28" s="419" t="str">
        <f t="shared" si="0"/>
        <v>0501</v>
      </c>
      <c r="AC28" s="529">
        <f t="shared" si="3"/>
        <v>0</v>
      </c>
    </row>
    <row r="29" spans="1:29" ht="12.95" customHeight="1" thickTop="1" thickBot="1">
      <c r="A29" s="1165"/>
      <c r="B29" s="1148"/>
      <c r="C29" s="1167"/>
      <c r="D29" s="1169"/>
      <c r="E29" s="1172"/>
      <c r="F29" s="1148"/>
      <c r="G29" s="1187"/>
      <c r="H29" s="1160"/>
      <c r="I29" s="1176"/>
      <c r="J29" s="1148"/>
      <c r="K29" s="1148"/>
      <c r="L29" s="459"/>
      <c r="M29" s="458"/>
      <c r="N29" s="548"/>
      <c r="O29" s="457"/>
      <c r="P29" s="547"/>
      <c r="Q29" s="547"/>
      <c r="R29" s="546"/>
      <c r="S29" s="456"/>
      <c r="T29" s="1154"/>
      <c r="U29" s="1145"/>
      <c r="V29" s="1185"/>
      <c r="W29" s="1147"/>
      <c r="X29" s="1180"/>
      <c r="Y29" s="1174"/>
      <c r="Z29" s="419">
        <f>IF(O29=O28,0,IF(O29=O27,0,IF(O29=O26,0,IF(O29=O25,0,IF(O29=O24,0,IF(O29=O23,0,1))))))</f>
        <v>0</v>
      </c>
      <c r="AA29" s="419" t="s">
        <v>332</v>
      </c>
      <c r="AB29" s="419" t="str">
        <f t="shared" si="0"/>
        <v>0501</v>
      </c>
      <c r="AC29" s="529">
        <f t="shared" si="3"/>
        <v>0</v>
      </c>
    </row>
    <row r="30" spans="1:29" ht="12.95" customHeight="1" thickTop="1" thickBot="1">
      <c r="A30" s="1166"/>
      <c r="B30" s="1149"/>
      <c r="C30" s="1168"/>
      <c r="D30" s="1170"/>
      <c r="E30" s="1173"/>
      <c r="F30" s="1149"/>
      <c r="G30" s="1188"/>
      <c r="H30" s="1161"/>
      <c r="I30" s="1177"/>
      <c r="J30" s="1149"/>
      <c r="K30" s="1149"/>
      <c r="L30" s="443"/>
      <c r="M30" s="442"/>
      <c r="N30" s="545"/>
      <c r="O30" s="441"/>
      <c r="P30" s="544"/>
      <c r="Q30" s="544"/>
      <c r="R30" s="543"/>
      <c r="S30" s="440"/>
      <c r="T30" s="1155"/>
      <c r="U30" s="1146"/>
      <c r="V30" s="1186"/>
      <c r="W30" s="1147"/>
      <c r="X30" s="1181"/>
      <c r="Y30" s="1174"/>
      <c r="Z30" s="419">
        <f>IF(O30=O29,0,IF(O30=O28,0,IF(O30=O27,0,IF(O30=O26,0,IF(O30=O25,0,IF(O30=O24,0,IF(O30=O23,0,1)))))))</f>
        <v>0</v>
      </c>
      <c r="AA30" s="419" t="s">
        <v>332</v>
      </c>
      <c r="AB30" s="419" t="str">
        <f t="shared" si="0"/>
        <v>0501</v>
      </c>
      <c r="AC30" s="529">
        <f t="shared" si="3"/>
        <v>0</v>
      </c>
    </row>
    <row r="31" spans="1:29" ht="20.25" customHeight="1" thickTop="1" thickBot="1">
      <c r="A31" s="494"/>
      <c r="B31" s="488"/>
      <c r="C31" s="558" t="s">
        <v>333</v>
      </c>
      <c r="D31" s="492"/>
      <c r="E31" s="492"/>
      <c r="F31" s="492"/>
      <c r="G31" s="488"/>
      <c r="H31" s="492"/>
      <c r="I31" s="492"/>
      <c r="J31" s="492"/>
      <c r="K31" s="492"/>
      <c r="L31" s="561"/>
      <c r="M31" s="557"/>
      <c r="N31" s="488"/>
      <c r="O31" s="488"/>
      <c r="P31" s="488"/>
      <c r="Q31" s="488"/>
      <c r="R31" s="488"/>
      <c r="S31" s="542"/>
      <c r="T31" s="559">
        <f>SUM(T32:T67)</f>
        <v>0</v>
      </c>
      <c r="U31" s="559"/>
      <c r="V31" s="560">
        <f>SUM(V32:V67)</f>
        <v>0</v>
      </c>
      <c r="W31" s="559">
        <f>SUM(W32:W67)</f>
        <v>0</v>
      </c>
      <c r="X31" s="554"/>
      <c r="Y31" s="501" t="s">
        <v>329</v>
      </c>
      <c r="AB31" s="419" t="str">
        <f t="shared" si="0"/>
        <v>0501</v>
      </c>
    </row>
    <row r="32" spans="1:29" ht="12.95" customHeight="1" thickTop="1" thickBot="1">
      <c r="A32" s="1165"/>
      <c r="B32" s="1158"/>
      <c r="C32" s="1167"/>
      <c r="D32" s="1169"/>
      <c r="E32" s="1171"/>
      <c r="F32" s="1158"/>
      <c r="G32" s="1187"/>
      <c r="H32" s="1158"/>
      <c r="I32" s="1195"/>
      <c r="J32" s="1148"/>
      <c r="K32" s="1148"/>
      <c r="L32" s="475"/>
      <c r="M32" s="474"/>
      <c r="N32" s="472"/>
      <c r="O32" s="473"/>
      <c r="P32" s="551"/>
      <c r="Q32" s="551"/>
      <c r="R32" s="550"/>
      <c r="S32" s="472"/>
      <c r="T32" s="1154">
        <f>SUM(P32:S41)</f>
        <v>0</v>
      </c>
      <c r="U32" s="1145"/>
      <c r="V32" s="1151">
        <f>IF((T32-U32)&gt;=0,T32-U32,0)</f>
        <v>0</v>
      </c>
      <c r="W32" s="1147">
        <f>IF(T32&lt;U32,T32,U32)/IF(U32=0,1,U32)</f>
        <v>0</v>
      </c>
      <c r="X32" s="1179" t="str">
        <f>IF(W32=1,"pe",IF(W32&gt;0,"ne",""))</f>
        <v/>
      </c>
      <c r="Y32" s="1174"/>
      <c r="Z32" s="419">
        <v>1</v>
      </c>
      <c r="AA32" s="419" t="s">
        <v>334</v>
      </c>
      <c r="AB32" s="419" t="str">
        <f t="shared" si="0"/>
        <v>0501</v>
      </c>
      <c r="AC32" s="529">
        <f>C32</f>
        <v>0</v>
      </c>
    </row>
    <row r="33" spans="1:29" ht="12.95" customHeight="1" thickTop="1" thickBot="1">
      <c r="A33" s="1165"/>
      <c r="B33" s="1148"/>
      <c r="C33" s="1167"/>
      <c r="D33" s="1169"/>
      <c r="E33" s="1172"/>
      <c r="F33" s="1148"/>
      <c r="G33" s="1187"/>
      <c r="H33" s="1159"/>
      <c r="I33" s="1196"/>
      <c r="J33" s="1148"/>
      <c r="K33" s="1148"/>
      <c r="L33" s="459"/>
      <c r="M33" s="458"/>
      <c r="N33" s="456"/>
      <c r="O33" s="457"/>
      <c r="P33" s="547"/>
      <c r="Q33" s="547"/>
      <c r="R33" s="546"/>
      <c r="S33" s="456"/>
      <c r="T33" s="1154"/>
      <c r="U33" s="1145"/>
      <c r="V33" s="1152"/>
      <c r="W33" s="1147"/>
      <c r="X33" s="1180"/>
      <c r="Y33" s="1174"/>
      <c r="Z33" s="419">
        <f>IF(O33=O32,0,1)</f>
        <v>0</v>
      </c>
      <c r="AA33" s="419" t="s">
        <v>334</v>
      </c>
      <c r="AB33" s="419" t="str">
        <f t="shared" si="0"/>
        <v>0501</v>
      </c>
      <c r="AC33" s="529">
        <f t="shared" ref="AC33:AC41" si="4">AC32</f>
        <v>0</v>
      </c>
    </row>
    <row r="34" spans="1:29" ht="12.95" customHeight="1" thickTop="1" thickBot="1">
      <c r="A34" s="1165"/>
      <c r="B34" s="1148"/>
      <c r="C34" s="1167"/>
      <c r="D34" s="1169"/>
      <c r="E34" s="1172"/>
      <c r="F34" s="1148"/>
      <c r="G34" s="1187"/>
      <c r="H34" s="1156"/>
      <c r="I34" s="1196"/>
      <c r="J34" s="1148"/>
      <c r="K34" s="1148"/>
      <c r="L34" s="459"/>
      <c r="M34" s="458"/>
      <c r="N34" s="456"/>
      <c r="O34" s="457"/>
      <c r="P34" s="547"/>
      <c r="Q34" s="547"/>
      <c r="R34" s="546"/>
      <c r="S34" s="456"/>
      <c r="T34" s="1154"/>
      <c r="U34" s="1145"/>
      <c r="V34" s="1152"/>
      <c r="W34" s="1147"/>
      <c r="X34" s="1180"/>
      <c r="Y34" s="1174"/>
      <c r="Z34" s="419">
        <f>IF(O34=O33,0,IF(O34=O32,0,1))</f>
        <v>0</v>
      </c>
      <c r="AA34" s="419" t="s">
        <v>334</v>
      </c>
      <c r="AB34" s="419" t="str">
        <f t="shared" si="0"/>
        <v>0501</v>
      </c>
      <c r="AC34" s="529">
        <f t="shared" si="4"/>
        <v>0</v>
      </c>
    </row>
    <row r="35" spans="1:29" ht="12.95" customHeight="1" thickTop="1" thickBot="1">
      <c r="A35" s="1165"/>
      <c r="B35" s="1148"/>
      <c r="C35" s="1167"/>
      <c r="D35" s="1169"/>
      <c r="E35" s="1172"/>
      <c r="F35" s="1148"/>
      <c r="G35" s="1187"/>
      <c r="H35" s="1156"/>
      <c r="I35" s="1196"/>
      <c r="J35" s="1148"/>
      <c r="K35" s="1148"/>
      <c r="L35" s="459"/>
      <c r="M35" s="458"/>
      <c r="N35" s="456"/>
      <c r="O35" s="457"/>
      <c r="P35" s="547"/>
      <c r="Q35" s="547"/>
      <c r="R35" s="546"/>
      <c r="S35" s="456"/>
      <c r="T35" s="1154"/>
      <c r="U35" s="1145"/>
      <c r="V35" s="1152"/>
      <c r="W35" s="1147"/>
      <c r="X35" s="1180"/>
      <c r="Y35" s="1174"/>
      <c r="Z35" s="419">
        <f>IF(O35=O34,0,IF(O35=O33,0,IF(O35=O32,0,1)))</f>
        <v>0</v>
      </c>
      <c r="AA35" s="419" t="s">
        <v>334</v>
      </c>
      <c r="AB35" s="419" t="str">
        <f t="shared" si="0"/>
        <v>0501</v>
      </c>
      <c r="AC35" s="529">
        <f t="shared" si="4"/>
        <v>0</v>
      </c>
    </row>
    <row r="36" spans="1:29" ht="12.95" customHeight="1" thickTop="1" thickBot="1">
      <c r="A36" s="1165"/>
      <c r="B36" s="1148"/>
      <c r="C36" s="1167"/>
      <c r="D36" s="1169"/>
      <c r="E36" s="1172"/>
      <c r="F36" s="1148"/>
      <c r="G36" s="1187"/>
      <c r="H36" s="1156"/>
      <c r="I36" s="1196"/>
      <c r="J36" s="1148"/>
      <c r="K36" s="1148"/>
      <c r="L36" s="459"/>
      <c r="M36" s="458"/>
      <c r="N36" s="456"/>
      <c r="O36" s="457"/>
      <c r="P36" s="547"/>
      <c r="Q36" s="547"/>
      <c r="R36" s="546"/>
      <c r="S36" s="456"/>
      <c r="T36" s="1154"/>
      <c r="U36" s="1145"/>
      <c r="V36" s="1152"/>
      <c r="W36" s="1147"/>
      <c r="X36" s="1180"/>
      <c r="Y36" s="1174"/>
      <c r="Z36" s="419">
        <f>IF(O36=O35,0,IF(O36=O34,0,IF(O36=O33,0,IF(O36=O32,0,1))))</f>
        <v>0</v>
      </c>
      <c r="AA36" s="419" t="s">
        <v>334</v>
      </c>
      <c r="AB36" s="419" t="str">
        <f t="shared" si="0"/>
        <v>0501</v>
      </c>
      <c r="AC36" s="529">
        <f t="shared" si="4"/>
        <v>0</v>
      </c>
    </row>
    <row r="37" spans="1:29" ht="12.95" customHeight="1" thickTop="1" thickBot="1">
      <c r="A37" s="1165"/>
      <c r="B37" s="1148"/>
      <c r="C37" s="1167"/>
      <c r="D37" s="1169"/>
      <c r="E37" s="1172"/>
      <c r="F37" s="1148"/>
      <c r="G37" s="1187"/>
      <c r="H37" s="1156"/>
      <c r="I37" s="1196"/>
      <c r="J37" s="1148"/>
      <c r="K37" s="1148"/>
      <c r="L37" s="459"/>
      <c r="M37" s="458"/>
      <c r="N37" s="456"/>
      <c r="O37" s="457"/>
      <c r="P37" s="547"/>
      <c r="Q37" s="547"/>
      <c r="R37" s="546"/>
      <c r="S37" s="456"/>
      <c r="T37" s="1154"/>
      <c r="U37" s="1145"/>
      <c r="V37" s="1152"/>
      <c r="W37" s="1147"/>
      <c r="X37" s="1180"/>
      <c r="Y37" s="1174"/>
      <c r="Z37" s="419">
        <f>IF(O37=O36,0,IF(O37=O35,0,IF(O37=O34,0,IF(O37=O33,0,IF(O37=O32,0,1)))))</f>
        <v>0</v>
      </c>
      <c r="AA37" s="419" t="s">
        <v>334</v>
      </c>
      <c r="AB37" s="419" t="str">
        <f t="shared" si="0"/>
        <v>0501</v>
      </c>
      <c r="AC37" s="529">
        <f t="shared" si="4"/>
        <v>0</v>
      </c>
    </row>
    <row r="38" spans="1:29" ht="12.95" customHeight="1" thickTop="1" thickBot="1">
      <c r="A38" s="1165"/>
      <c r="B38" s="1148"/>
      <c r="C38" s="1167"/>
      <c r="D38" s="1169"/>
      <c r="E38" s="1172"/>
      <c r="F38" s="1148"/>
      <c r="G38" s="1187"/>
      <c r="H38" s="1156"/>
      <c r="I38" s="1196"/>
      <c r="J38" s="1148"/>
      <c r="K38" s="1148"/>
      <c r="L38" s="459"/>
      <c r="M38" s="458"/>
      <c r="N38" s="456"/>
      <c r="O38" s="457"/>
      <c r="P38" s="547"/>
      <c r="Q38" s="547"/>
      <c r="R38" s="546"/>
      <c r="S38" s="456"/>
      <c r="T38" s="1154"/>
      <c r="U38" s="1145"/>
      <c r="V38" s="1182" t="str">
        <f>IF(V32&gt;U32/2,"błąd","")</f>
        <v/>
      </c>
      <c r="W38" s="1147"/>
      <c r="X38" s="1180"/>
      <c r="Y38" s="1174"/>
      <c r="Z38" s="419">
        <f>IF(O38=O37,0,IF(O38=O36,0,IF(O38=O35,0,IF(O38=O34,0,IF(O38=O33,0,IF(O38=O32,0,1))))))</f>
        <v>0</v>
      </c>
      <c r="AA38" s="419" t="s">
        <v>334</v>
      </c>
      <c r="AB38" s="419" t="str">
        <f t="shared" si="0"/>
        <v>0501</v>
      </c>
      <c r="AC38" s="529">
        <f t="shared" si="4"/>
        <v>0</v>
      </c>
    </row>
    <row r="39" spans="1:29" ht="12.95" customHeight="1" thickTop="1" thickBot="1">
      <c r="A39" s="1165"/>
      <c r="B39" s="1148"/>
      <c r="C39" s="1167"/>
      <c r="D39" s="1169"/>
      <c r="E39" s="1172"/>
      <c r="F39" s="1148"/>
      <c r="G39" s="1187"/>
      <c r="H39" s="1156"/>
      <c r="I39" s="1196"/>
      <c r="J39" s="1148"/>
      <c r="K39" s="1148"/>
      <c r="L39" s="459"/>
      <c r="M39" s="458"/>
      <c r="N39" s="456"/>
      <c r="O39" s="457"/>
      <c r="P39" s="547"/>
      <c r="Q39" s="547"/>
      <c r="R39" s="546"/>
      <c r="S39" s="456"/>
      <c r="T39" s="1154"/>
      <c r="U39" s="1145"/>
      <c r="V39" s="1182"/>
      <c r="W39" s="1147"/>
      <c r="X39" s="1180"/>
      <c r="Y39" s="1174"/>
      <c r="Z39" s="419">
        <f>IF(O39=O38,0,IF(O39=O37,0,IF(O39=O36,0,IF(O39=O35,0,IF(O39=O34,0,IF(O39=O33,0,IF(O39=O32,0,1)))))))</f>
        <v>0</v>
      </c>
      <c r="AA39" s="419" t="s">
        <v>334</v>
      </c>
      <c r="AB39" s="419" t="str">
        <f t="shared" si="0"/>
        <v>0501</v>
      </c>
      <c r="AC39" s="529">
        <f t="shared" si="4"/>
        <v>0</v>
      </c>
    </row>
    <row r="40" spans="1:29" ht="12.95" customHeight="1" thickTop="1" thickBot="1">
      <c r="A40" s="1165"/>
      <c r="B40" s="1148"/>
      <c r="C40" s="1167"/>
      <c r="D40" s="1169"/>
      <c r="E40" s="1172"/>
      <c r="F40" s="1148"/>
      <c r="G40" s="1187"/>
      <c r="H40" s="1156"/>
      <c r="I40" s="1196"/>
      <c r="J40" s="1148"/>
      <c r="K40" s="1148"/>
      <c r="L40" s="459"/>
      <c r="M40" s="458"/>
      <c r="N40" s="456"/>
      <c r="O40" s="457"/>
      <c r="P40" s="547"/>
      <c r="Q40" s="547"/>
      <c r="R40" s="546"/>
      <c r="S40" s="456"/>
      <c r="T40" s="1154"/>
      <c r="U40" s="1145"/>
      <c r="V40" s="1182"/>
      <c r="W40" s="1147"/>
      <c r="X40" s="1180"/>
      <c r="Y40" s="1174"/>
      <c r="Z40" s="419">
        <f>IF(O40=O39,0,IF(O40=O38,0,IF(O40=O37,0,IF(O40=O36,0,IF(O40=O35,0,IF(O40=O34,0,IF(O40=O33,IF(O40=O32,0,1))))))))</f>
        <v>0</v>
      </c>
      <c r="AA40" s="419" t="s">
        <v>334</v>
      </c>
      <c r="AB40" s="419" t="str">
        <f t="shared" si="0"/>
        <v>0501</v>
      </c>
      <c r="AC40" s="529">
        <f t="shared" si="4"/>
        <v>0</v>
      </c>
    </row>
    <row r="41" spans="1:29" ht="12.95" customHeight="1" thickTop="1" thickBot="1">
      <c r="A41" s="1166"/>
      <c r="B41" s="1149"/>
      <c r="C41" s="1168"/>
      <c r="D41" s="1170"/>
      <c r="E41" s="1173"/>
      <c r="F41" s="1149"/>
      <c r="G41" s="1188"/>
      <c r="H41" s="1157"/>
      <c r="I41" s="1197"/>
      <c r="J41" s="1149"/>
      <c r="K41" s="1149"/>
      <c r="L41" s="443"/>
      <c r="M41" s="442"/>
      <c r="N41" s="440"/>
      <c r="O41" s="441"/>
      <c r="P41" s="544"/>
      <c r="Q41" s="544"/>
      <c r="R41" s="543"/>
      <c r="S41" s="440"/>
      <c r="T41" s="1155"/>
      <c r="U41" s="1146"/>
      <c r="V41" s="1183"/>
      <c r="W41" s="1147"/>
      <c r="X41" s="1181"/>
      <c r="Y41" s="1174"/>
      <c r="Z41" s="419">
        <f>IF(O41=O40,0,IF(O41=O39,0,IF(O41=O38,0,IF(O41=O37,0,IF(O41=O36,0,IF(O41=O35,0,IF(O41=O34,0,IF(O41=O33,0,IF(O41=O32,0,1)))))))))</f>
        <v>0</v>
      </c>
      <c r="AA41" s="419" t="s">
        <v>334</v>
      </c>
      <c r="AB41" s="419" t="str">
        <f t="shared" si="0"/>
        <v>0501</v>
      </c>
      <c r="AC41" s="529">
        <f t="shared" si="4"/>
        <v>0</v>
      </c>
    </row>
    <row r="42" spans="1:29" ht="12.95" customHeight="1" thickTop="1" thickBot="1">
      <c r="A42" s="1165"/>
      <c r="B42" s="1158"/>
      <c r="C42" s="1167"/>
      <c r="D42" s="1169"/>
      <c r="E42" s="1171"/>
      <c r="F42" s="1158"/>
      <c r="G42" s="1187"/>
      <c r="H42" s="1158"/>
      <c r="I42" s="1195"/>
      <c r="J42" s="1148"/>
      <c r="K42" s="1148"/>
      <c r="L42" s="475"/>
      <c r="M42" s="474"/>
      <c r="N42" s="472"/>
      <c r="O42" s="473"/>
      <c r="P42" s="551"/>
      <c r="Q42" s="551"/>
      <c r="R42" s="550"/>
      <c r="S42" s="472"/>
      <c r="T42" s="1154">
        <f>SUM(P42:S51)</f>
        <v>0</v>
      </c>
      <c r="U42" s="1145"/>
      <c r="V42" s="1151">
        <f>IF((T42-U42)&gt;=0,T42-U42,0)</f>
        <v>0</v>
      </c>
      <c r="W42" s="1147">
        <f>IF(T42&lt;U42,T42,U42)/IF(U42=0,1,U42)</f>
        <v>0</v>
      </c>
      <c r="X42" s="1179" t="str">
        <f>IF(W42=1,"pe",IF(W42&gt;0,"ne",""))</f>
        <v/>
      </c>
      <c r="Y42" s="1174"/>
      <c r="Z42" s="419">
        <v>1</v>
      </c>
      <c r="AA42" s="419" t="s">
        <v>334</v>
      </c>
      <c r="AB42" s="419" t="str">
        <f t="shared" si="0"/>
        <v>0501</v>
      </c>
      <c r="AC42" s="529">
        <f>C42</f>
        <v>0</v>
      </c>
    </row>
    <row r="43" spans="1:29" ht="12.95" customHeight="1" thickTop="1" thickBot="1">
      <c r="A43" s="1165"/>
      <c r="B43" s="1148"/>
      <c r="C43" s="1167"/>
      <c r="D43" s="1169"/>
      <c r="E43" s="1172"/>
      <c r="F43" s="1148"/>
      <c r="G43" s="1187"/>
      <c r="H43" s="1159"/>
      <c r="I43" s="1196"/>
      <c r="J43" s="1148"/>
      <c r="K43" s="1148"/>
      <c r="L43" s="459"/>
      <c r="M43" s="458"/>
      <c r="N43" s="456"/>
      <c r="O43" s="457"/>
      <c r="P43" s="547"/>
      <c r="Q43" s="547"/>
      <c r="R43" s="546"/>
      <c r="S43" s="456"/>
      <c r="T43" s="1154"/>
      <c r="U43" s="1145"/>
      <c r="V43" s="1152"/>
      <c r="W43" s="1147"/>
      <c r="X43" s="1180"/>
      <c r="Y43" s="1174"/>
      <c r="Z43" s="419">
        <f>IF(O43=O42,0,1)</f>
        <v>0</v>
      </c>
      <c r="AA43" s="419" t="s">
        <v>334</v>
      </c>
      <c r="AB43" s="419" t="str">
        <f t="shared" si="0"/>
        <v>0501</v>
      </c>
      <c r="AC43" s="529">
        <f t="shared" ref="AC43:AC51" si="5">AC42</f>
        <v>0</v>
      </c>
    </row>
    <row r="44" spans="1:29" ht="12.95" customHeight="1" thickTop="1" thickBot="1">
      <c r="A44" s="1165"/>
      <c r="B44" s="1148"/>
      <c r="C44" s="1167"/>
      <c r="D44" s="1169"/>
      <c r="E44" s="1172"/>
      <c r="F44" s="1148"/>
      <c r="G44" s="1187"/>
      <c r="H44" s="1156"/>
      <c r="I44" s="1196"/>
      <c r="J44" s="1148"/>
      <c r="K44" s="1148"/>
      <c r="L44" s="459"/>
      <c r="M44" s="458"/>
      <c r="N44" s="456"/>
      <c r="O44" s="457"/>
      <c r="P44" s="547"/>
      <c r="Q44" s="547"/>
      <c r="R44" s="546"/>
      <c r="S44" s="456"/>
      <c r="T44" s="1154"/>
      <c r="U44" s="1145"/>
      <c r="V44" s="1152"/>
      <c r="W44" s="1147"/>
      <c r="X44" s="1180"/>
      <c r="Y44" s="1174"/>
      <c r="Z44" s="419">
        <f>IF(O44=O43,0,IF(O44=O42,0,1))</f>
        <v>0</v>
      </c>
      <c r="AA44" s="419" t="s">
        <v>334</v>
      </c>
      <c r="AB44" s="419" t="str">
        <f t="shared" si="0"/>
        <v>0501</v>
      </c>
      <c r="AC44" s="529">
        <f t="shared" si="5"/>
        <v>0</v>
      </c>
    </row>
    <row r="45" spans="1:29" ht="12.95" customHeight="1" thickTop="1" thickBot="1">
      <c r="A45" s="1165"/>
      <c r="B45" s="1148"/>
      <c r="C45" s="1167"/>
      <c r="D45" s="1169"/>
      <c r="E45" s="1172"/>
      <c r="F45" s="1148"/>
      <c r="G45" s="1187"/>
      <c r="H45" s="1156"/>
      <c r="I45" s="1196"/>
      <c r="J45" s="1148"/>
      <c r="K45" s="1148"/>
      <c r="L45" s="459"/>
      <c r="M45" s="458"/>
      <c r="N45" s="456"/>
      <c r="O45" s="457"/>
      <c r="P45" s="547"/>
      <c r="Q45" s="547"/>
      <c r="R45" s="546"/>
      <c r="S45" s="456"/>
      <c r="T45" s="1154"/>
      <c r="U45" s="1145"/>
      <c r="V45" s="1152"/>
      <c r="W45" s="1147"/>
      <c r="X45" s="1180"/>
      <c r="Y45" s="1174"/>
      <c r="Z45" s="419">
        <f>IF(O45=O44,0,IF(O45=O43,0,IF(O45=O42,0,1)))</f>
        <v>0</v>
      </c>
      <c r="AA45" s="419" t="s">
        <v>334</v>
      </c>
      <c r="AB45" s="419" t="str">
        <f t="shared" si="0"/>
        <v>0501</v>
      </c>
      <c r="AC45" s="529">
        <f t="shared" si="5"/>
        <v>0</v>
      </c>
    </row>
    <row r="46" spans="1:29" ht="12" customHeight="1" thickTop="1" thickBot="1">
      <c r="A46" s="1165"/>
      <c r="B46" s="1148"/>
      <c r="C46" s="1167"/>
      <c r="D46" s="1169"/>
      <c r="E46" s="1172"/>
      <c r="F46" s="1148"/>
      <c r="G46" s="1187"/>
      <c r="H46" s="1156"/>
      <c r="I46" s="1196"/>
      <c r="J46" s="1148"/>
      <c r="K46" s="1148"/>
      <c r="L46" s="459"/>
      <c r="M46" s="458"/>
      <c r="N46" s="456"/>
      <c r="O46" s="457"/>
      <c r="P46" s="547"/>
      <c r="Q46" s="547"/>
      <c r="R46" s="546"/>
      <c r="S46" s="456"/>
      <c r="T46" s="1154"/>
      <c r="U46" s="1145"/>
      <c r="V46" s="1152"/>
      <c r="W46" s="1147"/>
      <c r="X46" s="1180"/>
      <c r="Y46" s="1174"/>
      <c r="Z46" s="419">
        <f>IF(O46=O45,0,IF(O46=O44,0,IF(O46=O43,0,IF(O46=O42,0,1))))</f>
        <v>0</v>
      </c>
      <c r="AA46" s="419" t="s">
        <v>334</v>
      </c>
      <c r="AB46" s="419" t="str">
        <f t="shared" si="0"/>
        <v>0501</v>
      </c>
      <c r="AC46" s="529">
        <f t="shared" si="5"/>
        <v>0</v>
      </c>
    </row>
    <row r="47" spans="1:29" ht="12" customHeight="1" thickTop="1" thickBot="1">
      <c r="A47" s="1165"/>
      <c r="B47" s="1148"/>
      <c r="C47" s="1167"/>
      <c r="D47" s="1169"/>
      <c r="E47" s="1172"/>
      <c r="F47" s="1148"/>
      <c r="G47" s="1187"/>
      <c r="H47" s="1156"/>
      <c r="I47" s="1196"/>
      <c r="J47" s="1148"/>
      <c r="K47" s="1148"/>
      <c r="L47" s="459"/>
      <c r="M47" s="458"/>
      <c r="N47" s="456"/>
      <c r="O47" s="457"/>
      <c r="P47" s="547"/>
      <c r="Q47" s="547"/>
      <c r="R47" s="546"/>
      <c r="S47" s="456"/>
      <c r="T47" s="1154"/>
      <c r="U47" s="1145"/>
      <c r="V47" s="1152"/>
      <c r="W47" s="1147"/>
      <c r="X47" s="1180"/>
      <c r="Y47" s="1174"/>
      <c r="Z47" s="419">
        <f>IF(O47=O46,0,IF(O47=O45,0,IF(O47=O44,0,IF(O47=O43,0,IF(O47=O42,0,1)))))</f>
        <v>0</v>
      </c>
      <c r="AA47" s="419" t="s">
        <v>334</v>
      </c>
      <c r="AB47" s="419" t="str">
        <f t="shared" si="0"/>
        <v>0501</v>
      </c>
      <c r="AC47" s="529">
        <f t="shared" si="5"/>
        <v>0</v>
      </c>
    </row>
    <row r="48" spans="1:29" ht="12" customHeight="1" thickTop="1" thickBot="1">
      <c r="A48" s="1165"/>
      <c r="B48" s="1148"/>
      <c r="C48" s="1167"/>
      <c r="D48" s="1169"/>
      <c r="E48" s="1172"/>
      <c r="F48" s="1148"/>
      <c r="G48" s="1187"/>
      <c r="H48" s="1156"/>
      <c r="I48" s="1196"/>
      <c r="J48" s="1148"/>
      <c r="K48" s="1148"/>
      <c r="L48" s="459"/>
      <c r="M48" s="458"/>
      <c r="N48" s="456"/>
      <c r="O48" s="457"/>
      <c r="P48" s="547"/>
      <c r="Q48" s="547"/>
      <c r="R48" s="546"/>
      <c r="S48" s="456"/>
      <c r="T48" s="1154"/>
      <c r="U48" s="1145"/>
      <c r="V48" s="1182" t="str">
        <f>IF(V42&gt;U42/2,"błąd","")</f>
        <v/>
      </c>
      <c r="W48" s="1147"/>
      <c r="X48" s="1180"/>
      <c r="Y48" s="1174"/>
      <c r="Z48" s="419">
        <f>IF(O48=O47,0,IF(O48=O46,0,IF(O48=O45,0,IF(O48=O44,0,IF(O48=O43,0,IF(O48=O42,0,1))))))</f>
        <v>0</v>
      </c>
      <c r="AA48" s="419" t="s">
        <v>334</v>
      </c>
      <c r="AB48" s="419" t="str">
        <f t="shared" si="0"/>
        <v>0501</v>
      </c>
      <c r="AC48" s="529">
        <f t="shared" si="5"/>
        <v>0</v>
      </c>
    </row>
    <row r="49" spans="1:29" ht="12.95" customHeight="1" thickTop="1" thickBot="1">
      <c r="A49" s="1165"/>
      <c r="B49" s="1148"/>
      <c r="C49" s="1167"/>
      <c r="D49" s="1169"/>
      <c r="E49" s="1172"/>
      <c r="F49" s="1148"/>
      <c r="G49" s="1187"/>
      <c r="H49" s="1156"/>
      <c r="I49" s="1196"/>
      <c r="J49" s="1148"/>
      <c r="K49" s="1148"/>
      <c r="L49" s="459"/>
      <c r="M49" s="458"/>
      <c r="N49" s="456"/>
      <c r="O49" s="457"/>
      <c r="P49" s="547"/>
      <c r="Q49" s="547"/>
      <c r="R49" s="546"/>
      <c r="S49" s="456"/>
      <c r="T49" s="1154"/>
      <c r="U49" s="1145"/>
      <c r="V49" s="1182"/>
      <c r="W49" s="1147"/>
      <c r="X49" s="1180"/>
      <c r="Y49" s="1174"/>
      <c r="Z49" s="419">
        <f>IF(O49=O48,0,IF(O49=O47,0,IF(O49=O46,0,IF(O49=O45,0,IF(O49=O44,0,IF(O49=O43,0,IF(O49=O42,0,1)))))))</f>
        <v>0</v>
      </c>
      <c r="AA49" s="419" t="s">
        <v>334</v>
      </c>
      <c r="AB49" s="419" t="str">
        <f t="shared" si="0"/>
        <v>0501</v>
      </c>
      <c r="AC49" s="529">
        <f t="shared" si="5"/>
        <v>0</v>
      </c>
    </row>
    <row r="50" spans="1:29" ht="12.95" customHeight="1" thickTop="1" thickBot="1">
      <c r="A50" s="1165"/>
      <c r="B50" s="1148"/>
      <c r="C50" s="1167"/>
      <c r="D50" s="1169"/>
      <c r="E50" s="1172"/>
      <c r="F50" s="1148"/>
      <c r="G50" s="1187"/>
      <c r="H50" s="1156"/>
      <c r="I50" s="1196"/>
      <c r="J50" s="1148"/>
      <c r="K50" s="1148"/>
      <c r="L50" s="459"/>
      <c r="M50" s="458"/>
      <c r="N50" s="456"/>
      <c r="O50" s="457"/>
      <c r="P50" s="547"/>
      <c r="Q50" s="547"/>
      <c r="R50" s="546"/>
      <c r="S50" s="456"/>
      <c r="T50" s="1154"/>
      <c r="U50" s="1145"/>
      <c r="V50" s="1182"/>
      <c r="W50" s="1147"/>
      <c r="X50" s="1180"/>
      <c r="Y50" s="1174"/>
      <c r="Z50" s="419">
        <f>IF(O50=O49,0,IF(O50=O48,0,IF(O50=O47,0,IF(O50=O46,0,IF(O50=O45,0,IF(O50=O44,0,IF(O50=O43,IF(O50=O42,0,1))))))))</f>
        <v>0</v>
      </c>
      <c r="AA50" s="419" t="s">
        <v>334</v>
      </c>
      <c r="AB50" s="419" t="str">
        <f t="shared" si="0"/>
        <v>0501</v>
      </c>
      <c r="AC50" s="529">
        <f t="shared" si="5"/>
        <v>0</v>
      </c>
    </row>
    <row r="51" spans="1:29" ht="12.95" customHeight="1" thickTop="1" thickBot="1">
      <c r="A51" s="1166"/>
      <c r="B51" s="1149"/>
      <c r="C51" s="1168"/>
      <c r="D51" s="1170"/>
      <c r="E51" s="1173"/>
      <c r="F51" s="1149"/>
      <c r="G51" s="1188"/>
      <c r="H51" s="1157"/>
      <c r="I51" s="1197"/>
      <c r="J51" s="1149"/>
      <c r="K51" s="1149"/>
      <c r="L51" s="443"/>
      <c r="M51" s="442"/>
      <c r="N51" s="440"/>
      <c r="O51" s="441"/>
      <c r="P51" s="544"/>
      <c r="Q51" s="544"/>
      <c r="R51" s="543"/>
      <c r="S51" s="440"/>
      <c r="T51" s="1155"/>
      <c r="U51" s="1146"/>
      <c r="V51" s="1183"/>
      <c r="W51" s="1147"/>
      <c r="X51" s="1181"/>
      <c r="Y51" s="1174"/>
      <c r="Z51" s="419">
        <f>IF(O51=O50,0,IF(O51=O49,0,IF(O51=O48,0,IF(O51=O47,0,IF(O51=O46,0,IF(O51=O45,0,IF(O51=O44,0,IF(O51=O43,0,IF(O51=O42,0,1)))))))))</f>
        <v>0</v>
      </c>
      <c r="AA51" s="419" t="s">
        <v>334</v>
      </c>
      <c r="AB51" s="419" t="str">
        <f t="shared" si="0"/>
        <v>0501</v>
      </c>
      <c r="AC51" s="529">
        <f t="shared" si="5"/>
        <v>0</v>
      </c>
    </row>
    <row r="52" spans="1:29" ht="12.95" customHeight="1" thickTop="1">
      <c r="A52" s="1165"/>
      <c r="B52" s="1158"/>
      <c r="C52" s="1167"/>
      <c r="D52" s="1169"/>
      <c r="E52" s="1171"/>
      <c r="F52" s="1148"/>
      <c r="G52" s="1187"/>
      <c r="H52" s="476"/>
      <c r="I52" s="1175"/>
      <c r="J52" s="1148"/>
      <c r="K52" s="1148"/>
      <c r="L52" s="475"/>
      <c r="M52" s="474"/>
      <c r="N52" s="472"/>
      <c r="O52" s="473"/>
      <c r="P52" s="551"/>
      <c r="Q52" s="551"/>
      <c r="R52" s="550"/>
      <c r="S52" s="472"/>
      <c r="T52" s="1153">
        <f>SUM(P52:S59)</f>
        <v>0</v>
      </c>
      <c r="U52" s="1150"/>
      <c r="V52" s="1151">
        <f>IF((T52-U52)&gt;=0,T52-U52,0)</f>
        <v>0</v>
      </c>
      <c r="W52" s="1189">
        <f>IF(T52&lt;U52,T52,U52)/IF(U52=0,1,U52)</f>
        <v>0</v>
      </c>
      <c r="X52" s="1179" t="str">
        <f>IF(W52=1,"pe",IF(W52&gt;0,"ne",""))</f>
        <v/>
      </c>
      <c r="Y52" s="1192"/>
      <c r="Z52" s="419">
        <v>1</v>
      </c>
      <c r="AA52" s="419" t="s">
        <v>334</v>
      </c>
      <c r="AB52" s="419" t="str">
        <f t="shared" si="0"/>
        <v>0501</v>
      </c>
      <c r="AC52" s="529">
        <f>C52</f>
        <v>0</v>
      </c>
    </row>
    <row r="53" spans="1:29" ht="12.95" customHeight="1">
      <c r="A53" s="1165"/>
      <c r="B53" s="1148"/>
      <c r="C53" s="1167"/>
      <c r="D53" s="1169"/>
      <c r="E53" s="1172"/>
      <c r="F53" s="1148"/>
      <c r="G53" s="1187"/>
      <c r="H53" s="1160"/>
      <c r="I53" s="1176"/>
      <c r="J53" s="1148"/>
      <c r="K53" s="1148"/>
      <c r="L53" s="459"/>
      <c r="M53" s="549"/>
      <c r="N53" s="548"/>
      <c r="O53" s="457"/>
      <c r="P53" s="547"/>
      <c r="Q53" s="547"/>
      <c r="R53" s="546"/>
      <c r="S53" s="456"/>
      <c r="T53" s="1154"/>
      <c r="U53" s="1145"/>
      <c r="V53" s="1152"/>
      <c r="W53" s="1190"/>
      <c r="X53" s="1180"/>
      <c r="Y53" s="1193"/>
      <c r="Z53" s="419">
        <f>IF(O53=O52,0,1)</f>
        <v>0</v>
      </c>
      <c r="AA53" s="419" t="s">
        <v>334</v>
      </c>
      <c r="AB53" s="419" t="str">
        <f t="shared" si="0"/>
        <v>0501</v>
      </c>
      <c r="AC53" s="529">
        <f t="shared" ref="AC53:AC59" si="6">AC52</f>
        <v>0</v>
      </c>
    </row>
    <row r="54" spans="1:29" ht="12.95" customHeight="1">
      <c r="A54" s="1165"/>
      <c r="B54" s="1148"/>
      <c r="C54" s="1167"/>
      <c r="D54" s="1169"/>
      <c r="E54" s="1172"/>
      <c r="F54" s="1148"/>
      <c r="G54" s="1187"/>
      <c r="H54" s="1160"/>
      <c r="I54" s="1176"/>
      <c r="J54" s="1148"/>
      <c r="K54" s="1148"/>
      <c r="L54" s="459"/>
      <c r="M54" s="549"/>
      <c r="N54" s="548"/>
      <c r="O54" s="457"/>
      <c r="P54" s="547"/>
      <c r="Q54" s="547"/>
      <c r="R54" s="546"/>
      <c r="S54" s="456"/>
      <c r="T54" s="1154"/>
      <c r="U54" s="1145"/>
      <c r="V54" s="1152"/>
      <c r="W54" s="1190"/>
      <c r="X54" s="1180"/>
      <c r="Y54" s="1193"/>
      <c r="Z54" s="419">
        <f>IF(O54=O53,0,IF(O54=O52,0,1))</f>
        <v>0</v>
      </c>
      <c r="AA54" s="419" t="s">
        <v>334</v>
      </c>
      <c r="AB54" s="419" t="str">
        <f t="shared" si="0"/>
        <v>0501</v>
      </c>
      <c r="AC54" s="529">
        <f t="shared" si="6"/>
        <v>0</v>
      </c>
    </row>
    <row r="55" spans="1:29" ht="12.95" customHeight="1">
      <c r="A55" s="1165"/>
      <c r="B55" s="1148"/>
      <c r="C55" s="1167"/>
      <c r="D55" s="1169"/>
      <c r="E55" s="1172"/>
      <c r="F55" s="1148"/>
      <c r="G55" s="1187"/>
      <c r="H55" s="1160"/>
      <c r="I55" s="1176"/>
      <c r="J55" s="1148"/>
      <c r="K55" s="1148"/>
      <c r="L55" s="459"/>
      <c r="M55" s="549"/>
      <c r="N55" s="548"/>
      <c r="O55" s="457"/>
      <c r="P55" s="547"/>
      <c r="Q55" s="547"/>
      <c r="R55" s="546"/>
      <c r="S55" s="456"/>
      <c r="T55" s="1154"/>
      <c r="U55" s="1145"/>
      <c r="V55" s="1152"/>
      <c r="W55" s="1190"/>
      <c r="X55" s="1180"/>
      <c r="Y55" s="1193"/>
      <c r="Z55" s="419">
        <f>IF(O55=O54,0,IF(O55=O53,0,IF(O55=O52,0,1)))</f>
        <v>0</v>
      </c>
      <c r="AA55" s="419" t="s">
        <v>334</v>
      </c>
      <c r="AB55" s="419" t="str">
        <f t="shared" si="0"/>
        <v>0501</v>
      </c>
      <c r="AC55" s="529">
        <f t="shared" si="6"/>
        <v>0</v>
      </c>
    </row>
    <row r="56" spans="1:29" ht="12.95" customHeight="1">
      <c r="A56" s="1165"/>
      <c r="B56" s="1148"/>
      <c r="C56" s="1167"/>
      <c r="D56" s="1169"/>
      <c r="E56" s="1172"/>
      <c r="F56" s="1148"/>
      <c r="G56" s="1187"/>
      <c r="H56" s="1160"/>
      <c r="I56" s="1176"/>
      <c r="J56" s="1148"/>
      <c r="K56" s="1148"/>
      <c r="L56" s="459"/>
      <c r="M56" s="458"/>
      <c r="N56" s="548"/>
      <c r="O56" s="457"/>
      <c r="P56" s="547"/>
      <c r="Q56" s="547"/>
      <c r="R56" s="546"/>
      <c r="S56" s="456"/>
      <c r="T56" s="1154"/>
      <c r="U56" s="1145"/>
      <c r="V56" s="1152"/>
      <c r="W56" s="1190"/>
      <c r="X56" s="1180"/>
      <c r="Y56" s="1193"/>
      <c r="Z56" s="419">
        <f>IF(O56=O55,0,IF(O56=O54,0,IF(O56=O53,0,IF(O56=O52,0,1))))</f>
        <v>0</v>
      </c>
      <c r="AA56" s="419" t="s">
        <v>334</v>
      </c>
      <c r="AB56" s="419" t="str">
        <f t="shared" si="0"/>
        <v>0501</v>
      </c>
      <c r="AC56" s="529">
        <f t="shared" si="6"/>
        <v>0</v>
      </c>
    </row>
    <row r="57" spans="1:29" ht="12.95" customHeight="1">
      <c r="A57" s="1165"/>
      <c r="B57" s="1148"/>
      <c r="C57" s="1167"/>
      <c r="D57" s="1169"/>
      <c r="E57" s="1172"/>
      <c r="F57" s="1148"/>
      <c r="G57" s="1187"/>
      <c r="H57" s="1160"/>
      <c r="I57" s="1176"/>
      <c r="J57" s="1148"/>
      <c r="K57" s="1148"/>
      <c r="L57" s="459"/>
      <c r="M57" s="458"/>
      <c r="N57" s="548"/>
      <c r="O57" s="457"/>
      <c r="P57" s="547"/>
      <c r="Q57" s="547"/>
      <c r="R57" s="546"/>
      <c r="S57" s="456"/>
      <c r="T57" s="1154"/>
      <c r="U57" s="1145"/>
      <c r="V57" s="1182" t="str">
        <f>IF(V52&gt;U52/2,"błąd","")</f>
        <v/>
      </c>
      <c r="W57" s="1190"/>
      <c r="X57" s="1180"/>
      <c r="Y57" s="1193"/>
      <c r="Z57" s="419">
        <f>IF(O57=O56,0,IF(O57=O55,0,IF(O57=O54,0,IF(O57=O53,0,IF(O57=O52,0,1)))))</f>
        <v>0</v>
      </c>
      <c r="AA57" s="419" t="s">
        <v>334</v>
      </c>
      <c r="AB57" s="419" t="str">
        <f t="shared" si="0"/>
        <v>0501</v>
      </c>
      <c r="AC57" s="529">
        <f t="shared" si="6"/>
        <v>0</v>
      </c>
    </row>
    <row r="58" spans="1:29" ht="12.95" customHeight="1">
      <c r="A58" s="1165"/>
      <c r="B58" s="1148"/>
      <c r="C58" s="1167"/>
      <c r="D58" s="1169"/>
      <c r="E58" s="1172"/>
      <c r="F58" s="1148"/>
      <c r="G58" s="1187"/>
      <c r="H58" s="1160"/>
      <c r="I58" s="1176"/>
      <c r="J58" s="1148"/>
      <c r="K58" s="1148"/>
      <c r="L58" s="459"/>
      <c r="M58" s="458"/>
      <c r="N58" s="548"/>
      <c r="O58" s="457"/>
      <c r="P58" s="547"/>
      <c r="Q58" s="547"/>
      <c r="R58" s="546"/>
      <c r="S58" s="456"/>
      <c r="T58" s="1154"/>
      <c r="U58" s="1145"/>
      <c r="V58" s="1182"/>
      <c r="W58" s="1190"/>
      <c r="X58" s="1180"/>
      <c r="Y58" s="1193"/>
      <c r="Z58" s="419">
        <f>IF(O58=O57,0,IF(O58=O56,0,IF(O58=O55,0,IF(O58=O54,0,IF(O58=O53,0,IF(O58=O52,0,1))))))</f>
        <v>0</v>
      </c>
      <c r="AA58" s="419" t="s">
        <v>334</v>
      </c>
      <c r="AB58" s="419" t="str">
        <f t="shared" si="0"/>
        <v>0501</v>
      </c>
      <c r="AC58" s="529">
        <f t="shared" si="6"/>
        <v>0</v>
      </c>
    </row>
    <row r="59" spans="1:29" ht="12.95" customHeight="1" thickBot="1">
      <c r="A59" s="1166"/>
      <c r="B59" s="1149"/>
      <c r="C59" s="1168"/>
      <c r="D59" s="1170"/>
      <c r="E59" s="1173"/>
      <c r="F59" s="1149"/>
      <c r="G59" s="1188"/>
      <c r="H59" s="1161"/>
      <c r="I59" s="1177"/>
      <c r="J59" s="1149"/>
      <c r="K59" s="1149"/>
      <c r="L59" s="443"/>
      <c r="M59" s="442"/>
      <c r="N59" s="545"/>
      <c r="O59" s="441"/>
      <c r="P59" s="544"/>
      <c r="Q59" s="544"/>
      <c r="R59" s="543"/>
      <c r="S59" s="440"/>
      <c r="T59" s="1155"/>
      <c r="U59" s="1146"/>
      <c r="V59" s="1183"/>
      <c r="W59" s="1191"/>
      <c r="X59" s="1181"/>
      <c r="Y59" s="1194"/>
      <c r="Z59" s="419">
        <f>IF(O59=O58,0,IF(O59=O57,0,IF(O59=O56,0,IF(O59=O55,0,IF(O59=O54,0,IF(O59=O53,0,IF(O59=O52,0,1)))))))</f>
        <v>0</v>
      </c>
      <c r="AA59" s="419" t="s">
        <v>334</v>
      </c>
      <c r="AB59" s="419" t="str">
        <f t="shared" si="0"/>
        <v>0501</v>
      </c>
      <c r="AC59" s="529">
        <f t="shared" si="6"/>
        <v>0</v>
      </c>
    </row>
    <row r="60" spans="1:29" ht="12.95" customHeight="1" thickTop="1" thickBot="1">
      <c r="A60" s="1165"/>
      <c r="B60" s="1158"/>
      <c r="C60" s="1167"/>
      <c r="D60" s="1169"/>
      <c r="E60" s="1171"/>
      <c r="F60" s="1148"/>
      <c r="G60" s="1187"/>
      <c r="H60" s="476"/>
      <c r="I60" s="1175"/>
      <c r="J60" s="1148"/>
      <c r="K60" s="1148"/>
      <c r="L60" s="475"/>
      <c r="M60" s="474"/>
      <c r="N60" s="472"/>
      <c r="O60" s="473"/>
      <c r="P60" s="551"/>
      <c r="Q60" s="551"/>
      <c r="R60" s="550"/>
      <c r="S60" s="472"/>
      <c r="T60" s="1153">
        <f>SUM(P60:S67)</f>
        <v>0</v>
      </c>
      <c r="U60" s="1150"/>
      <c r="V60" s="1151">
        <f>IF((T60-U60)&gt;=0,T60-U60,0)</f>
        <v>0</v>
      </c>
      <c r="W60" s="1162">
        <f>IF(T60&lt;U60,T60,U60)/IF(U60=0,1,U60)</f>
        <v>0</v>
      </c>
      <c r="X60" s="1179" t="str">
        <f>IF(W60=1,"pe",IF(W60&gt;0,"ne",""))</f>
        <v/>
      </c>
      <c r="Y60" s="1174"/>
      <c r="Z60" s="419">
        <v>1</v>
      </c>
      <c r="AA60" s="419" t="s">
        <v>334</v>
      </c>
      <c r="AB60" s="419" t="str">
        <f t="shared" si="0"/>
        <v>0501</v>
      </c>
      <c r="AC60" s="529">
        <f>C60</f>
        <v>0</v>
      </c>
    </row>
    <row r="61" spans="1:29" ht="12.95" customHeight="1" thickTop="1" thickBot="1">
      <c r="A61" s="1165"/>
      <c r="B61" s="1148"/>
      <c r="C61" s="1167"/>
      <c r="D61" s="1169"/>
      <c r="E61" s="1172"/>
      <c r="F61" s="1148"/>
      <c r="G61" s="1187"/>
      <c r="H61" s="1160"/>
      <c r="I61" s="1176"/>
      <c r="J61" s="1148"/>
      <c r="K61" s="1148"/>
      <c r="L61" s="459"/>
      <c r="M61" s="549"/>
      <c r="N61" s="548"/>
      <c r="O61" s="457"/>
      <c r="P61" s="547"/>
      <c r="Q61" s="547"/>
      <c r="R61" s="546"/>
      <c r="S61" s="456"/>
      <c r="T61" s="1154"/>
      <c r="U61" s="1145"/>
      <c r="V61" s="1152"/>
      <c r="W61" s="1162"/>
      <c r="X61" s="1180"/>
      <c r="Y61" s="1174"/>
      <c r="Z61" s="419">
        <f>IF(O61=O60,0,1)</f>
        <v>0</v>
      </c>
      <c r="AA61" s="419" t="s">
        <v>334</v>
      </c>
      <c r="AB61" s="419" t="str">
        <f t="shared" si="0"/>
        <v>0501</v>
      </c>
      <c r="AC61" s="529">
        <f t="shared" ref="AC61:AC67" si="7">AC60</f>
        <v>0</v>
      </c>
    </row>
    <row r="62" spans="1:29" ht="12.95" customHeight="1" thickTop="1" thickBot="1">
      <c r="A62" s="1165"/>
      <c r="B62" s="1148"/>
      <c r="C62" s="1167"/>
      <c r="D62" s="1169"/>
      <c r="E62" s="1172"/>
      <c r="F62" s="1148"/>
      <c r="G62" s="1187"/>
      <c r="H62" s="1160"/>
      <c r="I62" s="1176"/>
      <c r="J62" s="1148"/>
      <c r="K62" s="1148"/>
      <c r="L62" s="459"/>
      <c r="M62" s="549"/>
      <c r="N62" s="548"/>
      <c r="O62" s="457"/>
      <c r="P62" s="547"/>
      <c r="Q62" s="547"/>
      <c r="R62" s="546"/>
      <c r="S62" s="456"/>
      <c r="T62" s="1154"/>
      <c r="U62" s="1145"/>
      <c r="V62" s="1152"/>
      <c r="W62" s="1162"/>
      <c r="X62" s="1180"/>
      <c r="Y62" s="1174"/>
      <c r="Z62" s="419">
        <f>IF(O62=O61,0,IF(O62=O60,0,1))</f>
        <v>0</v>
      </c>
      <c r="AA62" s="419" t="s">
        <v>334</v>
      </c>
      <c r="AB62" s="419" t="str">
        <f t="shared" si="0"/>
        <v>0501</v>
      </c>
      <c r="AC62" s="529">
        <f t="shared" si="7"/>
        <v>0</v>
      </c>
    </row>
    <row r="63" spans="1:29" ht="12.95" customHeight="1" thickTop="1" thickBot="1">
      <c r="A63" s="1165"/>
      <c r="B63" s="1148"/>
      <c r="C63" s="1167"/>
      <c r="D63" s="1169"/>
      <c r="E63" s="1172"/>
      <c r="F63" s="1148"/>
      <c r="G63" s="1187"/>
      <c r="H63" s="1160"/>
      <c r="I63" s="1176"/>
      <c r="J63" s="1148"/>
      <c r="K63" s="1148"/>
      <c r="L63" s="459"/>
      <c r="M63" s="549"/>
      <c r="N63" s="548"/>
      <c r="O63" s="457"/>
      <c r="P63" s="547"/>
      <c r="Q63" s="547"/>
      <c r="R63" s="546"/>
      <c r="S63" s="456"/>
      <c r="T63" s="1154"/>
      <c r="U63" s="1145"/>
      <c r="V63" s="1152"/>
      <c r="W63" s="1162"/>
      <c r="X63" s="1180"/>
      <c r="Y63" s="1174"/>
      <c r="Z63" s="419">
        <f>IF(O63=O62,0,IF(O63=O61,0,IF(O63=O60,0,1)))</f>
        <v>0</v>
      </c>
      <c r="AA63" s="419" t="s">
        <v>334</v>
      </c>
      <c r="AB63" s="419" t="str">
        <f t="shared" si="0"/>
        <v>0501</v>
      </c>
      <c r="AC63" s="529">
        <f t="shared" si="7"/>
        <v>0</v>
      </c>
    </row>
    <row r="64" spans="1:29" ht="12.95" customHeight="1" thickTop="1" thickBot="1">
      <c r="A64" s="1165"/>
      <c r="B64" s="1148"/>
      <c r="C64" s="1167"/>
      <c r="D64" s="1169"/>
      <c r="E64" s="1172"/>
      <c r="F64" s="1148"/>
      <c r="G64" s="1187"/>
      <c r="H64" s="1160"/>
      <c r="I64" s="1176"/>
      <c r="J64" s="1148"/>
      <c r="K64" s="1148"/>
      <c r="L64" s="459"/>
      <c r="M64" s="458"/>
      <c r="N64" s="548"/>
      <c r="O64" s="457"/>
      <c r="P64" s="547"/>
      <c r="Q64" s="547"/>
      <c r="R64" s="546"/>
      <c r="S64" s="456"/>
      <c r="T64" s="1154"/>
      <c r="U64" s="1145"/>
      <c r="V64" s="1152"/>
      <c r="W64" s="1162"/>
      <c r="X64" s="1180"/>
      <c r="Y64" s="1174"/>
      <c r="Z64" s="419">
        <f>IF(O64=O63,0,IF(O64=O62,0,IF(O64=O61,0,IF(O64=O60,0,1))))</f>
        <v>0</v>
      </c>
      <c r="AA64" s="419" t="s">
        <v>334</v>
      </c>
      <c r="AB64" s="419" t="str">
        <f t="shared" si="0"/>
        <v>0501</v>
      </c>
      <c r="AC64" s="529">
        <f t="shared" si="7"/>
        <v>0</v>
      </c>
    </row>
    <row r="65" spans="1:29" ht="12.95" customHeight="1" thickTop="1" thickBot="1">
      <c r="A65" s="1165"/>
      <c r="B65" s="1148"/>
      <c r="C65" s="1167"/>
      <c r="D65" s="1169"/>
      <c r="E65" s="1172"/>
      <c r="F65" s="1148"/>
      <c r="G65" s="1187"/>
      <c r="H65" s="1160"/>
      <c r="I65" s="1176"/>
      <c r="J65" s="1148"/>
      <c r="K65" s="1148"/>
      <c r="L65" s="459"/>
      <c r="M65" s="458"/>
      <c r="N65" s="548"/>
      <c r="O65" s="457"/>
      <c r="P65" s="547"/>
      <c r="Q65" s="547"/>
      <c r="R65" s="546"/>
      <c r="S65" s="456"/>
      <c r="T65" s="1154"/>
      <c r="U65" s="1145"/>
      <c r="V65" s="1182" t="str">
        <f>IF(V60&gt;U60/2,"błąd","")</f>
        <v/>
      </c>
      <c r="W65" s="1162"/>
      <c r="X65" s="1180"/>
      <c r="Y65" s="1174"/>
      <c r="Z65" s="419">
        <f>IF(O65=O64,0,IF(O65=O63,0,IF(O65=O62,0,IF(O65=O61,0,IF(O65=O60,0,1)))))</f>
        <v>0</v>
      </c>
      <c r="AA65" s="419" t="s">
        <v>334</v>
      </c>
      <c r="AB65" s="419" t="str">
        <f t="shared" si="0"/>
        <v>0501</v>
      </c>
      <c r="AC65" s="529">
        <f t="shared" si="7"/>
        <v>0</v>
      </c>
    </row>
    <row r="66" spans="1:29" ht="12.95" customHeight="1" thickTop="1" thickBot="1">
      <c r="A66" s="1165"/>
      <c r="B66" s="1148"/>
      <c r="C66" s="1167"/>
      <c r="D66" s="1169"/>
      <c r="E66" s="1172"/>
      <c r="F66" s="1148"/>
      <c r="G66" s="1187"/>
      <c r="H66" s="1160"/>
      <c r="I66" s="1176"/>
      <c r="J66" s="1148"/>
      <c r="K66" s="1148"/>
      <c r="L66" s="459"/>
      <c r="M66" s="458"/>
      <c r="N66" s="548"/>
      <c r="O66" s="457"/>
      <c r="P66" s="547"/>
      <c r="Q66" s="547"/>
      <c r="R66" s="546"/>
      <c r="S66" s="456"/>
      <c r="T66" s="1154"/>
      <c r="U66" s="1145"/>
      <c r="V66" s="1182"/>
      <c r="W66" s="1162"/>
      <c r="X66" s="1180"/>
      <c r="Y66" s="1174"/>
      <c r="Z66" s="419">
        <f>IF(O66=O65,0,IF(O66=O64,0,IF(O66=O63,0,IF(O66=O62,0,IF(O66=O61,0,IF(O66=O60,0,1))))))</f>
        <v>0</v>
      </c>
      <c r="AA66" s="419" t="s">
        <v>334</v>
      </c>
      <c r="AB66" s="419" t="str">
        <f t="shared" si="0"/>
        <v>0501</v>
      </c>
      <c r="AC66" s="529">
        <f t="shared" si="7"/>
        <v>0</v>
      </c>
    </row>
    <row r="67" spans="1:29" ht="12.95" customHeight="1" thickTop="1" thickBot="1">
      <c r="A67" s="1166"/>
      <c r="B67" s="1149"/>
      <c r="C67" s="1168"/>
      <c r="D67" s="1170"/>
      <c r="E67" s="1173"/>
      <c r="F67" s="1149"/>
      <c r="G67" s="1188"/>
      <c r="H67" s="1161"/>
      <c r="I67" s="1177"/>
      <c r="J67" s="1149"/>
      <c r="K67" s="1149"/>
      <c r="L67" s="443"/>
      <c r="M67" s="442"/>
      <c r="N67" s="545"/>
      <c r="O67" s="441"/>
      <c r="P67" s="544"/>
      <c r="Q67" s="544"/>
      <c r="R67" s="543"/>
      <c r="S67" s="440"/>
      <c r="T67" s="1155"/>
      <c r="U67" s="1146"/>
      <c r="V67" s="1183"/>
      <c r="W67" s="1162"/>
      <c r="X67" s="1181"/>
      <c r="Y67" s="1174"/>
      <c r="Z67" s="419">
        <f>IF(O67=O66,0,IF(O67=O65,0,IF(O67=O64,0,IF(O67=O63,0,IF(O67=O62,0,IF(O67=O61,0,IF(O67=O60,0,1)))))))</f>
        <v>0</v>
      </c>
      <c r="AA67" s="419" t="s">
        <v>334</v>
      </c>
      <c r="AB67" s="419" t="str">
        <f t="shared" si="0"/>
        <v>0501</v>
      </c>
      <c r="AC67" s="529">
        <f t="shared" si="7"/>
        <v>0</v>
      </c>
    </row>
    <row r="68" spans="1:29" ht="18" customHeight="1" thickTop="1" thickBot="1">
      <c r="A68" s="494"/>
      <c r="B68" s="488"/>
      <c r="C68" s="558" t="s">
        <v>335</v>
      </c>
      <c r="D68" s="492"/>
      <c r="E68" s="492"/>
      <c r="F68" s="492"/>
      <c r="G68" s="488"/>
      <c r="H68" s="492"/>
      <c r="I68" s="492"/>
      <c r="J68" s="492"/>
      <c r="K68" s="492"/>
      <c r="L68" s="492"/>
      <c r="M68" s="557"/>
      <c r="N68" s="488"/>
      <c r="O68" s="488"/>
      <c r="P68" s="488"/>
      <c r="Q68" s="488"/>
      <c r="R68" s="488"/>
      <c r="S68" s="542"/>
      <c r="T68" s="555">
        <f>SUM(T69:T402)</f>
        <v>0</v>
      </c>
      <c r="U68" s="555"/>
      <c r="V68" s="556">
        <f>SUM(V69:V402)</f>
        <v>0</v>
      </c>
      <c r="W68" s="555">
        <f>SUM(W69:W402)</f>
        <v>0</v>
      </c>
      <c r="X68" s="554"/>
      <c r="Y68" s="501" t="s">
        <v>329</v>
      </c>
      <c r="AB68" s="419" t="str">
        <f t="shared" si="0"/>
        <v>0501</v>
      </c>
    </row>
    <row r="69" spans="1:29" ht="12.95" customHeight="1" thickTop="1" thickBot="1">
      <c r="A69" s="1165"/>
      <c r="B69" s="1158"/>
      <c r="C69" s="1167"/>
      <c r="D69" s="1169"/>
      <c r="E69" s="1171"/>
      <c r="F69" s="1158"/>
      <c r="G69" s="1187"/>
      <c r="H69" s="1158"/>
      <c r="I69" s="1195"/>
      <c r="J69" s="1148"/>
      <c r="K69" s="1148"/>
      <c r="L69" s="475"/>
      <c r="M69" s="474"/>
      <c r="N69" s="472"/>
      <c r="O69" s="473"/>
      <c r="P69" s="551"/>
      <c r="Q69" s="551"/>
      <c r="R69" s="550"/>
      <c r="S69" s="472"/>
      <c r="T69" s="1153">
        <f>SUM(P69:S78)</f>
        <v>0</v>
      </c>
      <c r="U69" s="1153">
        <f>IF(T69&gt;0,18,0)</f>
        <v>0</v>
      </c>
      <c r="V69" s="1151">
        <f>IF((T69-U69)&gt;=0,T69-U69,0)</f>
        <v>0</v>
      </c>
      <c r="W69" s="1162">
        <f>IF(T69&lt;U69,T69,U69)/IF(U69=0,1,U69)</f>
        <v>0</v>
      </c>
      <c r="X69" s="1179" t="str">
        <f>IF(W69=1,"pe",IF(W69&gt;0,"ne",""))</f>
        <v/>
      </c>
      <c r="Y69" s="1174"/>
      <c r="Z69" s="419">
        <v>1</v>
      </c>
      <c r="AA69" s="419" t="s">
        <v>334</v>
      </c>
      <c r="AB69" s="419" t="str">
        <f t="shared" si="0"/>
        <v>0501</v>
      </c>
      <c r="AC69" s="529">
        <f>C69</f>
        <v>0</v>
      </c>
    </row>
    <row r="70" spans="1:29" ht="12.95" customHeight="1" thickTop="1" thickBot="1">
      <c r="A70" s="1165"/>
      <c r="B70" s="1148"/>
      <c r="C70" s="1167"/>
      <c r="D70" s="1169"/>
      <c r="E70" s="1172"/>
      <c r="F70" s="1148"/>
      <c r="G70" s="1187"/>
      <c r="H70" s="1159"/>
      <c r="I70" s="1196"/>
      <c r="J70" s="1148"/>
      <c r="K70" s="1148"/>
      <c r="L70" s="459"/>
      <c r="M70" s="458"/>
      <c r="N70" s="456"/>
      <c r="O70" s="457"/>
      <c r="P70" s="547"/>
      <c r="Q70" s="547"/>
      <c r="R70" s="546"/>
      <c r="S70" s="456"/>
      <c r="T70" s="1154"/>
      <c r="U70" s="1154"/>
      <c r="V70" s="1152"/>
      <c r="W70" s="1162"/>
      <c r="X70" s="1180"/>
      <c r="Y70" s="1174"/>
      <c r="Z70" s="419">
        <f>IF(O70=O69,0,1)</f>
        <v>0</v>
      </c>
      <c r="AA70" s="419" t="s">
        <v>334</v>
      </c>
      <c r="AB70" s="419" t="str">
        <f t="shared" ref="AB70:AB133" si="8">$C$2</f>
        <v>0501</v>
      </c>
      <c r="AC70" s="529">
        <f t="shared" ref="AC70:AC78" si="9">AC69</f>
        <v>0</v>
      </c>
    </row>
    <row r="71" spans="1:29" ht="12.95" customHeight="1" thickTop="1" thickBot="1">
      <c r="A71" s="1165"/>
      <c r="B71" s="1148"/>
      <c r="C71" s="1167"/>
      <c r="D71" s="1169"/>
      <c r="E71" s="1172"/>
      <c r="F71" s="1148"/>
      <c r="G71" s="1187"/>
      <c r="H71" s="1156"/>
      <c r="I71" s="1196"/>
      <c r="J71" s="1148"/>
      <c r="K71" s="1148"/>
      <c r="L71" s="459"/>
      <c r="M71" s="458"/>
      <c r="N71" s="456"/>
      <c r="O71" s="457"/>
      <c r="P71" s="547"/>
      <c r="Q71" s="547"/>
      <c r="R71" s="546"/>
      <c r="S71" s="456"/>
      <c r="T71" s="1154"/>
      <c r="U71" s="1154"/>
      <c r="V71" s="1152"/>
      <c r="W71" s="1162"/>
      <c r="X71" s="1180"/>
      <c r="Y71" s="1174"/>
      <c r="Z71" s="419">
        <f>IF(O71=O70,0,IF(O71=O69,0,1))</f>
        <v>0</v>
      </c>
      <c r="AA71" s="419" t="s">
        <v>334</v>
      </c>
      <c r="AB71" s="419" t="str">
        <f t="shared" si="8"/>
        <v>0501</v>
      </c>
      <c r="AC71" s="529">
        <f t="shared" si="9"/>
        <v>0</v>
      </c>
    </row>
    <row r="72" spans="1:29" ht="12.95" customHeight="1" thickTop="1" thickBot="1">
      <c r="A72" s="1165"/>
      <c r="B72" s="1148"/>
      <c r="C72" s="1167"/>
      <c r="D72" s="1169"/>
      <c r="E72" s="1172"/>
      <c r="F72" s="1148"/>
      <c r="G72" s="1187"/>
      <c r="H72" s="1156"/>
      <c r="I72" s="1196"/>
      <c r="J72" s="1148"/>
      <c r="K72" s="1148"/>
      <c r="L72" s="459"/>
      <c r="M72" s="458"/>
      <c r="N72" s="456"/>
      <c r="O72" s="457"/>
      <c r="P72" s="547"/>
      <c r="Q72" s="547"/>
      <c r="R72" s="546"/>
      <c r="S72" s="456"/>
      <c r="T72" s="1154"/>
      <c r="U72" s="1154"/>
      <c r="V72" s="1152"/>
      <c r="W72" s="1162"/>
      <c r="X72" s="1180"/>
      <c r="Y72" s="1174"/>
      <c r="Z72" s="419">
        <f>IF(O72=O71,0,IF(O72=O70,0,IF(O72=O69,0,1)))</f>
        <v>0</v>
      </c>
      <c r="AA72" s="419" t="s">
        <v>334</v>
      </c>
      <c r="AB72" s="419" t="str">
        <f t="shared" si="8"/>
        <v>0501</v>
      </c>
      <c r="AC72" s="529">
        <f t="shared" si="9"/>
        <v>0</v>
      </c>
    </row>
    <row r="73" spans="1:29" ht="12.95" customHeight="1" thickTop="1" thickBot="1">
      <c r="A73" s="1165"/>
      <c r="B73" s="1148"/>
      <c r="C73" s="1167"/>
      <c r="D73" s="1169"/>
      <c r="E73" s="1172"/>
      <c r="F73" s="1148"/>
      <c r="G73" s="1187"/>
      <c r="H73" s="1156"/>
      <c r="I73" s="1196"/>
      <c r="J73" s="1148"/>
      <c r="K73" s="1148"/>
      <c r="L73" s="459"/>
      <c r="M73" s="458"/>
      <c r="N73" s="456"/>
      <c r="O73" s="457"/>
      <c r="P73" s="547"/>
      <c r="Q73" s="547"/>
      <c r="R73" s="546"/>
      <c r="S73" s="456"/>
      <c r="T73" s="1154"/>
      <c r="U73" s="1154"/>
      <c r="V73" s="1152"/>
      <c r="W73" s="1162"/>
      <c r="X73" s="1180"/>
      <c r="Y73" s="1174"/>
      <c r="Z73" s="419">
        <f>IF(O73=O72,0,IF(O73=O71,0,IF(O73=O70,0,IF(O73=O69,0,1))))</f>
        <v>0</v>
      </c>
      <c r="AA73" s="419" t="s">
        <v>334</v>
      </c>
      <c r="AB73" s="419" t="str">
        <f t="shared" si="8"/>
        <v>0501</v>
      </c>
      <c r="AC73" s="529">
        <f t="shared" si="9"/>
        <v>0</v>
      </c>
    </row>
    <row r="74" spans="1:29" ht="12.95" customHeight="1" thickTop="1" thickBot="1">
      <c r="A74" s="1165"/>
      <c r="B74" s="1148"/>
      <c r="C74" s="1167"/>
      <c r="D74" s="1169"/>
      <c r="E74" s="1172"/>
      <c r="F74" s="1148"/>
      <c r="G74" s="1187"/>
      <c r="H74" s="1156"/>
      <c r="I74" s="1196"/>
      <c r="J74" s="1148"/>
      <c r="K74" s="1148"/>
      <c r="L74" s="459"/>
      <c r="M74" s="458"/>
      <c r="N74" s="456"/>
      <c r="O74" s="457"/>
      <c r="P74" s="547"/>
      <c r="Q74" s="547"/>
      <c r="R74" s="546"/>
      <c r="S74" s="456"/>
      <c r="T74" s="1154"/>
      <c r="U74" s="1154"/>
      <c r="V74" s="1152"/>
      <c r="W74" s="1162"/>
      <c r="X74" s="1180"/>
      <c r="Y74" s="1174"/>
      <c r="Z74" s="419">
        <f>IF(O74=O73,0,IF(O74=O72,0,IF(O74=O71,0,IF(O74=O70,0,IF(O74=O69,0,1)))))</f>
        <v>0</v>
      </c>
      <c r="AA74" s="419" t="s">
        <v>334</v>
      </c>
      <c r="AB74" s="419" t="str">
        <f t="shared" si="8"/>
        <v>0501</v>
      </c>
      <c r="AC74" s="529">
        <f t="shared" si="9"/>
        <v>0</v>
      </c>
    </row>
    <row r="75" spans="1:29" ht="12.95" customHeight="1" thickTop="1" thickBot="1">
      <c r="A75" s="1165"/>
      <c r="B75" s="1148"/>
      <c r="C75" s="1167"/>
      <c r="D75" s="1169"/>
      <c r="E75" s="1172"/>
      <c r="F75" s="1148"/>
      <c r="G75" s="1187"/>
      <c r="H75" s="1156"/>
      <c r="I75" s="1196"/>
      <c r="J75" s="1148"/>
      <c r="K75" s="1148"/>
      <c r="L75" s="459"/>
      <c r="M75" s="458"/>
      <c r="N75" s="456"/>
      <c r="O75" s="457"/>
      <c r="P75" s="547"/>
      <c r="Q75" s="547"/>
      <c r="R75" s="546"/>
      <c r="S75" s="456"/>
      <c r="T75" s="1154"/>
      <c r="U75" s="1154"/>
      <c r="V75" s="1182" t="str">
        <f>IF(V69&gt;9,"błąd","")</f>
        <v/>
      </c>
      <c r="W75" s="1162"/>
      <c r="X75" s="1180"/>
      <c r="Y75" s="1174"/>
      <c r="Z75" s="419">
        <f>IF(O75=O74,0,IF(O75=O73,0,IF(O75=O72,0,IF(O75=O71,0,IF(O75=O70,0,IF(O75=O69,0,1))))))</f>
        <v>0</v>
      </c>
      <c r="AA75" s="419" t="s">
        <v>334</v>
      </c>
      <c r="AB75" s="419" t="str">
        <f t="shared" si="8"/>
        <v>0501</v>
      </c>
      <c r="AC75" s="529">
        <f t="shared" si="9"/>
        <v>0</v>
      </c>
    </row>
    <row r="76" spans="1:29" ht="12.95" customHeight="1" thickTop="1" thickBot="1">
      <c r="A76" s="1165"/>
      <c r="B76" s="1148"/>
      <c r="C76" s="1167"/>
      <c r="D76" s="1169"/>
      <c r="E76" s="1172"/>
      <c r="F76" s="1148"/>
      <c r="G76" s="1187"/>
      <c r="H76" s="1156"/>
      <c r="I76" s="1196"/>
      <c r="J76" s="1148"/>
      <c r="K76" s="1148"/>
      <c r="L76" s="459"/>
      <c r="M76" s="458"/>
      <c r="N76" s="456"/>
      <c r="O76" s="457"/>
      <c r="P76" s="547"/>
      <c r="Q76" s="547"/>
      <c r="R76" s="546"/>
      <c r="S76" s="456"/>
      <c r="T76" s="1154"/>
      <c r="U76" s="1154"/>
      <c r="V76" s="1182"/>
      <c r="W76" s="1162"/>
      <c r="X76" s="1180"/>
      <c r="Y76" s="1174"/>
      <c r="Z76" s="419">
        <f>IF(O76=O75,0,IF(O76=O74,0,IF(O76=O73,0,IF(O76=O72,0,IF(O76=O71,0,IF(O76=O70,0,IF(O76=O69,0,1)))))))</f>
        <v>0</v>
      </c>
      <c r="AA76" s="419" t="s">
        <v>334</v>
      </c>
      <c r="AB76" s="419" t="str">
        <f t="shared" si="8"/>
        <v>0501</v>
      </c>
      <c r="AC76" s="529">
        <f t="shared" si="9"/>
        <v>0</v>
      </c>
    </row>
    <row r="77" spans="1:29" ht="12.95" customHeight="1" thickTop="1" thickBot="1">
      <c r="A77" s="1165"/>
      <c r="B77" s="1148"/>
      <c r="C77" s="1167"/>
      <c r="D77" s="1169"/>
      <c r="E77" s="1172"/>
      <c r="F77" s="1148"/>
      <c r="G77" s="1187"/>
      <c r="H77" s="1156"/>
      <c r="I77" s="1196"/>
      <c r="J77" s="1148"/>
      <c r="K77" s="1148"/>
      <c r="L77" s="459"/>
      <c r="M77" s="458"/>
      <c r="N77" s="456"/>
      <c r="O77" s="457"/>
      <c r="P77" s="547"/>
      <c r="Q77" s="547"/>
      <c r="R77" s="546"/>
      <c r="S77" s="456"/>
      <c r="T77" s="1154"/>
      <c r="U77" s="1154"/>
      <c r="V77" s="1182"/>
      <c r="W77" s="1162"/>
      <c r="X77" s="1180"/>
      <c r="Y77" s="1174"/>
      <c r="Z77" s="419">
        <f>IF(O77=O76,0,IF(O77=O75,0,IF(O77=O74,0,IF(O77=O73,0,IF(O77=O72,0,IF(O77=O71,0,IF(O77=O70,IF(O77=O69,0,1))))))))</f>
        <v>0</v>
      </c>
      <c r="AA77" s="419" t="s">
        <v>334</v>
      </c>
      <c r="AB77" s="419" t="str">
        <f t="shared" si="8"/>
        <v>0501</v>
      </c>
      <c r="AC77" s="529">
        <f t="shared" si="9"/>
        <v>0</v>
      </c>
    </row>
    <row r="78" spans="1:29" ht="12.95" customHeight="1" thickTop="1" thickBot="1">
      <c r="A78" s="1166"/>
      <c r="B78" s="1149"/>
      <c r="C78" s="1168"/>
      <c r="D78" s="1170"/>
      <c r="E78" s="1173"/>
      <c r="F78" s="1149"/>
      <c r="G78" s="1188"/>
      <c r="H78" s="1157"/>
      <c r="I78" s="1197"/>
      <c r="J78" s="1149"/>
      <c r="K78" s="1149"/>
      <c r="L78" s="443"/>
      <c r="M78" s="442"/>
      <c r="N78" s="440"/>
      <c r="O78" s="441"/>
      <c r="P78" s="544"/>
      <c r="Q78" s="544"/>
      <c r="R78" s="543"/>
      <c r="S78" s="440"/>
      <c r="T78" s="1155"/>
      <c r="U78" s="1155"/>
      <c r="V78" s="1183"/>
      <c r="W78" s="1162"/>
      <c r="X78" s="1181"/>
      <c r="Y78" s="1174"/>
      <c r="Z78" s="419">
        <f>IF(O78=O77,0,IF(O78=O76,0,IF(O78=O75,0,IF(O78=O74,0,IF(O78=O73,0,IF(O78=O72,0,IF(O78=O71,0,IF(O78=O70,0,IF(O78=O69,0,1)))))))))</f>
        <v>0</v>
      </c>
      <c r="AA78" s="419" t="s">
        <v>334</v>
      </c>
      <c r="AB78" s="419" t="str">
        <f t="shared" si="8"/>
        <v>0501</v>
      </c>
      <c r="AC78" s="529">
        <f t="shared" si="9"/>
        <v>0</v>
      </c>
    </row>
    <row r="79" spans="1:29" ht="12.95" customHeight="1" thickTop="1" thickBot="1">
      <c r="A79" s="1165"/>
      <c r="B79" s="1158"/>
      <c r="C79" s="1167"/>
      <c r="D79" s="1169"/>
      <c r="E79" s="1171"/>
      <c r="F79" s="1158"/>
      <c r="G79" s="1187"/>
      <c r="H79" s="1158"/>
      <c r="I79" s="1195"/>
      <c r="J79" s="1148"/>
      <c r="K79" s="1148"/>
      <c r="L79" s="475"/>
      <c r="M79" s="474"/>
      <c r="N79" s="472"/>
      <c r="O79" s="473"/>
      <c r="P79" s="551"/>
      <c r="Q79" s="551"/>
      <c r="R79" s="550"/>
      <c r="S79" s="472"/>
      <c r="T79" s="1153">
        <f>SUM(P79:S88)</f>
        <v>0</v>
      </c>
      <c r="U79" s="1153">
        <f>IF(T79&gt;0,18,0)</f>
        <v>0</v>
      </c>
      <c r="V79" s="1151">
        <f>IF((T79-U79)&gt;=0,T79-U79,0)</f>
        <v>0</v>
      </c>
      <c r="W79" s="1162">
        <f>IF(T79&lt;U79,T79,U79)/IF(U79=0,1,U79)</f>
        <v>0</v>
      </c>
      <c r="X79" s="1179" t="str">
        <f>IF(W79=1,"pe",IF(W79&gt;0,"ne",""))</f>
        <v/>
      </c>
      <c r="Y79" s="1174"/>
      <c r="Z79" s="419">
        <v>1</v>
      </c>
      <c r="AA79" s="419" t="s">
        <v>334</v>
      </c>
      <c r="AB79" s="419" t="str">
        <f t="shared" si="8"/>
        <v>0501</v>
      </c>
      <c r="AC79" s="529">
        <f>C79</f>
        <v>0</v>
      </c>
    </row>
    <row r="80" spans="1:29" ht="12.95" customHeight="1" thickTop="1" thickBot="1">
      <c r="A80" s="1165"/>
      <c r="B80" s="1148"/>
      <c r="C80" s="1167"/>
      <c r="D80" s="1169"/>
      <c r="E80" s="1172"/>
      <c r="F80" s="1148"/>
      <c r="G80" s="1187"/>
      <c r="H80" s="1159"/>
      <c r="I80" s="1196"/>
      <c r="J80" s="1148"/>
      <c r="K80" s="1148"/>
      <c r="L80" s="459"/>
      <c r="M80" s="458"/>
      <c r="N80" s="456"/>
      <c r="O80" s="457"/>
      <c r="P80" s="547"/>
      <c r="Q80" s="547"/>
      <c r="R80" s="546"/>
      <c r="S80" s="456"/>
      <c r="T80" s="1154"/>
      <c r="U80" s="1154"/>
      <c r="V80" s="1152"/>
      <c r="W80" s="1162"/>
      <c r="X80" s="1180"/>
      <c r="Y80" s="1174"/>
      <c r="Z80" s="419">
        <f>IF(O80=O79,0,1)</f>
        <v>0</v>
      </c>
      <c r="AA80" s="419" t="s">
        <v>334</v>
      </c>
      <c r="AB80" s="419" t="str">
        <f t="shared" si="8"/>
        <v>0501</v>
      </c>
      <c r="AC80" s="529">
        <f t="shared" ref="AC80:AC88" si="10">AC79</f>
        <v>0</v>
      </c>
    </row>
    <row r="81" spans="1:29" ht="12.95" customHeight="1" thickTop="1" thickBot="1">
      <c r="A81" s="1165"/>
      <c r="B81" s="1148"/>
      <c r="C81" s="1167"/>
      <c r="D81" s="1169"/>
      <c r="E81" s="1172"/>
      <c r="F81" s="1148"/>
      <c r="G81" s="1187"/>
      <c r="H81" s="1156"/>
      <c r="I81" s="1196"/>
      <c r="J81" s="1148"/>
      <c r="K81" s="1148"/>
      <c r="L81" s="459"/>
      <c r="M81" s="458"/>
      <c r="N81" s="456"/>
      <c r="O81" s="457"/>
      <c r="P81" s="547"/>
      <c r="Q81" s="547"/>
      <c r="R81" s="546"/>
      <c r="S81" s="456"/>
      <c r="T81" s="1154"/>
      <c r="U81" s="1154"/>
      <c r="V81" s="1152"/>
      <c r="W81" s="1162"/>
      <c r="X81" s="1180"/>
      <c r="Y81" s="1174"/>
      <c r="Z81" s="419">
        <f>IF(O81=O80,0,IF(O81=O79,0,1))</f>
        <v>0</v>
      </c>
      <c r="AA81" s="419" t="s">
        <v>334</v>
      </c>
      <c r="AB81" s="419" t="str">
        <f t="shared" si="8"/>
        <v>0501</v>
      </c>
      <c r="AC81" s="529">
        <f t="shared" si="10"/>
        <v>0</v>
      </c>
    </row>
    <row r="82" spans="1:29" ht="12.95" customHeight="1" thickTop="1" thickBot="1">
      <c r="A82" s="1165"/>
      <c r="B82" s="1148"/>
      <c r="C82" s="1167"/>
      <c r="D82" s="1169"/>
      <c r="E82" s="1172"/>
      <c r="F82" s="1148"/>
      <c r="G82" s="1187"/>
      <c r="H82" s="1156"/>
      <c r="I82" s="1196"/>
      <c r="J82" s="1148"/>
      <c r="K82" s="1148"/>
      <c r="L82" s="459"/>
      <c r="M82" s="458"/>
      <c r="N82" s="456"/>
      <c r="O82" s="457"/>
      <c r="P82" s="547"/>
      <c r="Q82" s="547"/>
      <c r="R82" s="546"/>
      <c r="S82" s="456"/>
      <c r="T82" s="1154"/>
      <c r="U82" s="1154"/>
      <c r="V82" s="1152"/>
      <c r="W82" s="1162"/>
      <c r="X82" s="1180"/>
      <c r="Y82" s="1174"/>
      <c r="Z82" s="419">
        <f>IF(O82=O81,0,IF(O82=O80,0,IF(O82=O79,0,1)))</f>
        <v>0</v>
      </c>
      <c r="AA82" s="419" t="s">
        <v>334</v>
      </c>
      <c r="AB82" s="419" t="str">
        <f t="shared" si="8"/>
        <v>0501</v>
      </c>
      <c r="AC82" s="529">
        <f t="shared" si="10"/>
        <v>0</v>
      </c>
    </row>
    <row r="83" spans="1:29" ht="12.95" customHeight="1" thickTop="1" thickBot="1">
      <c r="A83" s="1165"/>
      <c r="B83" s="1148"/>
      <c r="C83" s="1167"/>
      <c r="D83" s="1169"/>
      <c r="E83" s="1172"/>
      <c r="F83" s="1148"/>
      <c r="G83" s="1187"/>
      <c r="H83" s="1156"/>
      <c r="I83" s="1196"/>
      <c r="J83" s="1148"/>
      <c r="K83" s="1148"/>
      <c r="L83" s="459"/>
      <c r="M83" s="458"/>
      <c r="N83" s="456"/>
      <c r="O83" s="457"/>
      <c r="P83" s="547"/>
      <c r="Q83" s="547"/>
      <c r="R83" s="546"/>
      <c r="S83" s="456"/>
      <c r="T83" s="1154"/>
      <c r="U83" s="1154"/>
      <c r="V83" s="1152"/>
      <c r="W83" s="1162"/>
      <c r="X83" s="1180"/>
      <c r="Y83" s="1174"/>
      <c r="Z83" s="419">
        <f>IF(O83=O82,0,IF(O83=O81,0,IF(O83=O80,0,IF(O83=O79,0,1))))</f>
        <v>0</v>
      </c>
      <c r="AA83" s="419" t="s">
        <v>334</v>
      </c>
      <c r="AB83" s="419" t="str">
        <f t="shared" si="8"/>
        <v>0501</v>
      </c>
      <c r="AC83" s="529">
        <f t="shared" si="10"/>
        <v>0</v>
      </c>
    </row>
    <row r="84" spans="1:29" ht="15" customHeight="1" thickTop="1" thickBot="1">
      <c r="A84" s="1165"/>
      <c r="B84" s="1148"/>
      <c r="C84" s="1167"/>
      <c r="D84" s="1169"/>
      <c r="E84" s="1172"/>
      <c r="F84" s="1148"/>
      <c r="G84" s="1187"/>
      <c r="H84" s="1156"/>
      <c r="I84" s="1196"/>
      <c r="J84" s="1148"/>
      <c r="K84" s="1148"/>
      <c r="L84" s="459"/>
      <c r="M84" s="458"/>
      <c r="N84" s="456"/>
      <c r="O84" s="457"/>
      <c r="P84" s="547"/>
      <c r="Q84" s="547"/>
      <c r="R84" s="546"/>
      <c r="S84" s="456"/>
      <c r="T84" s="1154"/>
      <c r="U84" s="1154"/>
      <c r="V84" s="1152"/>
      <c r="W84" s="1162"/>
      <c r="X84" s="1180"/>
      <c r="Y84" s="1174"/>
      <c r="Z84" s="419">
        <f>IF(O84=O83,0,IF(O84=O82,0,IF(O84=O81,0,IF(O84=O80,0,IF(O84=O79,0,1)))))</f>
        <v>0</v>
      </c>
      <c r="AA84" s="419" t="s">
        <v>334</v>
      </c>
      <c r="AB84" s="419" t="str">
        <f t="shared" si="8"/>
        <v>0501</v>
      </c>
      <c r="AC84" s="529">
        <f t="shared" si="10"/>
        <v>0</v>
      </c>
    </row>
    <row r="85" spans="1:29" ht="12.95" customHeight="1" thickTop="1" thickBot="1">
      <c r="A85" s="1165"/>
      <c r="B85" s="1148"/>
      <c r="C85" s="1167"/>
      <c r="D85" s="1169"/>
      <c r="E85" s="1172"/>
      <c r="F85" s="1148"/>
      <c r="G85" s="1187"/>
      <c r="H85" s="1156"/>
      <c r="I85" s="1196"/>
      <c r="J85" s="1148"/>
      <c r="K85" s="1148"/>
      <c r="L85" s="459"/>
      <c r="M85" s="458"/>
      <c r="N85" s="456"/>
      <c r="O85" s="457"/>
      <c r="P85" s="547"/>
      <c r="Q85" s="547"/>
      <c r="R85" s="546"/>
      <c r="S85" s="456"/>
      <c r="T85" s="1154"/>
      <c r="U85" s="1154"/>
      <c r="V85" s="553" t="str">
        <f>IF(V79&gt;9,"błąd","")</f>
        <v/>
      </c>
      <c r="W85" s="1162"/>
      <c r="X85" s="1180"/>
      <c r="Y85" s="1174"/>
      <c r="Z85" s="419">
        <f>IF(O85=O84,0,IF(O85=O83,0,IF(O85=O82,0,IF(O85=O81,0,IF(O85=O80,0,IF(O85=O79,0,1))))))</f>
        <v>0</v>
      </c>
      <c r="AA85" s="419" t="s">
        <v>334</v>
      </c>
      <c r="AB85" s="419" t="str">
        <f t="shared" si="8"/>
        <v>0501</v>
      </c>
      <c r="AC85" s="529">
        <f t="shared" si="10"/>
        <v>0</v>
      </c>
    </row>
    <row r="86" spans="1:29" ht="12.95" customHeight="1" thickTop="1" thickBot="1">
      <c r="A86" s="1165"/>
      <c r="B86" s="1148"/>
      <c r="C86" s="1167"/>
      <c r="D86" s="1169"/>
      <c r="E86" s="1172"/>
      <c r="F86" s="1148"/>
      <c r="G86" s="1187"/>
      <c r="H86" s="1156"/>
      <c r="I86" s="1196"/>
      <c r="J86" s="1148"/>
      <c r="K86" s="1148"/>
      <c r="L86" s="459"/>
      <c r="M86" s="458"/>
      <c r="N86" s="456"/>
      <c r="O86" s="457"/>
      <c r="P86" s="547"/>
      <c r="Q86" s="547"/>
      <c r="R86" s="546"/>
      <c r="S86" s="456"/>
      <c r="T86" s="1154"/>
      <c r="U86" s="1154"/>
      <c r="V86" s="553"/>
      <c r="W86" s="1162"/>
      <c r="X86" s="1180"/>
      <c r="Y86" s="1174"/>
      <c r="Z86" s="419">
        <f>IF(O86=O85,0,IF(O86=O84,0,IF(O86=O83,0,IF(O86=O82,0,IF(O86=O81,0,IF(O86=O80,0,IF(O86=O79,0,1)))))))</f>
        <v>0</v>
      </c>
      <c r="AA86" s="419" t="s">
        <v>334</v>
      </c>
      <c r="AB86" s="419" t="str">
        <f t="shared" si="8"/>
        <v>0501</v>
      </c>
      <c r="AC86" s="529">
        <f t="shared" si="10"/>
        <v>0</v>
      </c>
    </row>
    <row r="87" spans="1:29" ht="12.95" customHeight="1" thickTop="1" thickBot="1">
      <c r="A87" s="1165"/>
      <c r="B87" s="1148"/>
      <c r="C87" s="1167"/>
      <c r="D87" s="1169"/>
      <c r="E87" s="1172"/>
      <c r="F87" s="1148"/>
      <c r="G87" s="1187"/>
      <c r="H87" s="1156"/>
      <c r="I87" s="1196"/>
      <c r="J87" s="1148"/>
      <c r="K87" s="1148"/>
      <c r="L87" s="459"/>
      <c r="M87" s="458"/>
      <c r="N87" s="456"/>
      <c r="O87" s="457"/>
      <c r="P87" s="547"/>
      <c r="Q87" s="547"/>
      <c r="R87" s="546"/>
      <c r="S87" s="456"/>
      <c r="T87" s="1154"/>
      <c r="U87" s="1154"/>
      <c r="V87" s="553"/>
      <c r="W87" s="1162"/>
      <c r="X87" s="1180"/>
      <c r="Y87" s="1174"/>
      <c r="Z87" s="419">
        <f>IF(O87=O86,0,IF(O87=O85,0,IF(O87=O84,0,IF(O87=O83,0,IF(O87=O82,0,IF(O87=O81,0,IF(O87=O80,IF(O87=O79,0,1))))))))</f>
        <v>0</v>
      </c>
      <c r="AA87" s="419" t="s">
        <v>334</v>
      </c>
      <c r="AB87" s="419" t="str">
        <f t="shared" si="8"/>
        <v>0501</v>
      </c>
      <c r="AC87" s="529">
        <f t="shared" si="10"/>
        <v>0</v>
      </c>
    </row>
    <row r="88" spans="1:29" ht="12.95" customHeight="1" thickTop="1" thickBot="1">
      <c r="A88" s="1166"/>
      <c r="B88" s="1149"/>
      <c r="C88" s="1168"/>
      <c r="D88" s="1170"/>
      <c r="E88" s="1173"/>
      <c r="F88" s="1149"/>
      <c r="G88" s="1188"/>
      <c r="H88" s="1157"/>
      <c r="I88" s="1197"/>
      <c r="J88" s="1149"/>
      <c r="K88" s="1149"/>
      <c r="L88" s="443"/>
      <c r="M88" s="442"/>
      <c r="N88" s="440"/>
      <c r="O88" s="441"/>
      <c r="P88" s="544"/>
      <c r="Q88" s="544"/>
      <c r="R88" s="543"/>
      <c r="S88" s="440"/>
      <c r="T88" s="1155"/>
      <c r="U88" s="1155"/>
      <c r="V88" s="552"/>
      <c r="W88" s="1162"/>
      <c r="X88" s="1181"/>
      <c r="Y88" s="1174"/>
      <c r="Z88" s="419">
        <f>IF(O88=O87,0,IF(O88=O86,0,IF(O88=O85,0,IF(O88=O84,0,IF(O88=O83,0,IF(O88=O82,0,IF(O88=O81,0,IF(O88=O80,0,IF(O88=O79,0,1)))))))))</f>
        <v>0</v>
      </c>
      <c r="AA88" s="419" t="s">
        <v>334</v>
      </c>
      <c r="AB88" s="419" t="str">
        <f t="shared" si="8"/>
        <v>0501</v>
      </c>
      <c r="AC88" s="529">
        <f t="shared" si="10"/>
        <v>0</v>
      </c>
    </row>
    <row r="89" spans="1:29" ht="12.95" customHeight="1" thickTop="1" thickBot="1">
      <c r="A89" s="1165"/>
      <c r="B89" s="1158"/>
      <c r="C89" s="1167"/>
      <c r="D89" s="1169"/>
      <c r="E89" s="1171"/>
      <c r="F89" s="1158"/>
      <c r="G89" s="1187"/>
      <c r="H89" s="1158"/>
      <c r="I89" s="1195"/>
      <c r="J89" s="1148"/>
      <c r="K89" s="1148"/>
      <c r="L89" s="475"/>
      <c r="M89" s="474"/>
      <c r="N89" s="472"/>
      <c r="O89" s="473"/>
      <c r="P89" s="551"/>
      <c r="Q89" s="551"/>
      <c r="R89" s="550"/>
      <c r="S89" s="472"/>
      <c r="T89" s="1153">
        <f>SUM(P89:S98)</f>
        <v>0</v>
      </c>
      <c r="U89" s="1153">
        <f>IF(T89&gt;0,18,0)</f>
        <v>0</v>
      </c>
      <c r="V89" s="1151">
        <f>IF((T89-U89)&gt;=0,T89-U89,0)</f>
        <v>0</v>
      </c>
      <c r="W89" s="1162">
        <f>IF(T89&lt;U89,T89,U89)/IF(U89=0,1,U89)</f>
        <v>0</v>
      </c>
      <c r="X89" s="1179" t="str">
        <f>IF(W89=1,"pe",IF(W89&gt;0,"ne",""))</f>
        <v/>
      </c>
      <c r="Y89" s="1174"/>
      <c r="Z89" s="419">
        <v>1</v>
      </c>
      <c r="AA89" s="419" t="s">
        <v>334</v>
      </c>
      <c r="AB89" s="419" t="str">
        <f t="shared" si="8"/>
        <v>0501</v>
      </c>
      <c r="AC89" s="529">
        <f>C89</f>
        <v>0</v>
      </c>
    </row>
    <row r="90" spans="1:29" ht="12.95" customHeight="1" thickTop="1" thickBot="1">
      <c r="A90" s="1165"/>
      <c r="B90" s="1148"/>
      <c r="C90" s="1167"/>
      <c r="D90" s="1169"/>
      <c r="E90" s="1172"/>
      <c r="F90" s="1148"/>
      <c r="G90" s="1187"/>
      <c r="H90" s="1159"/>
      <c r="I90" s="1196"/>
      <c r="J90" s="1148"/>
      <c r="K90" s="1148"/>
      <c r="L90" s="459"/>
      <c r="M90" s="458"/>
      <c r="N90" s="456"/>
      <c r="O90" s="457"/>
      <c r="P90" s="547"/>
      <c r="Q90" s="547"/>
      <c r="R90" s="546"/>
      <c r="S90" s="456"/>
      <c r="T90" s="1154"/>
      <c r="U90" s="1154"/>
      <c r="V90" s="1152"/>
      <c r="W90" s="1162"/>
      <c r="X90" s="1180"/>
      <c r="Y90" s="1174"/>
      <c r="Z90" s="419">
        <f>IF(O90=O89,0,1)</f>
        <v>0</v>
      </c>
      <c r="AA90" s="419" t="s">
        <v>334</v>
      </c>
      <c r="AB90" s="419" t="str">
        <f t="shared" si="8"/>
        <v>0501</v>
      </c>
      <c r="AC90" s="529">
        <f t="shared" ref="AC90:AC98" si="11">AC89</f>
        <v>0</v>
      </c>
    </row>
    <row r="91" spans="1:29" ht="12.95" customHeight="1" thickTop="1" thickBot="1">
      <c r="A91" s="1165"/>
      <c r="B91" s="1148"/>
      <c r="C91" s="1167"/>
      <c r="D91" s="1169"/>
      <c r="E91" s="1172"/>
      <c r="F91" s="1148"/>
      <c r="G91" s="1187"/>
      <c r="H91" s="1156"/>
      <c r="I91" s="1196"/>
      <c r="J91" s="1148"/>
      <c r="K91" s="1148"/>
      <c r="L91" s="459"/>
      <c r="M91" s="458"/>
      <c r="N91" s="456"/>
      <c r="O91" s="457"/>
      <c r="P91" s="547"/>
      <c r="Q91" s="547"/>
      <c r="R91" s="546"/>
      <c r="S91" s="456"/>
      <c r="T91" s="1154"/>
      <c r="U91" s="1154"/>
      <c r="V91" s="1152"/>
      <c r="W91" s="1162"/>
      <c r="X91" s="1180"/>
      <c r="Y91" s="1174"/>
      <c r="Z91" s="419">
        <f>IF(O91=O90,0,IF(O91=O89,0,1))</f>
        <v>0</v>
      </c>
      <c r="AA91" s="419" t="s">
        <v>334</v>
      </c>
      <c r="AB91" s="419" t="str">
        <f t="shared" si="8"/>
        <v>0501</v>
      </c>
      <c r="AC91" s="529">
        <f t="shared" si="11"/>
        <v>0</v>
      </c>
    </row>
    <row r="92" spans="1:29" ht="12.95" customHeight="1" thickTop="1" thickBot="1">
      <c r="A92" s="1165"/>
      <c r="B92" s="1148"/>
      <c r="C92" s="1167"/>
      <c r="D92" s="1169"/>
      <c r="E92" s="1172"/>
      <c r="F92" s="1148"/>
      <c r="G92" s="1187"/>
      <c r="H92" s="1156"/>
      <c r="I92" s="1196"/>
      <c r="J92" s="1148"/>
      <c r="K92" s="1148"/>
      <c r="L92" s="459"/>
      <c r="M92" s="458"/>
      <c r="N92" s="456"/>
      <c r="O92" s="457"/>
      <c r="P92" s="547"/>
      <c r="Q92" s="547"/>
      <c r="R92" s="546"/>
      <c r="S92" s="456"/>
      <c r="T92" s="1154"/>
      <c r="U92" s="1154"/>
      <c r="V92" s="1152"/>
      <c r="W92" s="1162"/>
      <c r="X92" s="1180"/>
      <c r="Y92" s="1174"/>
      <c r="Z92" s="419">
        <f>IF(O92=O91,0,IF(O92=O90,0,IF(O92=O89,0,1)))</f>
        <v>0</v>
      </c>
      <c r="AA92" s="419" t="s">
        <v>334</v>
      </c>
      <c r="AB92" s="419" t="str">
        <f t="shared" si="8"/>
        <v>0501</v>
      </c>
      <c r="AC92" s="529">
        <f t="shared" si="11"/>
        <v>0</v>
      </c>
    </row>
    <row r="93" spans="1:29" ht="12.95" customHeight="1" thickTop="1" thickBot="1">
      <c r="A93" s="1165"/>
      <c r="B93" s="1148"/>
      <c r="C93" s="1167"/>
      <c r="D93" s="1169"/>
      <c r="E93" s="1172"/>
      <c r="F93" s="1148"/>
      <c r="G93" s="1187"/>
      <c r="H93" s="1156"/>
      <c r="I93" s="1196"/>
      <c r="J93" s="1148"/>
      <c r="K93" s="1148"/>
      <c r="L93" s="459"/>
      <c r="M93" s="458"/>
      <c r="N93" s="456"/>
      <c r="O93" s="457"/>
      <c r="P93" s="547"/>
      <c r="Q93" s="547"/>
      <c r="R93" s="546"/>
      <c r="S93" s="456"/>
      <c r="T93" s="1154"/>
      <c r="U93" s="1154"/>
      <c r="V93" s="1152"/>
      <c r="W93" s="1162"/>
      <c r="X93" s="1180"/>
      <c r="Y93" s="1174"/>
      <c r="Z93" s="419">
        <f>IF(O93=O92,0,IF(O93=O91,0,IF(O93=O90,0,IF(O93=O89,0,1))))</f>
        <v>0</v>
      </c>
      <c r="AA93" s="419" t="s">
        <v>334</v>
      </c>
      <c r="AB93" s="419" t="str">
        <f t="shared" si="8"/>
        <v>0501</v>
      </c>
      <c r="AC93" s="529">
        <f t="shared" si="11"/>
        <v>0</v>
      </c>
    </row>
    <row r="94" spans="1:29" ht="12.95" customHeight="1" thickTop="1" thickBot="1">
      <c r="A94" s="1165"/>
      <c r="B94" s="1148"/>
      <c r="C94" s="1167"/>
      <c r="D94" s="1169"/>
      <c r="E94" s="1172"/>
      <c r="F94" s="1148"/>
      <c r="G94" s="1187"/>
      <c r="H94" s="1156"/>
      <c r="I94" s="1196"/>
      <c r="J94" s="1148"/>
      <c r="K94" s="1148"/>
      <c r="L94" s="459"/>
      <c r="M94" s="458"/>
      <c r="N94" s="456"/>
      <c r="O94" s="457"/>
      <c r="P94" s="547"/>
      <c r="Q94" s="547"/>
      <c r="R94" s="546"/>
      <c r="S94" s="456"/>
      <c r="T94" s="1154"/>
      <c r="U94" s="1154"/>
      <c r="V94" s="1152"/>
      <c r="W94" s="1162"/>
      <c r="X94" s="1180"/>
      <c r="Y94" s="1174"/>
      <c r="Z94" s="419">
        <f>IF(O94=O93,0,IF(O94=O92,0,IF(O94=O91,0,IF(O94=O90,0,IF(O94=O89,0,1)))))</f>
        <v>0</v>
      </c>
      <c r="AA94" s="419" t="s">
        <v>334</v>
      </c>
      <c r="AB94" s="419" t="str">
        <f t="shared" si="8"/>
        <v>0501</v>
      </c>
      <c r="AC94" s="529">
        <f t="shared" si="11"/>
        <v>0</v>
      </c>
    </row>
    <row r="95" spans="1:29" ht="12.95" customHeight="1" thickTop="1" thickBot="1">
      <c r="A95" s="1165"/>
      <c r="B95" s="1148"/>
      <c r="C95" s="1167"/>
      <c r="D95" s="1169"/>
      <c r="E95" s="1172"/>
      <c r="F95" s="1148"/>
      <c r="G95" s="1187"/>
      <c r="H95" s="1156"/>
      <c r="I95" s="1196"/>
      <c r="J95" s="1148"/>
      <c r="K95" s="1148"/>
      <c r="L95" s="459"/>
      <c r="M95" s="458"/>
      <c r="N95" s="456"/>
      <c r="O95" s="457"/>
      <c r="P95" s="547"/>
      <c r="Q95" s="547"/>
      <c r="R95" s="546"/>
      <c r="S95" s="456"/>
      <c r="T95" s="1154"/>
      <c r="U95" s="1154"/>
      <c r="V95" s="553" t="str">
        <f>IF(V89&gt;9,"błąd","")</f>
        <v/>
      </c>
      <c r="W95" s="1162"/>
      <c r="X95" s="1180"/>
      <c r="Y95" s="1174"/>
      <c r="Z95" s="419">
        <f>IF(O95=O94,0,IF(O95=O93,0,IF(O95=O92,0,IF(O95=O91,0,IF(O95=O90,0,IF(O95=O89,0,1))))))</f>
        <v>0</v>
      </c>
      <c r="AA95" s="419" t="s">
        <v>334</v>
      </c>
      <c r="AB95" s="419" t="str">
        <f t="shared" si="8"/>
        <v>0501</v>
      </c>
      <c r="AC95" s="529">
        <f t="shared" si="11"/>
        <v>0</v>
      </c>
    </row>
    <row r="96" spans="1:29" ht="12.95" customHeight="1" thickTop="1" thickBot="1">
      <c r="A96" s="1165"/>
      <c r="B96" s="1148"/>
      <c r="C96" s="1167"/>
      <c r="D96" s="1169"/>
      <c r="E96" s="1172"/>
      <c r="F96" s="1148"/>
      <c r="G96" s="1187"/>
      <c r="H96" s="1156"/>
      <c r="I96" s="1196"/>
      <c r="J96" s="1148"/>
      <c r="K96" s="1148"/>
      <c r="L96" s="459"/>
      <c r="M96" s="458"/>
      <c r="N96" s="456"/>
      <c r="O96" s="457"/>
      <c r="P96" s="547"/>
      <c r="Q96" s="547"/>
      <c r="R96" s="546"/>
      <c r="S96" s="456"/>
      <c r="T96" s="1154"/>
      <c r="U96" s="1154"/>
      <c r="V96" s="553"/>
      <c r="W96" s="1162"/>
      <c r="X96" s="1180"/>
      <c r="Y96" s="1174"/>
      <c r="Z96" s="419">
        <f>IF(O96=O95,0,IF(O96=O94,0,IF(O96=O93,0,IF(O96=O92,0,IF(O96=O91,0,IF(O96=O90,0,IF(O96=O89,0,1)))))))</f>
        <v>0</v>
      </c>
      <c r="AA96" s="419" t="s">
        <v>334</v>
      </c>
      <c r="AB96" s="419" t="str">
        <f t="shared" si="8"/>
        <v>0501</v>
      </c>
      <c r="AC96" s="529">
        <f t="shared" si="11"/>
        <v>0</v>
      </c>
    </row>
    <row r="97" spans="1:29" ht="12.95" customHeight="1" thickTop="1" thickBot="1">
      <c r="A97" s="1165"/>
      <c r="B97" s="1148"/>
      <c r="C97" s="1167"/>
      <c r="D97" s="1169"/>
      <c r="E97" s="1172"/>
      <c r="F97" s="1148"/>
      <c r="G97" s="1187"/>
      <c r="H97" s="1156"/>
      <c r="I97" s="1196"/>
      <c r="J97" s="1148"/>
      <c r="K97" s="1148"/>
      <c r="L97" s="459"/>
      <c r="M97" s="458"/>
      <c r="N97" s="456"/>
      <c r="O97" s="457"/>
      <c r="P97" s="547"/>
      <c r="Q97" s="547"/>
      <c r="R97" s="546"/>
      <c r="S97" s="456"/>
      <c r="T97" s="1154"/>
      <c r="U97" s="1154"/>
      <c r="V97" s="553"/>
      <c r="W97" s="1162"/>
      <c r="X97" s="1180"/>
      <c r="Y97" s="1174"/>
      <c r="Z97" s="419">
        <f>IF(O97=O96,0,IF(O97=O95,0,IF(O97=O94,0,IF(O97=O93,0,IF(O97=O92,0,IF(O97=O91,0,IF(O97=O90,IF(O97=O89,0,1))))))))</f>
        <v>0</v>
      </c>
      <c r="AA97" s="419" t="s">
        <v>334</v>
      </c>
      <c r="AB97" s="419" t="str">
        <f t="shared" si="8"/>
        <v>0501</v>
      </c>
      <c r="AC97" s="529">
        <f t="shared" si="11"/>
        <v>0</v>
      </c>
    </row>
    <row r="98" spans="1:29" ht="12.95" customHeight="1" thickTop="1" thickBot="1">
      <c r="A98" s="1166"/>
      <c r="B98" s="1149"/>
      <c r="C98" s="1168"/>
      <c r="D98" s="1170"/>
      <c r="E98" s="1173"/>
      <c r="F98" s="1149"/>
      <c r="G98" s="1188"/>
      <c r="H98" s="1157"/>
      <c r="I98" s="1197"/>
      <c r="J98" s="1149"/>
      <c r="K98" s="1149"/>
      <c r="L98" s="443"/>
      <c r="M98" s="442"/>
      <c r="N98" s="440"/>
      <c r="O98" s="441"/>
      <c r="P98" s="544"/>
      <c r="Q98" s="544"/>
      <c r="R98" s="543"/>
      <c r="S98" s="440"/>
      <c r="T98" s="1155"/>
      <c r="U98" s="1155"/>
      <c r="V98" s="552"/>
      <c r="W98" s="1162"/>
      <c r="X98" s="1181"/>
      <c r="Y98" s="1174"/>
      <c r="Z98" s="419">
        <f>IF(O98=O97,0,IF(O98=O96,0,IF(O98=O95,0,IF(O98=O94,0,IF(O98=O93,0,IF(O98=O92,0,IF(O98=O91,0,IF(O98=O90,0,IF(O98=O89,0,1)))))))))</f>
        <v>0</v>
      </c>
      <c r="AA98" s="419" t="s">
        <v>334</v>
      </c>
      <c r="AB98" s="419" t="str">
        <f t="shared" si="8"/>
        <v>0501</v>
      </c>
      <c r="AC98" s="529">
        <f t="shared" si="11"/>
        <v>0</v>
      </c>
    </row>
    <row r="99" spans="1:29" ht="12.95" customHeight="1" thickTop="1" thickBot="1">
      <c r="A99" s="1165"/>
      <c r="B99" s="1158"/>
      <c r="C99" s="1167"/>
      <c r="D99" s="1169"/>
      <c r="E99" s="1171"/>
      <c r="F99" s="1158"/>
      <c r="G99" s="1187"/>
      <c r="H99" s="1158"/>
      <c r="I99" s="1195"/>
      <c r="J99" s="1148"/>
      <c r="K99" s="1148"/>
      <c r="L99" s="475"/>
      <c r="M99" s="474"/>
      <c r="N99" s="472"/>
      <c r="O99" s="473"/>
      <c r="P99" s="551"/>
      <c r="Q99" s="551"/>
      <c r="R99" s="550"/>
      <c r="S99" s="472"/>
      <c r="T99" s="1153">
        <f>SUM(P99:S108)</f>
        <v>0</v>
      </c>
      <c r="U99" s="1153">
        <f>IF(T99&gt;0,18,0)</f>
        <v>0</v>
      </c>
      <c r="V99" s="1151">
        <f>IF((T99-U99)&gt;=0,T99-U99,0)</f>
        <v>0</v>
      </c>
      <c r="W99" s="1162">
        <f>IF(T99&lt;U99,T99,U99)/IF(U99=0,1,U99)</f>
        <v>0</v>
      </c>
      <c r="X99" s="1179" t="str">
        <f>IF(W99=1,"pe",IF(W99&gt;0,"ne",""))</f>
        <v/>
      </c>
      <c r="Y99" s="1174"/>
      <c r="Z99" s="419">
        <v>1</v>
      </c>
      <c r="AA99" s="419" t="s">
        <v>334</v>
      </c>
      <c r="AB99" s="419" t="str">
        <f t="shared" si="8"/>
        <v>0501</v>
      </c>
      <c r="AC99" s="529">
        <f>C99</f>
        <v>0</v>
      </c>
    </row>
    <row r="100" spans="1:29" ht="12.95" customHeight="1" thickTop="1" thickBot="1">
      <c r="A100" s="1165"/>
      <c r="B100" s="1148"/>
      <c r="C100" s="1167"/>
      <c r="D100" s="1169"/>
      <c r="E100" s="1172"/>
      <c r="F100" s="1148"/>
      <c r="G100" s="1187"/>
      <c r="H100" s="1159"/>
      <c r="I100" s="1196"/>
      <c r="J100" s="1148"/>
      <c r="K100" s="1148"/>
      <c r="L100" s="459"/>
      <c r="M100" s="458"/>
      <c r="N100" s="456"/>
      <c r="O100" s="457"/>
      <c r="P100" s="547"/>
      <c r="Q100" s="547"/>
      <c r="R100" s="546"/>
      <c r="S100" s="456"/>
      <c r="T100" s="1154"/>
      <c r="U100" s="1154"/>
      <c r="V100" s="1152"/>
      <c r="W100" s="1162"/>
      <c r="X100" s="1180"/>
      <c r="Y100" s="1174"/>
      <c r="Z100" s="419">
        <f>IF(O100=O99,0,1)</f>
        <v>0</v>
      </c>
      <c r="AA100" s="419" t="s">
        <v>334</v>
      </c>
      <c r="AB100" s="419" t="str">
        <f t="shared" si="8"/>
        <v>0501</v>
      </c>
      <c r="AC100" s="529">
        <f t="shared" ref="AC100:AC108" si="12">AC99</f>
        <v>0</v>
      </c>
    </row>
    <row r="101" spans="1:29" ht="12.95" customHeight="1" thickTop="1" thickBot="1">
      <c r="A101" s="1165"/>
      <c r="B101" s="1148"/>
      <c r="C101" s="1167"/>
      <c r="D101" s="1169"/>
      <c r="E101" s="1172"/>
      <c r="F101" s="1148"/>
      <c r="G101" s="1187"/>
      <c r="H101" s="1156"/>
      <c r="I101" s="1196"/>
      <c r="J101" s="1148"/>
      <c r="K101" s="1148"/>
      <c r="L101" s="459"/>
      <c r="M101" s="458"/>
      <c r="N101" s="456"/>
      <c r="O101" s="457"/>
      <c r="P101" s="547"/>
      <c r="Q101" s="547"/>
      <c r="R101" s="546"/>
      <c r="S101" s="456"/>
      <c r="T101" s="1154"/>
      <c r="U101" s="1154"/>
      <c r="V101" s="1152"/>
      <c r="W101" s="1162"/>
      <c r="X101" s="1180"/>
      <c r="Y101" s="1174"/>
      <c r="Z101" s="419">
        <f>IF(O101=O100,0,IF(O101=O99,0,1))</f>
        <v>0</v>
      </c>
      <c r="AA101" s="419" t="s">
        <v>334</v>
      </c>
      <c r="AB101" s="419" t="str">
        <f t="shared" si="8"/>
        <v>0501</v>
      </c>
      <c r="AC101" s="529">
        <f t="shared" si="12"/>
        <v>0</v>
      </c>
    </row>
    <row r="102" spans="1:29" ht="12.95" customHeight="1" thickTop="1" thickBot="1">
      <c r="A102" s="1165"/>
      <c r="B102" s="1148"/>
      <c r="C102" s="1167"/>
      <c r="D102" s="1169"/>
      <c r="E102" s="1172"/>
      <c r="F102" s="1148"/>
      <c r="G102" s="1187"/>
      <c r="H102" s="1156"/>
      <c r="I102" s="1196"/>
      <c r="J102" s="1148"/>
      <c r="K102" s="1148"/>
      <c r="L102" s="459"/>
      <c r="M102" s="458"/>
      <c r="N102" s="456"/>
      <c r="O102" s="457"/>
      <c r="P102" s="547"/>
      <c r="Q102" s="547"/>
      <c r="R102" s="546"/>
      <c r="S102" s="456"/>
      <c r="T102" s="1154"/>
      <c r="U102" s="1154"/>
      <c r="V102" s="1152"/>
      <c r="W102" s="1162"/>
      <c r="X102" s="1180"/>
      <c r="Y102" s="1174"/>
      <c r="Z102" s="419">
        <f>IF(O102=O101,0,IF(O102=O100,0,IF(O102=O99,0,1)))</f>
        <v>0</v>
      </c>
      <c r="AA102" s="419" t="s">
        <v>334</v>
      </c>
      <c r="AB102" s="419" t="str">
        <f t="shared" si="8"/>
        <v>0501</v>
      </c>
      <c r="AC102" s="529">
        <f t="shared" si="12"/>
        <v>0</v>
      </c>
    </row>
    <row r="103" spans="1:29" ht="12.95" customHeight="1" thickTop="1" thickBot="1">
      <c r="A103" s="1165"/>
      <c r="B103" s="1148"/>
      <c r="C103" s="1167"/>
      <c r="D103" s="1169"/>
      <c r="E103" s="1172"/>
      <c r="F103" s="1148"/>
      <c r="G103" s="1187"/>
      <c r="H103" s="1156"/>
      <c r="I103" s="1196"/>
      <c r="J103" s="1148"/>
      <c r="K103" s="1148"/>
      <c r="L103" s="459"/>
      <c r="M103" s="458"/>
      <c r="N103" s="456"/>
      <c r="O103" s="457"/>
      <c r="P103" s="547"/>
      <c r="Q103" s="547"/>
      <c r="R103" s="546"/>
      <c r="S103" s="456"/>
      <c r="T103" s="1154"/>
      <c r="U103" s="1154"/>
      <c r="V103" s="1152"/>
      <c r="W103" s="1162"/>
      <c r="X103" s="1180"/>
      <c r="Y103" s="1174"/>
      <c r="Z103" s="419">
        <f>IF(O103=O102,0,IF(O103=O101,0,IF(O103=O100,0,IF(O103=O99,0,1))))</f>
        <v>0</v>
      </c>
      <c r="AA103" s="419" t="s">
        <v>334</v>
      </c>
      <c r="AB103" s="419" t="str">
        <f t="shared" si="8"/>
        <v>0501</v>
      </c>
      <c r="AC103" s="529">
        <f t="shared" si="12"/>
        <v>0</v>
      </c>
    </row>
    <row r="104" spans="1:29" ht="12.95" customHeight="1" thickTop="1" thickBot="1">
      <c r="A104" s="1165"/>
      <c r="B104" s="1148"/>
      <c r="C104" s="1167"/>
      <c r="D104" s="1169"/>
      <c r="E104" s="1172"/>
      <c r="F104" s="1148"/>
      <c r="G104" s="1187"/>
      <c r="H104" s="1156"/>
      <c r="I104" s="1196"/>
      <c r="J104" s="1148"/>
      <c r="K104" s="1148"/>
      <c r="L104" s="459"/>
      <c r="M104" s="458"/>
      <c r="N104" s="456"/>
      <c r="O104" s="457"/>
      <c r="P104" s="547"/>
      <c r="Q104" s="547"/>
      <c r="R104" s="546"/>
      <c r="S104" s="456"/>
      <c r="T104" s="1154"/>
      <c r="U104" s="1154"/>
      <c r="V104" s="1152"/>
      <c r="W104" s="1162"/>
      <c r="X104" s="1180"/>
      <c r="Y104" s="1174"/>
      <c r="Z104" s="419">
        <f>IF(O104=O103,0,IF(O104=O102,0,IF(O104=O101,0,IF(O104=O100,0,IF(O104=O99,0,1)))))</f>
        <v>0</v>
      </c>
      <c r="AA104" s="419" t="s">
        <v>334</v>
      </c>
      <c r="AB104" s="419" t="str">
        <f t="shared" si="8"/>
        <v>0501</v>
      </c>
      <c r="AC104" s="529">
        <f t="shared" si="12"/>
        <v>0</v>
      </c>
    </row>
    <row r="105" spans="1:29" ht="12.95" customHeight="1" thickTop="1" thickBot="1">
      <c r="A105" s="1165"/>
      <c r="B105" s="1148"/>
      <c r="C105" s="1167"/>
      <c r="D105" s="1169"/>
      <c r="E105" s="1172"/>
      <c r="F105" s="1148"/>
      <c r="G105" s="1187"/>
      <c r="H105" s="1156"/>
      <c r="I105" s="1196"/>
      <c r="J105" s="1148"/>
      <c r="K105" s="1148"/>
      <c r="L105" s="459"/>
      <c r="M105" s="458"/>
      <c r="N105" s="456"/>
      <c r="O105" s="457"/>
      <c r="P105" s="547"/>
      <c r="Q105" s="547"/>
      <c r="R105" s="546"/>
      <c r="S105" s="456"/>
      <c r="T105" s="1154"/>
      <c r="U105" s="1154"/>
      <c r="V105" s="553" t="str">
        <f>IF(V99&gt;9,"błąd","")</f>
        <v/>
      </c>
      <c r="W105" s="1162"/>
      <c r="X105" s="1180"/>
      <c r="Y105" s="1174"/>
      <c r="Z105" s="419">
        <f>IF(O105=O104,0,IF(O105=O103,0,IF(O105=O102,0,IF(O105=O101,0,IF(O105=O100,0,IF(O105=O99,0,1))))))</f>
        <v>0</v>
      </c>
      <c r="AA105" s="419" t="s">
        <v>334</v>
      </c>
      <c r="AB105" s="419" t="str">
        <f t="shared" si="8"/>
        <v>0501</v>
      </c>
      <c r="AC105" s="529">
        <f t="shared" si="12"/>
        <v>0</v>
      </c>
    </row>
    <row r="106" spans="1:29" ht="12.95" customHeight="1" thickTop="1" thickBot="1">
      <c r="A106" s="1165"/>
      <c r="B106" s="1148"/>
      <c r="C106" s="1167"/>
      <c r="D106" s="1169"/>
      <c r="E106" s="1172"/>
      <c r="F106" s="1148"/>
      <c r="G106" s="1187"/>
      <c r="H106" s="1156"/>
      <c r="I106" s="1196"/>
      <c r="J106" s="1148"/>
      <c r="K106" s="1148"/>
      <c r="L106" s="459"/>
      <c r="M106" s="458"/>
      <c r="N106" s="456"/>
      <c r="O106" s="457"/>
      <c r="P106" s="547"/>
      <c r="Q106" s="547"/>
      <c r="R106" s="546"/>
      <c r="S106" s="456"/>
      <c r="T106" s="1154"/>
      <c r="U106" s="1154"/>
      <c r="V106" s="553"/>
      <c r="W106" s="1162"/>
      <c r="X106" s="1180"/>
      <c r="Y106" s="1174"/>
      <c r="Z106" s="419">
        <f>IF(O106=O105,0,IF(O106=O104,0,IF(O106=O103,0,IF(O106=O102,0,IF(O106=O101,0,IF(O106=O100,0,IF(O106=O99,0,1)))))))</f>
        <v>0</v>
      </c>
      <c r="AA106" s="419" t="s">
        <v>334</v>
      </c>
      <c r="AB106" s="419" t="str">
        <f t="shared" si="8"/>
        <v>0501</v>
      </c>
      <c r="AC106" s="529">
        <f t="shared" si="12"/>
        <v>0</v>
      </c>
    </row>
    <row r="107" spans="1:29" ht="12.95" customHeight="1" thickTop="1" thickBot="1">
      <c r="A107" s="1165"/>
      <c r="B107" s="1148"/>
      <c r="C107" s="1167"/>
      <c r="D107" s="1169"/>
      <c r="E107" s="1172"/>
      <c r="F107" s="1148"/>
      <c r="G107" s="1187"/>
      <c r="H107" s="1156"/>
      <c r="I107" s="1196"/>
      <c r="J107" s="1148"/>
      <c r="K107" s="1148"/>
      <c r="L107" s="459"/>
      <c r="M107" s="458"/>
      <c r="N107" s="456"/>
      <c r="O107" s="457"/>
      <c r="P107" s="547"/>
      <c r="Q107" s="547"/>
      <c r="R107" s="546"/>
      <c r="S107" s="456"/>
      <c r="T107" s="1154"/>
      <c r="U107" s="1154"/>
      <c r="V107" s="553"/>
      <c r="W107" s="1162"/>
      <c r="X107" s="1180"/>
      <c r="Y107" s="1174"/>
      <c r="Z107" s="419">
        <f>IF(O107=O106,0,IF(O107=O105,0,IF(O107=O104,0,IF(O107=O103,0,IF(O107=O102,0,IF(O107=O101,0,IF(O107=O100,IF(O107=O99,0,1))))))))</f>
        <v>0</v>
      </c>
      <c r="AA107" s="419" t="s">
        <v>334</v>
      </c>
      <c r="AB107" s="419" t="str">
        <f t="shared" si="8"/>
        <v>0501</v>
      </c>
      <c r="AC107" s="529">
        <f t="shared" si="12"/>
        <v>0</v>
      </c>
    </row>
    <row r="108" spans="1:29" ht="12.95" customHeight="1" thickTop="1" thickBot="1">
      <c r="A108" s="1166"/>
      <c r="B108" s="1149"/>
      <c r="C108" s="1168"/>
      <c r="D108" s="1170"/>
      <c r="E108" s="1173"/>
      <c r="F108" s="1149"/>
      <c r="G108" s="1188"/>
      <c r="H108" s="1157"/>
      <c r="I108" s="1197"/>
      <c r="J108" s="1149"/>
      <c r="K108" s="1149"/>
      <c r="L108" s="443"/>
      <c r="M108" s="442"/>
      <c r="N108" s="440"/>
      <c r="O108" s="441"/>
      <c r="P108" s="544"/>
      <c r="Q108" s="544"/>
      <c r="R108" s="543"/>
      <c r="S108" s="440"/>
      <c r="T108" s="1155"/>
      <c r="U108" s="1155"/>
      <c r="V108" s="552"/>
      <c r="W108" s="1162"/>
      <c r="X108" s="1181"/>
      <c r="Y108" s="1174"/>
      <c r="Z108" s="419">
        <f>IF(O108=O107,0,IF(O108=O106,0,IF(O108=O105,0,IF(O108=O104,0,IF(O108=O103,0,IF(O108=O102,0,IF(O108=O101,0,IF(O108=O100,0,IF(O108=O99,0,1)))))))))</f>
        <v>0</v>
      </c>
      <c r="AA108" s="419" t="s">
        <v>334</v>
      </c>
      <c r="AB108" s="419" t="str">
        <f t="shared" si="8"/>
        <v>0501</v>
      </c>
      <c r="AC108" s="529">
        <f t="shared" si="12"/>
        <v>0</v>
      </c>
    </row>
    <row r="109" spans="1:29" ht="12.95" customHeight="1" thickTop="1" thickBot="1">
      <c r="A109" s="1165"/>
      <c r="B109" s="1158"/>
      <c r="C109" s="1167"/>
      <c r="D109" s="1169"/>
      <c r="E109" s="1171"/>
      <c r="F109" s="1158"/>
      <c r="G109" s="1187"/>
      <c r="H109" s="1158"/>
      <c r="I109" s="1195"/>
      <c r="J109" s="1148"/>
      <c r="K109" s="1148"/>
      <c r="L109" s="475"/>
      <c r="M109" s="474"/>
      <c r="N109" s="472"/>
      <c r="O109" s="473"/>
      <c r="P109" s="551"/>
      <c r="Q109" s="551"/>
      <c r="R109" s="550"/>
      <c r="S109" s="472"/>
      <c r="T109" s="1153">
        <f>SUM(P109:S118)</f>
        <v>0</v>
      </c>
      <c r="U109" s="1153">
        <f>IF(T109&gt;0,18,0)</f>
        <v>0</v>
      </c>
      <c r="V109" s="1151">
        <f>IF((T109-U109)&gt;=0,T109-U109,0)</f>
        <v>0</v>
      </c>
      <c r="W109" s="1162">
        <f>IF(T109&lt;U109,T109,U109)/IF(U109=0,1,U109)</f>
        <v>0</v>
      </c>
      <c r="X109" s="1179" t="str">
        <f>IF(W109=1,"pe",IF(W109&gt;0,"ne",""))</f>
        <v/>
      </c>
      <c r="Y109" s="1174"/>
      <c r="Z109" s="419">
        <v>1</v>
      </c>
      <c r="AA109" s="419" t="s">
        <v>334</v>
      </c>
      <c r="AB109" s="419" t="str">
        <f t="shared" si="8"/>
        <v>0501</v>
      </c>
      <c r="AC109" s="529">
        <f>C109</f>
        <v>0</v>
      </c>
    </row>
    <row r="110" spans="1:29" ht="12.95" customHeight="1" thickTop="1" thickBot="1">
      <c r="A110" s="1165"/>
      <c r="B110" s="1148"/>
      <c r="C110" s="1167"/>
      <c r="D110" s="1169"/>
      <c r="E110" s="1172"/>
      <c r="F110" s="1148"/>
      <c r="G110" s="1187"/>
      <c r="H110" s="1159"/>
      <c r="I110" s="1196"/>
      <c r="J110" s="1148"/>
      <c r="K110" s="1148"/>
      <c r="L110" s="459"/>
      <c r="M110" s="458"/>
      <c r="N110" s="456"/>
      <c r="O110" s="457"/>
      <c r="P110" s="547"/>
      <c r="Q110" s="547"/>
      <c r="R110" s="546"/>
      <c r="S110" s="456"/>
      <c r="T110" s="1154"/>
      <c r="U110" s="1154"/>
      <c r="V110" s="1152"/>
      <c r="W110" s="1162"/>
      <c r="X110" s="1180"/>
      <c r="Y110" s="1174"/>
      <c r="Z110" s="419">
        <f>IF(O110=O109,0,1)</f>
        <v>0</v>
      </c>
      <c r="AA110" s="419" t="s">
        <v>334</v>
      </c>
      <c r="AB110" s="419" t="str">
        <f t="shared" si="8"/>
        <v>0501</v>
      </c>
      <c r="AC110" s="529">
        <f t="shared" ref="AC110:AC118" si="13">AC109</f>
        <v>0</v>
      </c>
    </row>
    <row r="111" spans="1:29" ht="12.95" customHeight="1" thickTop="1" thickBot="1">
      <c r="A111" s="1165"/>
      <c r="B111" s="1148"/>
      <c r="C111" s="1167"/>
      <c r="D111" s="1169"/>
      <c r="E111" s="1172"/>
      <c r="F111" s="1148"/>
      <c r="G111" s="1187"/>
      <c r="H111" s="1156"/>
      <c r="I111" s="1196"/>
      <c r="J111" s="1148"/>
      <c r="K111" s="1148"/>
      <c r="L111" s="459"/>
      <c r="M111" s="458"/>
      <c r="N111" s="456"/>
      <c r="O111" s="457"/>
      <c r="P111" s="547"/>
      <c r="Q111" s="547"/>
      <c r="R111" s="546"/>
      <c r="S111" s="456"/>
      <c r="T111" s="1154"/>
      <c r="U111" s="1154"/>
      <c r="V111" s="1152"/>
      <c r="W111" s="1162"/>
      <c r="X111" s="1180"/>
      <c r="Y111" s="1174"/>
      <c r="Z111" s="419">
        <f>IF(O111=O110,0,IF(O111=O109,0,1))</f>
        <v>0</v>
      </c>
      <c r="AA111" s="419" t="s">
        <v>334</v>
      </c>
      <c r="AB111" s="419" t="str">
        <f t="shared" si="8"/>
        <v>0501</v>
      </c>
      <c r="AC111" s="529">
        <f t="shared" si="13"/>
        <v>0</v>
      </c>
    </row>
    <row r="112" spans="1:29" ht="12.95" customHeight="1" thickTop="1" thickBot="1">
      <c r="A112" s="1165"/>
      <c r="B112" s="1148"/>
      <c r="C112" s="1167"/>
      <c r="D112" s="1169"/>
      <c r="E112" s="1172"/>
      <c r="F112" s="1148"/>
      <c r="G112" s="1187"/>
      <c r="H112" s="1156"/>
      <c r="I112" s="1196"/>
      <c r="J112" s="1148"/>
      <c r="K112" s="1148"/>
      <c r="L112" s="459"/>
      <c r="M112" s="458"/>
      <c r="N112" s="456"/>
      <c r="O112" s="457"/>
      <c r="P112" s="547"/>
      <c r="Q112" s="547"/>
      <c r="R112" s="546"/>
      <c r="S112" s="456"/>
      <c r="T112" s="1154"/>
      <c r="U112" s="1154"/>
      <c r="V112" s="1152"/>
      <c r="W112" s="1162"/>
      <c r="X112" s="1180"/>
      <c r="Y112" s="1174"/>
      <c r="Z112" s="419">
        <f>IF(O112=O111,0,IF(O112=O110,0,IF(O112=O109,0,1)))</f>
        <v>0</v>
      </c>
      <c r="AA112" s="419" t="s">
        <v>334</v>
      </c>
      <c r="AB112" s="419" t="str">
        <f t="shared" si="8"/>
        <v>0501</v>
      </c>
      <c r="AC112" s="529">
        <f t="shared" si="13"/>
        <v>0</v>
      </c>
    </row>
    <row r="113" spans="1:29" ht="12.95" customHeight="1" thickTop="1" thickBot="1">
      <c r="A113" s="1165"/>
      <c r="B113" s="1148"/>
      <c r="C113" s="1167"/>
      <c r="D113" s="1169"/>
      <c r="E113" s="1172"/>
      <c r="F113" s="1148"/>
      <c r="G113" s="1187"/>
      <c r="H113" s="1156"/>
      <c r="I113" s="1196"/>
      <c r="J113" s="1148"/>
      <c r="K113" s="1148"/>
      <c r="L113" s="459"/>
      <c r="M113" s="458"/>
      <c r="N113" s="456"/>
      <c r="O113" s="457"/>
      <c r="P113" s="547"/>
      <c r="Q113" s="547"/>
      <c r="R113" s="546"/>
      <c r="S113" s="456"/>
      <c r="T113" s="1154"/>
      <c r="U113" s="1154"/>
      <c r="V113" s="1152"/>
      <c r="W113" s="1162"/>
      <c r="X113" s="1180"/>
      <c r="Y113" s="1174"/>
      <c r="Z113" s="419">
        <f>IF(O113=O112,0,IF(O113=O111,0,IF(O113=O110,0,IF(O113=O109,0,1))))</f>
        <v>0</v>
      </c>
      <c r="AA113" s="419" t="s">
        <v>334</v>
      </c>
      <c r="AB113" s="419" t="str">
        <f t="shared" si="8"/>
        <v>0501</v>
      </c>
      <c r="AC113" s="529">
        <f t="shared" si="13"/>
        <v>0</v>
      </c>
    </row>
    <row r="114" spans="1:29" ht="12.95" customHeight="1" thickTop="1" thickBot="1">
      <c r="A114" s="1165"/>
      <c r="B114" s="1148"/>
      <c r="C114" s="1167"/>
      <c r="D114" s="1169"/>
      <c r="E114" s="1172"/>
      <c r="F114" s="1148"/>
      <c r="G114" s="1187"/>
      <c r="H114" s="1156"/>
      <c r="I114" s="1196"/>
      <c r="J114" s="1148"/>
      <c r="K114" s="1148"/>
      <c r="L114" s="459"/>
      <c r="M114" s="458"/>
      <c r="N114" s="456"/>
      <c r="O114" s="457"/>
      <c r="P114" s="547"/>
      <c r="Q114" s="547"/>
      <c r="R114" s="546"/>
      <c r="S114" s="456"/>
      <c r="T114" s="1154"/>
      <c r="U114" s="1154"/>
      <c r="V114" s="1152"/>
      <c r="W114" s="1162"/>
      <c r="X114" s="1180"/>
      <c r="Y114" s="1174"/>
      <c r="Z114" s="419">
        <f>IF(O114=O113,0,IF(O114=O112,0,IF(O114=O111,0,IF(O114=O110,0,IF(O114=O109,0,1)))))</f>
        <v>0</v>
      </c>
      <c r="AA114" s="419" t="s">
        <v>334</v>
      </c>
      <c r="AB114" s="419" t="str">
        <f t="shared" si="8"/>
        <v>0501</v>
      </c>
      <c r="AC114" s="529">
        <f t="shared" si="13"/>
        <v>0</v>
      </c>
    </row>
    <row r="115" spans="1:29" ht="12.95" customHeight="1" thickTop="1" thickBot="1">
      <c r="A115" s="1165"/>
      <c r="B115" s="1148"/>
      <c r="C115" s="1167"/>
      <c r="D115" s="1169"/>
      <c r="E115" s="1172"/>
      <c r="F115" s="1148"/>
      <c r="G115" s="1187"/>
      <c r="H115" s="1156"/>
      <c r="I115" s="1196"/>
      <c r="J115" s="1148"/>
      <c r="K115" s="1148"/>
      <c r="L115" s="459"/>
      <c r="M115" s="458"/>
      <c r="N115" s="456"/>
      <c r="O115" s="457"/>
      <c r="P115" s="547"/>
      <c r="Q115" s="547"/>
      <c r="R115" s="546"/>
      <c r="S115" s="456"/>
      <c r="T115" s="1154"/>
      <c r="U115" s="1154"/>
      <c r="V115" s="553" t="str">
        <f>IF(V109&gt;9,"błąd","")</f>
        <v/>
      </c>
      <c r="W115" s="1162"/>
      <c r="X115" s="1180"/>
      <c r="Y115" s="1174"/>
      <c r="Z115" s="419">
        <f>IF(O115=O114,0,IF(O115=O113,0,IF(O115=O112,0,IF(O115=O111,0,IF(O115=O110,0,IF(O115=O109,0,1))))))</f>
        <v>0</v>
      </c>
      <c r="AA115" s="419" t="s">
        <v>334</v>
      </c>
      <c r="AB115" s="419" t="str">
        <f t="shared" si="8"/>
        <v>0501</v>
      </c>
      <c r="AC115" s="529">
        <f t="shared" si="13"/>
        <v>0</v>
      </c>
    </row>
    <row r="116" spans="1:29" ht="12.95" customHeight="1" thickTop="1" thickBot="1">
      <c r="A116" s="1165"/>
      <c r="B116" s="1148"/>
      <c r="C116" s="1167"/>
      <c r="D116" s="1169"/>
      <c r="E116" s="1172"/>
      <c r="F116" s="1148"/>
      <c r="G116" s="1187"/>
      <c r="H116" s="1156"/>
      <c r="I116" s="1196"/>
      <c r="J116" s="1148"/>
      <c r="K116" s="1148"/>
      <c r="L116" s="459"/>
      <c r="M116" s="458"/>
      <c r="N116" s="456"/>
      <c r="O116" s="457"/>
      <c r="P116" s="547"/>
      <c r="Q116" s="547"/>
      <c r="R116" s="546"/>
      <c r="S116" s="456"/>
      <c r="T116" s="1154"/>
      <c r="U116" s="1154"/>
      <c r="V116" s="553"/>
      <c r="W116" s="1162"/>
      <c r="X116" s="1180"/>
      <c r="Y116" s="1174"/>
      <c r="Z116" s="419">
        <f>IF(O116=O115,0,IF(O116=O114,0,IF(O116=O113,0,IF(O116=O112,0,IF(O116=O111,0,IF(O116=O110,0,IF(O116=O109,0,1)))))))</f>
        <v>0</v>
      </c>
      <c r="AA116" s="419" t="s">
        <v>334</v>
      </c>
      <c r="AB116" s="419" t="str">
        <f t="shared" si="8"/>
        <v>0501</v>
      </c>
      <c r="AC116" s="529">
        <f t="shared" si="13"/>
        <v>0</v>
      </c>
    </row>
    <row r="117" spans="1:29" ht="12.95" customHeight="1" thickTop="1" thickBot="1">
      <c r="A117" s="1165"/>
      <c r="B117" s="1148"/>
      <c r="C117" s="1167"/>
      <c r="D117" s="1169"/>
      <c r="E117" s="1172"/>
      <c r="F117" s="1148"/>
      <c r="G117" s="1187"/>
      <c r="H117" s="1156"/>
      <c r="I117" s="1196"/>
      <c r="J117" s="1148"/>
      <c r="K117" s="1148"/>
      <c r="L117" s="459"/>
      <c r="M117" s="458"/>
      <c r="N117" s="456"/>
      <c r="O117" s="457"/>
      <c r="P117" s="547"/>
      <c r="Q117" s="547"/>
      <c r="R117" s="546"/>
      <c r="S117" s="456"/>
      <c r="T117" s="1154"/>
      <c r="U117" s="1154"/>
      <c r="V117" s="553"/>
      <c r="W117" s="1162"/>
      <c r="X117" s="1180"/>
      <c r="Y117" s="1174"/>
      <c r="Z117" s="419">
        <f>IF(O117=O116,0,IF(O117=O115,0,IF(O117=O114,0,IF(O117=O113,0,IF(O117=O112,0,IF(O117=O111,0,IF(O117=O110,IF(O117=O109,0,1))))))))</f>
        <v>0</v>
      </c>
      <c r="AA117" s="419" t="s">
        <v>334</v>
      </c>
      <c r="AB117" s="419" t="str">
        <f t="shared" si="8"/>
        <v>0501</v>
      </c>
      <c r="AC117" s="529">
        <f t="shared" si="13"/>
        <v>0</v>
      </c>
    </row>
    <row r="118" spans="1:29" ht="12.95" customHeight="1" thickTop="1" thickBot="1">
      <c r="A118" s="1166"/>
      <c r="B118" s="1149"/>
      <c r="C118" s="1168"/>
      <c r="D118" s="1170"/>
      <c r="E118" s="1173"/>
      <c r="F118" s="1149"/>
      <c r="G118" s="1188"/>
      <c r="H118" s="1157"/>
      <c r="I118" s="1197"/>
      <c r="J118" s="1149"/>
      <c r="K118" s="1149"/>
      <c r="L118" s="443"/>
      <c r="M118" s="442"/>
      <c r="N118" s="440"/>
      <c r="O118" s="441"/>
      <c r="P118" s="544"/>
      <c r="Q118" s="544"/>
      <c r="R118" s="543"/>
      <c r="S118" s="440"/>
      <c r="T118" s="1155"/>
      <c r="U118" s="1155"/>
      <c r="V118" s="552"/>
      <c r="W118" s="1162"/>
      <c r="X118" s="1181"/>
      <c r="Y118" s="1174"/>
      <c r="Z118" s="419">
        <f>IF(O118=O117,0,IF(O118=O116,0,IF(O118=O115,0,IF(O118=O114,0,IF(O118=O113,0,IF(O118=O112,0,IF(O118=O111,0,IF(O118=O110,0,IF(O118=O109,0,1)))))))))</f>
        <v>0</v>
      </c>
      <c r="AA118" s="419" t="s">
        <v>334</v>
      </c>
      <c r="AB118" s="419" t="str">
        <f t="shared" si="8"/>
        <v>0501</v>
      </c>
      <c r="AC118" s="529">
        <f t="shared" si="13"/>
        <v>0</v>
      </c>
    </row>
    <row r="119" spans="1:29" ht="12.95" customHeight="1" thickTop="1" thickBot="1">
      <c r="A119" s="1165"/>
      <c r="B119" s="1158"/>
      <c r="C119" s="1167"/>
      <c r="D119" s="1169"/>
      <c r="E119" s="1171"/>
      <c r="F119" s="1158"/>
      <c r="G119" s="1187"/>
      <c r="H119" s="1158"/>
      <c r="I119" s="1195"/>
      <c r="J119" s="1148"/>
      <c r="K119" s="1148"/>
      <c r="L119" s="475"/>
      <c r="M119" s="474"/>
      <c r="N119" s="472"/>
      <c r="O119" s="473"/>
      <c r="P119" s="551"/>
      <c r="Q119" s="551"/>
      <c r="R119" s="550"/>
      <c r="S119" s="472"/>
      <c r="T119" s="1153">
        <f>SUM(P119:S128)</f>
        <v>0</v>
      </c>
      <c r="U119" s="1153">
        <f>IF(T119&gt;0,18,0)</f>
        <v>0</v>
      </c>
      <c r="V119" s="1151">
        <f>IF((T119-U119)&gt;=0,T119-U119,0)</f>
        <v>0</v>
      </c>
      <c r="W119" s="1162">
        <f>IF(T119&lt;U119,T119,U119)/IF(U119=0,1,U119)</f>
        <v>0</v>
      </c>
      <c r="X119" s="1179" t="str">
        <f>IF(W119=1,"pe",IF(W119&gt;0,"ne",""))</f>
        <v/>
      </c>
      <c r="Y119" s="1174"/>
      <c r="Z119" s="419">
        <v>1</v>
      </c>
      <c r="AA119" s="419" t="s">
        <v>334</v>
      </c>
      <c r="AB119" s="419" t="str">
        <f t="shared" si="8"/>
        <v>0501</v>
      </c>
      <c r="AC119" s="529">
        <f>C119</f>
        <v>0</v>
      </c>
    </row>
    <row r="120" spans="1:29" ht="12.95" customHeight="1" thickTop="1" thickBot="1">
      <c r="A120" s="1165"/>
      <c r="B120" s="1148"/>
      <c r="C120" s="1167"/>
      <c r="D120" s="1169"/>
      <c r="E120" s="1172"/>
      <c r="F120" s="1148"/>
      <c r="G120" s="1187"/>
      <c r="H120" s="1159"/>
      <c r="I120" s="1196"/>
      <c r="J120" s="1148"/>
      <c r="K120" s="1148"/>
      <c r="L120" s="459"/>
      <c r="M120" s="458"/>
      <c r="N120" s="456"/>
      <c r="O120" s="457"/>
      <c r="P120" s="547"/>
      <c r="Q120" s="547"/>
      <c r="R120" s="546"/>
      <c r="S120" s="456"/>
      <c r="T120" s="1154"/>
      <c r="U120" s="1154"/>
      <c r="V120" s="1152"/>
      <c r="W120" s="1162"/>
      <c r="X120" s="1180"/>
      <c r="Y120" s="1174"/>
      <c r="Z120" s="419">
        <f>IF(O120=O119,0,1)</f>
        <v>0</v>
      </c>
      <c r="AA120" s="419" t="s">
        <v>334</v>
      </c>
      <c r="AB120" s="419" t="str">
        <f t="shared" si="8"/>
        <v>0501</v>
      </c>
      <c r="AC120" s="529">
        <f t="shared" ref="AC120:AC128" si="14">AC119</f>
        <v>0</v>
      </c>
    </row>
    <row r="121" spans="1:29" ht="12.95" customHeight="1" thickTop="1" thickBot="1">
      <c r="A121" s="1165"/>
      <c r="B121" s="1148"/>
      <c r="C121" s="1167"/>
      <c r="D121" s="1169"/>
      <c r="E121" s="1172"/>
      <c r="F121" s="1148"/>
      <c r="G121" s="1187"/>
      <c r="H121" s="1156"/>
      <c r="I121" s="1196"/>
      <c r="J121" s="1148"/>
      <c r="K121" s="1148"/>
      <c r="L121" s="459"/>
      <c r="M121" s="458"/>
      <c r="N121" s="456"/>
      <c r="O121" s="457"/>
      <c r="P121" s="547"/>
      <c r="Q121" s="547"/>
      <c r="R121" s="546"/>
      <c r="S121" s="456"/>
      <c r="T121" s="1154"/>
      <c r="U121" s="1154"/>
      <c r="V121" s="1152"/>
      <c r="W121" s="1162"/>
      <c r="X121" s="1180"/>
      <c r="Y121" s="1174"/>
      <c r="Z121" s="419">
        <f>IF(O121=O120,0,IF(O121=O119,0,1))</f>
        <v>0</v>
      </c>
      <c r="AA121" s="419" t="s">
        <v>334</v>
      </c>
      <c r="AB121" s="419" t="str">
        <f t="shared" si="8"/>
        <v>0501</v>
      </c>
      <c r="AC121" s="529">
        <f t="shared" si="14"/>
        <v>0</v>
      </c>
    </row>
    <row r="122" spans="1:29" ht="12.95" customHeight="1" thickTop="1" thickBot="1">
      <c r="A122" s="1165"/>
      <c r="B122" s="1148"/>
      <c r="C122" s="1167"/>
      <c r="D122" s="1169"/>
      <c r="E122" s="1172"/>
      <c r="F122" s="1148"/>
      <c r="G122" s="1187"/>
      <c r="H122" s="1156"/>
      <c r="I122" s="1196"/>
      <c r="J122" s="1148"/>
      <c r="K122" s="1148"/>
      <c r="L122" s="459"/>
      <c r="M122" s="458"/>
      <c r="N122" s="456"/>
      <c r="O122" s="457"/>
      <c r="P122" s="547"/>
      <c r="Q122" s="547"/>
      <c r="R122" s="546"/>
      <c r="S122" s="456"/>
      <c r="T122" s="1154"/>
      <c r="U122" s="1154"/>
      <c r="V122" s="1152"/>
      <c r="W122" s="1162"/>
      <c r="X122" s="1180"/>
      <c r="Y122" s="1174"/>
      <c r="Z122" s="419">
        <f>IF(O122=O121,0,IF(O122=O120,0,IF(O122=O119,0,1)))</f>
        <v>0</v>
      </c>
      <c r="AA122" s="419" t="s">
        <v>334</v>
      </c>
      <c r="AB122" s="419" t="str">
        <f t="shared" si="8"/>
        <v>0501</v>
      </c>
      <c r="AC122" s="529">
        <f t="shared" si="14"/>
        <v>0</v>
      </c>
    </row>
    <row r="123" spans="1:29" ht="12.95" customHeight="1" thickTop="1" thickBot="1">
      <c r="A123" s="1165"/>
      <c r="B123" s="1148"/>
      <c r="C123" s="1167"/>
      <c r="D123" s="1169"/>
      <c r="E123" s="1172"/>
      <c r="F123" s="1148"/>
      <c r="G123" s="1187"/>
      <c r="H123" s="1156"/>
      <c r="I123" s="1196"/>
      <c r="J123" s="1148"/>
      <c r="K123" s="1148"/>
      <c r="L123" s="459"/>
      <c r="M123" s="458"/>
      <c r="N123" s="456"/>
      <c r="O123" s="457"/>
      <c r="P123" s="547"/>
      <c r="Q123" s="547"/>
      <c r="R123" s="546"/>
      <c r="S123" s="456"/>
      <c r="T123" s="1154"/>
      <c r="U123" s="1154"/>
      <c r="V123" s="1152"/>
      <c r="W123" s="1162"/>
      <c r="X123" s="1180"/>
      <c r="Y123" s="1174"/>
      <c r="Z123" s="419">
        <f>IF(O123=O122,0,IF(O123=O121,0,IF(O123=O120,0,IF(O123=O119,0,1))))</f>
        <v>0</v>
      </c>
      <c r="AA123" s="419" t="s">
        <v>334</v>
      </c>
      <c r="AB123" s="419" t="str">
        <f t="shared" si="8"/>
        <v>0501</v>
      </c>
      <c r="AC123" s="529">
        <f t="shared" si="14"/>
        <v>0</v>
      </c>
    </row>
    <row r="124" spans="1:29" ht="12.95" customHeight="1" thickTop="1" thickBot="1">
      <c r="A124" s="1165"/>
      <c r="B124" s="1148"/>
      <c r="C124" s="1167"/>
      <c r="D124" s="1169"/>
      <c r="E124" s="1172"/>
      <c r="F124" s="1148"/>
      <c r="G124" s="1187"/>
      <c r="H124" s="1156"/>
      <c r="I124" s="1196"/>
      <c r="J124" s="1148"/>
      <c r="K124" s="1148"/>
      <c r="L124" s="459"/>
      <c r="M124" s="458"/>
      <c r="N124" s="456"/>
      <c r="O124" s="457"/>
      <c r="P124" s="547"/>
      <c r="Q124" s="547"/>
      <c r="R124" s="546"/>
      <c r="S124" s="456"/>
      <c r="T124" s="1154"/>
      <c r="U124" s="1154"/>
      <c r="V124" s="1152"/>
      <c r="W124" s="1162"/>
      <c r="X124" s="1180"/>
      <c r="Y124" s="1174"/>
      <c r="Z124" s="419">
        <f>IF(O124=O123,0,IF(O124=O122,0,IF(O124=O121,0,IF(O124=O120,0,IF(O124=O119,0,1)))))</f>
        <v>0</v>
      </c>
      <c r="AA124" s="419" t="s">
        <v>334</v>
      </c>
      <c r="AB124" s="419" t="str">
        <f t="shared" si="8"/>
        <v>0501</v>
      </c>
      <c r="AC124" s="529">
        <f t="shared" si="14"/>
        <v>0</v>
      </c>
    </row>
    <row r="125" spans="1:29" ht="12.95" customHeight="1" thickTop="1" thickBot="1">
      <c r="A125" s="1165"/>
      <c r="B125" s="1148"/>
      <c r="C125" s="1167"/>
      <c r="D125" s="1169"/>
      <c r="E125" s="1172"/>
      <c r="F125" s="1148"/>
      <c r="G125" s="1187"/>
      <c r="H125" s="1156"/>
      <c r="I125" s="1196"/>
      <c r="J125" s="1148"/>
      <c r="K125" s="1148"/>
      <c r="L125" s="459"/>
      <c r="M125" s="458"/>
      <c r="N125" s="456"/>
      <c r="O125" s="457"/>
      <c r="P125" s="547"/>
      <c r="Q125" s="547"/>
      <c r="R125" s="546"/>
      <c r="S125" s="456"/>
      <c r="T125" s="1154"/>
      <c r="U125" s="1154"/>
      <c r="V125" s="553" t="str">
        <f>IF(V119&gt;9,"błąd","")</f>
        <v/>
      </c>
      <c r="W125" s="1162"/>
      <c r="X125" s="1180"/>
      <c r="Y125" s="1174"/>
      <c r="Z125" s="419">
        <f>IF(O125=O124,0,IF(O125=O123,0,IF(O125=O122,0,IF(O125=O121,0,IF(O125=O120,0,IF(O125=O119,0,1))))))</f>
        <v>0</v>
      </c>
      <c r="AA125" s="419" t="s">
        <v>334</v>
      </c>
      <c r="AB125" s="419" t="str">
        <f t="shared" si="8"/>
        <v>0501</v>
      </c>
      <c r="AC125" s="529">
        <f t="shared" si="14"/>
        <v>0</v>
      </c>
    </row>
    <row r="126" spans="1:29" ht="12.95" customHeight="1" thickTop="1" thickBot="1">
      <c r="A126" s="1165"/>
      <c r="B126" s="1148"/>
      <c r="C126" s="1167"/>
      <c r="D126" s="1169"/>
      <c r="E126" s="1172"/>
      <c r="F126" s="1148"/>
      <c r="G126" s="1187"/>
      <c r="H126" s="1156"/>
      <c r="I126" s="1196"/>
      <c r="J126" s="1148"/>
      <c r="K126" s="1148"/>
      <c r="L126" s="459"/>
      <c r="M126" s="458"/>
      <c r="N126" s="456"/>
      <c r="O126" s="457"/>
      <c r="P126" s="547"/>
      <c r="Q126" s="547"/>
      <c r="R126" s="546"/>
      <c r="S126" s="456"/>
      <c r="T126" s="1154"/>
      <c r="U126" s="1154"/>
      <c r="V126" s="553"/>
      <c r="W126" s="1162"/>
      <c r="X126" s="1180"/>
      <c r="Y126" s="1174"/>
      <c r="Z126" s="419">
        <f>IF(O126=O125,0,IF(O126=O124,0,IF(O126=O123,0,IF(O126=O122,0,IF(O126=O121,0,IF(O126=O120,0,IF(O126=O119,0,1)))))))</f>
        <v>0</v>
      </c>
      <c r="AA126" s="419" t="s">
        <v>334</v>
      </c>
      <c r="AB126" s="419" t="str">
        <f t="shared" si="8"/>
        <v>0501</v>
      </c>
      <c r="AC126" s="529">
        <f t="shared" si="14"/>
        <v>0</v>
      </c>
    </row>
    <row r="127" spans="1:29" ht="12.95" customHeight="1" thickTop="1" thickBot="1">
      <c r="A127" s="1165"/>
      <c r="B127" s="1148"/>
      <c r="C127" s="1167"/>
      <c r="D127" s="1169"/>
      <c r="E127" s="1172"/>
      <c r="F127" s="1148"/>
      <c r="G127" s="1187"/>
      <c r="H127" s="1156"/>
      <c r="I127" s="1196"/>
      <c r="J127" s="1148"/>
      <c r="K127" s="1148"/>
      <c r="L127" s="459"/>
      <c r="M127" s="458"/>
      <c r="N127" s="456"/>
      <c r="O127" s="457"/>
      <c r="P127" s="547"/>
      <c r="Q127" s="547"/>
      <c r="R127" s="546"/>
      <c r="S127" s="456"/>
      <c r="T127" s="1154"/>
      <c r="U127" s="1154"/>
      <c r="V127" s="553"/>
      <c r="W127" s="1162"/>
      <c r="X127" s="1180"/>
      <c r="Y127" s="1174"/>
      <c r="Z127" s="419">
        <f>IF(O127=O126,0,IF(O127=O125,0,IF(O127=O124,0,IF(O127=O123,0,IF(O127=O122,0,IF(O127=O121,0,IF(O127=O120,IF(O127=O119,0,1))))))))</f>
        <v>0</v>
      </c>
      <c r="AA127" s="419" t="s">
        <v>334</v>
      </c>
      <c r="AB127" s="419" t="str">
        <f t="shared" si="8"/>
        <v>0501</v>
      </c>
      <c r="AC127" s="529">
        <f t="shared" si="14"/>
        <v>0</v>
      </c>
    </row>
    <row r="128" spans="1:29" ht="12.95" customHeight="1" thickTop="1" thickBot="1">
      <c r="A128" s="1166"/>
      <c r="B128" s="1149"/>
      <c r="C128" s="1168"/>
      <c r="D128" s="1170"/>
      <c r="E128" s="1173"/>
      <c r="F128" s="1149"/>
      <c r="G128" s="1188"/>
      <c r="H128" s="1157"/>
      <c r="I128" s="1197"/>
      <c r="J128" s="1149"/>
      <c r="K128" s="1149"/>
      <c r="L128" s="443"/>
      <c r="M128" s="442"/>
      <c r="N128" s="440"/>
      <c r="O128" s="441"/>
      <c r="P128" s="544"/>
      <c r="Q128" s="544"/>
      <c r="R128" s="543"/>
      <c r="S128" s="440"/>
      <c r="T128" s="1155"/>
      <c r="U128" s="1155"/>
      <c r="V128" s="552"/>
      <c r="W128" s="1162"/>
      <c r="X128" s="1181"/>
      <c r="Y128" s="1174"/>
      <c r="Z128" s="419">
        <f>IF(O128=O127,0,IF(O128=O126,0,IF(O128=O125,0,IF(O128=O124,0,IF(O128=O123,0,IF(O128=O122,0,IF(O128=O121,0,IF(O128=O120,0,IF(O128=O119,0,1)))))))))</f>
        <v>0</v>
      </c>
      <c r="AA128" s="419" t="s">
        <v>334</v>
      </c>
      <c r="AB128" s="419" t="str">
        <f t="shared" si="8"/>
        <v>0501</v>
      </c>
      <c r="AC128" s="529">
        <f t="shared" si="14"/>
        <v>0</v>
      </c>
    </row>
    <row r="129" spans="1:29" ht="12.95" customHeight="1" thickTop="1" thickBot="1">
      <c r="A129" s="1165"/>
      <c r="B129" s="1158"/>
      <c r="C129" s="1167"/>
      <c r="D129" s="1169"/>
      <c r="E129" s="1171"/>
      <c r="F129" s="1158"/>
      <c r="G129" s="1187"/>
      <c r="H129" s="1158"/>
      <c r="I129" s="1195"/>
      <c r="J129" s="1148"/>
      <c r="K129" s="1148"/>
      <c r="L129" s="475"/>
      <c r="M129" s="474"/>
      <c r="N129" s="472"/>
      <c r="O129" s="473"/>
      <c r="P129" s="551"/>
      <c r="Q129" s="551"/>
      <c r="R129" s="550"/>
      <c r="S129" s="472"/>
      <c r="T129" s="1153">
        <f>SUM(P129:S138)</f>
        <v>0</v>
      </c>
      <c r="U129" s="1153">
        <f>IF(T129&gt;0,18,0)</f>
        <v>0</v>
      </c>
      <c r="V129" s="1151">
        <f>IF((T129-U129)&gt;=0,T129-U129,0)</f>
        <v>0</v>
      </c>
      <c r="W129" s="1162">
        <f>IF(T129&lt;U129,T129,U129)/IF(U129=0,1,U129)</f>
        <v>0</v>
      </c>
      <c r="X129" s="1179" t="str">
        <f>IF(W129=1,"pe",IF(W129&gt;0,"ne",""))</f>
        <v/>
      </c>
      <c r="Y129" s="1174"/>
      <c r="Z129" s="419">
        <v>1</v>
      </c>
      <c r="AA129" s="419" t="s">
        <v>334</v>
      </c>
      <c r="AB129" s="419" t="str">
        <f t="shared" si="8"/>
        <v>0501</v>
      </c>
      <c r="AC129" s="529">
        <f>C129</f>
        <v>0</v>
      </c>
    </row>
    <row r="130" spans="1:29" ht="12.95" customHeight="1" thickTop="1" thickBot="1">
      <c r="A130" s="1165"/>
      <c r="B130" s="1148"/>
      <c r="C130" s="1167"/>
      <c r="D130" s="1169"/>
      <c r="E130" s="1172"/>
      <c r="F130" s="1148"/>
      <c r="G130" s="1187"/>
      <c r="H130" s="1159"/>
      <c r="I130" s="1196"/>
      <c r="J130" s="1148"/>
      <c r="K130" s="1148"/>
      <c r="L130" s="459"/>
      <c r="M130" s="458"/>
      <c r="N130" s="456"/>
      <c r="O130" s="457"/>
      <c r="P130" s="547"/>
      <c r="Q130" s="547"/>
      <c r="R130" s="546"/>
      <c r="S130" s="456"/>
      <c r="T130" s="1154"/>
      <c r="U130" s="1154"/>
      <c r="V130" s="1152"/>
      <c r="W130" s="1162"/>
      <c r="X130" s="1180"/>
      <c r="Y130" s="1174"/>
      <c r="Z130" s="419">
        <f>IF(O130=O129,0,1)</f>
        <v>0</v>
      </c>
      <c r="AA130" s="419" t="s">
        <v>334</v>
      </c>
      <c r="AB130" s="419" t="str">
        <f t="shared" si="8"/>
        <v>0501</v>
      </c>
      <c r="AC130" s="529">
        <f t="shared" ref="AC130:AC138" si="15">AC129</f>
        <v>0</v>
      </c>
    </row>
    <row r="131" spans="1:29" ht="12.95" customHeight="1" thickTop="1" thickBot="1">
      <c r="A131" s="1165"/>
      <c r="B131" s="1148"/>
      <c r="C131" s="1167"/>
      <c r="D131" s="1169"/>
      <c r="E131" s="1172"/>
      <c r="F131" s="1148"/>
      <c r="G131" s="1187"/>
      <c r="H131" s="1156"/>
      <c r="I131" s="1196"/>
      <c r="J131" s="1148"/>
      <c r="K131" s="1148"/>
      <c r="L131" s="459"/>
      <c r="M131" s="458"/>
      <c r="N131" s="456"/>
      <c r="O131" s="457"/>
      <c r="P131" s="547"/>
      <c r="Q131" s="547"/>
      <c r="R131" s="546"/>
      <c r="S131" s="456"/>
      <c r="T131" s="1154"/>
      <c r="U131" s="1154"/>
      <c r="V131" s="1152"/>
      <c r="W131" s="1162"/>
      <c r="X131" s="1180"/>
      <c r="Y131" s="1174"/>
      <c r="Z131" s="419">
        <f>IF(O131=O130,0,IF(O131=O129,0,1))</f>
        <v>0</v>
      </c>
      <c r="AA131" s="419" t="s">
        <v>334</v>
      </c>
      <c r="AB131" s="419" t="str">
        <f t="shared" si="8"/>
        <v>0501</v>
      </c>
      <c r="AC131" s="529">
        <f t="shared" si="15"/>
        <v>0</v>
      </c>
    </row>
    <row r="132" spans="1:29" ht="12.95" customHeight="1" thickTop="1" thickBot="1">
      <c r="A132" s="1165"/>
      <c r="B132" s="1148"/>
      <c r="C132" s="1167"/>
      <c r="D132" s="1169"/>
      <c r="E132" s="1172"/>
      <c r="F132" s="1148"/>
      <c r="G132" s="1187"/>
      <c r="H132" s="1156"/>
      <c r="I132" s="1196"/>
      <c r="J132" s="1148"/>
      <c r="K132" s="1148"/>
      <c r="L132" s="459"/>
      <c r="M132" s="458"/>
      <c r="N132" s="456"/>
      <c r="O132" s="457"/>
      <c r="P132" s="547"/>
      <c r="Q132" s="547"/>
      <c r="R132" s="546"/>
      <c r="S132" s="456"/>
      <c r="T132" s="1154"/>
      <c r="U132" s="1154"/>
      <c r="V132" s="1152"/>
      <c r="W132" s="1162"/>
      <c r="X132" s="1180"/>
      <c r="Y132" s="1174"/>
      <c r="Z132" s="419">
        <f>IF(O132=O131,0,IF(O132=O130,0,IF(O132=O129,0,1)))</f>
        <v>0</v>
      </c>
      <c r="AA132" s="419" t="s">
        <v>334</v>
      </c>
      <c r="AB132" s="419" t="str">
        <f t="shared" si="8"/>
        <v>0501</v>
      </c>
      <c r="AC132" s="529">
        <f t="shared" si="15"/>
        <v>0</v>
      </c>
    </row>
    <row r="133" spans="1:29" ht="12.95" customHeight="1" thickTop="1" thickBot="1">
      <c r="A133" s="1165"/>
      <c r="B133" s="1148"/>
      <c r="C133" s="1167"/>
      <c r="D133" s="1169"/>
      <c r="E133" s="1172"/>
      <c r="F133" s="1148"/>
      <c r="G133" s="1187"/>
      <c r="H133" s="1156"/>
      <c r="I133" s="1196"/>
      <c r="J133" s="1148"/>
      <c r="K133" s="1148"/>
      <c r="L133" s="459"/>
      <c r="M133" s="458"/>
      <c r="N133" s="456"/>
      <c r="O133" s="457"/>
      <c r="P133" s="547"/>
      <c r="Q133" s="547"/>
      <c r="R133" s="546"/>
      <c r="S133" s="456"/>
      <c r="T133" s="1154"/>
      <c r="U133" s="1154"/>
      <c r="V133" s="1152"/>
      <c r="W133" s="1162"/>
      <c r="X133" s="1180"/>
      <c r="Y133" s="1174"/>
      <c r="Z133" s="419">
        <f>IF(O133=O132,0,IF(O133=O131,0,IF(O133=O130,0,IF(O133=O129,0,1))))</f>
        <v>0</v>
      </c>
      <c r="AA133" s="419" t="s">
        <v>334</v>
      </c>
      <c r="AB133" s="419" t="str">
        <f t="shared" si="8"/>
        <v>0501</v>
      </c>
      <c r="AC133" s="529">
        <f t="shared" si="15"/>
        <v>0</v>
      </c>
    </row>
    <row r="134" spans="1:29" ht="12.95" customHeight="1" thickTop="1" thickBot="1">
      <c r="A134" s="1165"/>
      <c r="B134" s="1148"/>
      <c r="C134" s="1167"/>
      <c r="D134" s="1169"/>
      <c r="E134" s="1172"/>
      <c r="F134" s="1148"/>
      <c r="G134" s="1187"/>
      <c r="H134" s="1156"/>
      <c r="I134" s="1196"/>
      <c r="J134" s="1148"/>
      <c r="K134" s="1148"/>
      <c r="L134" s="459"/>
      <c r="M134" s="458"/>
      <c r="N134" s="456"/>
      <c r="O134" s="457"/>
      <c r="P134" s="547"/>
      <c r="Q134" s="547"/>
      <c r="R134" s="546"/>
      <c r="S134" s="456"/>
      <c r="T134" s="1154"/>
      <c r="U134" s="1154"/>
      <c r="V134" s="1152"/>
      <c r="W134" s="1162"/>
      <c r="X134" s="1180"/>
      <c r="Y134" s="1174"/>
      <c r="Z134" s="419">
        <f>IF(O134=O133,0,IF(O134=O132,0,IF(O134=O131,0,IF(O134=O130,0,IF(O134=O129,0,1)))))</f>
        <v>0</v>
      </c>
      <c r="AA134" s="419" t="s">
        <v>334</v>
      </c>
      <c r="AB134" s="419" t="str">
        <f t="shared" ref="AB134:AB197" si="16">$C$2</f>
        <v>0501</v>
      </c>
      <c r="AC134" s="529">
        <f t="shared" si="15"/>
        <v>0</v>
      </c>
    </row>
    <row r="135" spans="1:29" ht="12.95" customHeight="1" thickTop="1" thickBot="1">
      <c r="A135" s="1165"/>
      <c r="B135" s="1148"/>
      <c r="C135" s="1167"/>
      <c r="D135" s="1169"/>
      <c r="E135" s="1172"/>
      <c r="F135" s="1148"/>
      <c r="G135" s="1187"/>
      <c r="H135" s="1156"/>
      <c r="I135" s="1196"/>
      <c r="J135" s="1148"/>
      <c r="K135" s="1148"/>
      <c r="L135" s="459"/>
      <c r="M135" s="458"/>
      <c r="N135" s="456"/>
      <c r="O135" s="457"/>
      <c r="P135" s="547"/>
      <c r="Q135" s="547"/>
      <c r="R135" s="546"/>
      <c r="S135" s="456"/>
      <c r="T135" s="1154"/>
      <c r="U135" s="1154"/>
      <c r="V135" s="553" t="str">
        <f>IF(V129&gt;9,"błąd","")</f>
        <v/>
      </c>
      <c r="W135" s="1162"/>
      <c r="X135" s="1180"/>
      <c r="Y135" s="1174"/>
      <c r="Z135" s="419">
        <f>IF(O135=O134,0,IF(O135=O133,0,IF(O135=O132,0,IF(O135=O131,0,IF(O135=O130,0,IF(O135=O129,0,1))))))</f>
        <v>0</v>
      </c>
      <c r="AA135" s="419" t="s">
        <v>334</v>
      </c>
      <c r="AB135" s="419" t="str">
        <f t="shared" si="16"/>
        <v>0501</v>
      </c>
      <c r="AC135" s="529">
        <f t="shared" si="15"/>
        <v>0</v>
      </c>
    </row>
    <row r="136" spans="1:29" ht="12.95" customHeight="1" thickTop="1" thickBot="1">
      <c r="A136" s="1165"/>
      <c r="B136" s="1148"/>
      <c r="C136" s="1167"/>
      <c r="D136" s="1169"/>
      <c r="E136" s="1172"/>
      <c r="F136" s="1148"/>
      <c r="G136" s="1187"/>
      <c r="H136" s="1156"/>
      <c r="I136" s="1196"/>
      <c r="J136" s="1148"/>
      <c r="K136" s="1148"/>
      <c r="L136" s="459"/>
      <c r="M136" s="458"/>
      <c r="N136" s="456"/>
      <c r="O136" s="457"/>
      <c r="P136" s="547"/>
      <c r="Q136" s="547"/>
      <c r="R136" s="546"/>
      <c r="S136" s="456"/>
      <c r="T136" s="1154"/>
      <c r="U136" s="1154"/>
      <c r="V136" s="553"/>
      <c r="W136" s="1162"/>
      <c r="X136" s="1180"/>
      <c r="Y136" s="1174"/>
      <c r="Z136" s="419">
        <f>IF(O136=O135,0,IF(O136=O134,0,IF(O136=O133,0,IF(O136=O132,0,IF(O136=O131,0,IF(O136=O130,0,IF(O136=O129,0,1)))))))</f>
        <v>0</v>
      </c>
      <c r="AA136" s="419" t="s">
        <v>334</v>
      </c>
      <c r="AB136" s="419" t="str">
        <f t="shared" si="16"/>
        <v>0501</v>
      </c>
      <c r="AC136" s="529">
        <f t="shared" si="15"/>
        <v>0</v>
      </c>
    </row>
    <row r="137" spans="1:29" ht="12.95" customHeight="1" thickTop="1" thickBot="1">
      <c r="A137" s="1165"/>
      <c r="B137" s="1148"/>
      <c r="C137" s="1167"/>
      <c r="D137" s="1169"/>
      <c r="E137" s="1172"/>
      <c r="F137" s="1148"/>
      <c r="G137" s="1187"/>
      <c r="H137" s="1156"/>
      <c r="I137" s="1196"/>
      <c r="J137" s="1148"/>
      <c r="K137" s="1148"/>
      <c r="L137" s="459"/>
      <c r="M137" s="458"/>
      <c r="N137" s="456"/>
      <c r="O137" s="457"/>
      <c r="P137" s="547"/>
      <c r="Q137" s="547"/>
      <c r="R137" s="546"/>
      <c r="S137" s="456"/>
      <c r="T137" s="1154"/>
      <c r="U137" s="1154"/>
      <c r="V137" s="553"/>
      <c r="W137" s="1162"/>
      <c r="X137" s="1180"/>
      <c r="Y137" s="1174"/>
      <c r="Z137" s="419">
        <f>IF(O137=O136,0,IF(O137=O135,0,IF(O137=O134,0,IF(O137=O133,0,IF(O137=O132,0,IF(O137=O131,0,IF(O137=O130,IF(O137=O129,0,1))))))))</f>
        <v>0</v>
      </c>
      <c r="AA137" s="419" t="s">
        <v>334</v>
      </c>
      <c r="AB137" s="419" t="str">
        <f t="shared" si="16"/>
        <v>0501</v>
      </c>
      <c r="AC137" s="529">
        <f t="shared" si="15"/>
        <v>0</v>
      </c>
    </row>
    <row r="138" spans="1:29" ht="12.95" customHeight="1" thickTop="1" thickBot="1">
      <c r="A138" s="1166"/>
      <c r="B138" s="1149"/>
      <c r="C138" s="1168"/>
      <c r="D138" s="1170"/>
      <c r="E138" s="1173"/>
      <c r="F138" s="1149"/>
      <c r="G138" s="1188"/>
      <c r="H138" s="1157"/>
      <c r="I138" s="1197"/>
      <c r="J138" s="1149"/>
      <c r="K138" s="1149"/>
      <c r="L138" s="443"/>
      <c r="M138" s="442"/>
      <c r="N138" s="440"/>
      <c r="O138" s="441"/>
      <c r="P138" s="544"/>
      <c r="Q138" s="544"/>
      <c r="R138" s="543"/>
      <c r="S138" s="440"/>
      <c r="T138" s="1155"/>
      <c r="U138" s="1155"/>
      <c r="V138" s="552"/>
      <c r="W138" s="1162"/>
      <c r="X138" s="1181"/>
      <c r="Y138" s="1174"/>
      <c r="Z138" s="419">
        <f>IF(O138=O137,0,IF(O138=O136,0,IF(O138=O135,0,IF(O138=O134,0,IF(O138=O133,0,IF(O138=O132,0,IF(O138=O131,0,IF(O138=O130,0,IF(O138=O129,0,1)))))))))</f>
        <v>0</v>
      </c>
      <c r="AA138" s="419" t="s">
        <v>334</v>
      </c>
      <c r="AB138" s="419" t="str">
        <f t="shared" si="16"/>
        <v>0501</v>
      </c>
      <c r="AC138" s="529">
        <f t="shared" si="15"/>
        <v>0</v>
      </c>
    </row>
    <row r="139" spans="1:29" ht="12.95" customHeight="1" thickTop="1" thickBot="1">
      <c r="A139" s="1165"/>
      <c r="B139" s="1158"/>
      <c r="C139" s="1167"/>
      <c r="D139" s="1169"/>
      <c r="E139" s="1171"/>
      <c r="F139" s="1158"/>
      <c r="G139" s="1187"/>
      <c r="H139" s="1158"/>
      <c r="I139" s="1195"/>
      <c r="J139" s="1148"/>
      <c r="K139" s="1148"/>
      <c r="L139" s="475"/>
      <c r="M139" s="474"/>
      <c r="N139" s="472"/>
      <c r="O139" s="473"/>
      <c r="P139" s="551"/>
      <c r="Q139" s="551"/>
      <c r="R139" s="550"/>
      <c r="S139" s="472"/>
      <c r="T139" s="1153">
        <f>SUM(P139:S148)</f>
        <v>0</v>
      </c>
      <c r="U139" s="1153">
        <f>IF(T139&gt;0,18,0)</f>
        <v>0</v>
      </c>
      <c r="V139" s="1151">
        <f>IF((T139-U139)&gt;=0,T139-U139,0)</f>
        <v>0</v>
      </c>
      <c r="W139" s="1162">
        <f>IF(T139&lt;U139,T139,U139)/IF(U139=0,1,U139)</f>
        <v>0</v>
      </c>
      <c r="X139" s="1179" t="str">
        <f>IF(W139=1,"pe",IF(W139&gt;0,"ne",""))</f>
        <v/>
      </c>
      <c r="Y139" s="1174"/>
      <c r="Z139" s="419">
        <v>1</v>
      </c>
      <c r="AA139" s="419" t="s">
        <v>334</v>
      </c>
      <c r="AB139" s="419" t="str">
        <f t="shared" si="16"/>
        <v>0501</v>
      </c>
      <c r="AC139" s="529">
        <f>C139</f>
        <v>0</v>
      </c>
    </row>
    <row r="140" spans="1:29" ht="12.95" customHeight="1" thickTop="1" thickBot="1">
      <c r="A140" s="1165"/>
      <c r="B140" s="1148"/>
      <c r="C140" s="1167"/>
      <c r="D140" s="1169"/>
      <c r="E140" s="1172"/>
      <c r="F140" s="1148"/>
      <c r="G140" s="1187"/>
      <c r="H140" s="1159"/>
      <c r="I140" s="1196"/>
      <c r="J140" s="1148"/>
      <c r="K140" s="1148"/>
      <c r="L140" s="459"/>
      <c r="M140" s="458"/>
      <c r="N140" s="456"/>
      <c r="O140" s="457"/>
      <c r="P140" s="547"/>
      <c r="Q140" s="547"/>
      <c r="R140" s="546"/>
      <c r="S140" s="456"/>
      <c r="T140" s="1154"/>
      <c r="U140" s="1154"/>
      <c r="V140" s="1152"/>
      <c r="W140" s="1162"/>
      <c r="X140" s="1180"/>
      <c r="Y140" s="1174"/>
      <c r="Z140" s="419">
        <f>IF(O140=O139,0,1)</f>
        <v>0</v>
      </c>
      <c r="AA140" s="419" t="s">
        <v>334</v>
      </c>
      <c r="AB140" s="419" t="str">
        <f t="shared" si="16"/>
        <v>0501</v>
      </c>
      <c r="AC140" s="529">
        <f t="shared" ref="AC140:AC148" si="17">AC139</f>
        <v>0</v>
      </c>
    </row>
    <row r="141" spans="1:29" ht="12.95" customHeight="1" thickTop="1" thickBot="1">
      <c r="A141" s="1165"/>
      <c r="B141" s="1148"/>
      <c r="C141" s="1167"/>
      <c r="D141" s="1169"/>
      <c r="E141" s="1172"/>
      <c r="F141" s="1148"/>
      <c r="G141" s="1187"/>
      <c r="H141" s="1156"/>
      <c r="I141" s="1196"/>
      <c r="J141" s="1148"/>
      <c r="K141" s="1148"/>
      <c r="L141" s="459"/>
      <c r="M141" s="458"/>
      <c r="N141" s="456"/>
      <c r="O141" s="457"/>
      <c r="P141" s="547"/>
      <c r="Q141" s="547"/>
      <c r="R141" s="546"/>
      <c r="S141" s="456"/>
      <c r="T141" s="1154"/>
      <c r="U141" s="1154"/>
      <c r="V141" s="1152"/>
      <c r="W141" s="1162"/>
      <c r="X141" s="1180"/>
      <c r="Y141" s="1174"/>
      <c r="Z141" s="419">
        <f>IF(O141=O140,0,IF(O141=O139,0,1))</f>
        <v>0</v>
      </c>
      <c r="AA141" s="419" t="s">
        <v>334</v>
      </c>
      <c r="AB141" s="419" t="str">
        <f t="shared" si="16"/>
        <v>0501</v>
      </c>
      <c r="AC141" s="529">
        <f t="shared" si="17"/>
        <v>0</v>
      </c>
    </row>
    <row r="142" spans="1:29" ht="12.95" customHeight="1" thickTop="1" thickBot="1">
      <c r="A142" s="1165"/>
      <c r="B142" s="1148"/>
      <c r="C142" s="1167"/>
      <c r="D142" s="1169"/>
      <c r="E142" s="1172"/>
      <c r="F142" s="1148"/>
      <c r="G142" s="1187"/>
      <c r="H142" s="1156"/>
      <c r="I142" s="1196"/>
      <c r="J142" s="1148"/>
      <c r="K142" s="1148"/>
      <c r="L142" s="459"/>
      <c r="M142" s="458"/>
      <c r="N142" s="456"/>
      <c r="O142" s="457"/>
      <c r="P142" s="547"/>
      <c r="Q142" s="547"/>
      <c r="R142" s="546"/>
      <c r="S142" s="456"/>
      <c r="T142" s="1154"/>
      <c r="U142" s="1154"/>
      <c r="V142" s="1152"/>
      <c r="W142" s="1162"/>
      <c r="X142" s="1180"/>
      <c r="Y142" s="1174"/>
      <c r="Z142" s="419">
        <f>IF(O142=O141,0,IF(O142=O140,0,IF(O142=O139,0,1)))</f>
        <v>0</v>
      </c>
      <c r="AA142" s="419" t="s">
        <v>334</v>
      </c>
      <c r="AB142" s="419" t="str">
        <f t="shared" si="16"/>
        <v>0501</v>
      </c>
      <c r="AC142" s="529">
        <f t="shared" si="17"/>
        <v>0</v>
      </c>
    </row>
    <row r="143" spans="1:29" ht="12.95" customHeight="1" thickTop="1" thickBot="1">
      <c r="A143" s="1165"/>
      <c r="B143" s="1148"/>
      <c r="C143" s="1167"/>
      <c r="D143" s="1169"/>
      <c r="E143" s="1172"/>
      <c r="F143" s="1148"/>
      <c r="G143" s="1187"/>
      <c r="H143" s="1156"/>
      <c r="I143" s="1196"/>
      <c r="J143" s="1148"/>
      <c r="K143" s="1148"/>
      <c r="L143" s="459"/>
      <c r="M143" s="458"/>
      <c r="N143" s="456"/>
      <c r="O143" s="457"/>
      <c r="P143" s="547"/>
      <c r="Q143" s="547"/>
      <c r="R143" s="546"/>
      <c r="S143" s="456"/>
      <c r="T143" s="1154"/>
      <c r="U143" s="1154"/>
      <c r="V143" s="1152"/>
      <c r="W143" s="1162"/>
      <c r="X143" s="1180"/>
      <c r="Y143" s="1174"/>
      <c r="Z143" s="419">
        <f>IF(O143=O142,0,IF(O143=O141,0,IF(O143=O140,0,IF(O143=O139,0,1))))</f>
        <v>0</v>
      </c>
      <c r="AA143" s="419" t="s">
        <v>334</v>
      </c>
      <c r="AB143" s="419" t="str">
        <f t="shared" si="16"/>
        <v>0501</v>
      </c>
      <c r="AC143" s="529">
        <f t="shared" si="17"/>
        <v>0</v>
      </c>
    </row>
    <row r="144" spans="1:29" ht="12.95" customHeight="1" thickTop="1" thickBot="1">
      <c r="A144" s="1165"/>
      <c r="B144" s="1148"/>
      <c r="C144" s="1167"/>
      <c r="D144" s="1169"/>
      <c r="E144" s="1172"/>
      <c r="F144" s="1148"/>
      <c r="G144" s="1187"/>
      <c r="H144" s="1156"/>
      <c r="I144" s="1196"/>
      <c r="J144" s="1148"/>
      <c r="K144" s="1148"/>
      <c r="L144" s="459"/>
      <c r="M144" s="458"/>
      <c r="N144" s="456"/>
      <c r="O144" s="457"/>
      <c r="P144" s="547"/>
      <c r="Q144" s="547"/>
      <c r="R144" s="546"/>
      <c r="S144" s="456"/>
      <c r="T144" s="1154"/>
      <c r="U144" s="1154"/>
      <c r="V144" s="1152"/>
      <c r="W144" s="1162"/>
      <c r="X144" s="1180"/>
      <c r="Y144" s="1174"/>
      <c r="Z144" s="419">
        <f>IF(O144=O143,0,IF(O144=O142,0,IF(O144=O141,0,IF(O144=O140,0,IF(O144=O139,0,1)))))</f>
        <v>0</v>
      </c>
      <c r="AA144" s="419" t="s">
        <v>334</v>
      </c>
      <c r="AB144" s="419" t="str">
        <f t="shared" si="16"/>
        <v>0501</v>
      </c>
      <c r="AC144" s="529">
        <f t="shared" si="17"/>
        <v>0</v>
      </c>
    </row>
    <row r="145" spans="1:29" ht="12.95" customHeight="1" thickTop="1" thickBot="1">
      <c r="A145" s="1165"/>
      <c r="B145" s="1148"/>
      <c r="C145" s="1167"/>
      <c r="D145" s="1169"/>
      <c r="E145" s="1172"/>
      <c r="F145" s="1148"/>
      <c r="G145" s="1187"/>
      <c r="H145" s="1156"/>
      <c r="I145" s="1196"/>
      <c r="J145" s="1148"/>
      <c r="K145" s="1148"/>
      <c r="L145" s="459"/>
      <c r="M145" s="458"/>
      <c r="N145" s="456"/>
      <c r="O145" s="457"/>
      <c r="P145" s="547"/>
      <c r="Q145" s="547"/>
      <c r="R145" s="546"/>
      <c r="S145" s="456"/>
      <c r="T145" s="1154"/>
      <c r="U145" s="1154"/>
      <c r="V145" s="553" t="str">
        <f>IF(V139&gt;9,"błąd","")</f>
        <v/>
      </c>
      <c r="W145" s="1162"/>
      <c r="X145" s="1180"/>
      <c r="Y145" s="1174"/>
      <c r="Z145" s="419">
        <f>IF(O145=O144,0,IF(O145=O143,0,IF(O145=O142,0,IF(O145=O141,0,IF(O145=O140,0,IF(O145=O139,0,1))))))</f>
        <v>0</v>
      </c>
      <c r="AA145" s="419" t="s">
        <v>334</v>
      </c>
      <c r="AB145" s="419" t="str">
        <f t="shared" si="16"/>
        <v>0501</v>
      </c>
      <c r="AC145" s="529">
        <f t="shared" si="17"/>
        <v>0</v>
      </c>
    </row>
    <row r="146" spans="1:29" ht="12.95" customHeight="1" thickTop="1" thickBot="1">
      <c r="A146" s="1165"/>
      <c r="B146" s="1148"/>
      <c r="C146" s="1167"/>
      <c r="D146" s="1169"/>
      <c r="E146" s="1172"/>
      <c r="F146" s="1148"/>
      <c r="G146" s="1187"/>
      <c r="H146" s="1156"/>
      <c r="I146" s="1196"/>
      <c r="J146" s="1148"/>
      <c r="K146" s="1148"/>
      <c r="L146" s="459"/>
      <c r="M146" s="458"/>
      <c r="N146" s="456"/>
      <c r="O146" s="457"/>
      <c r="P146" s="547"/>
      <c r="Q146" s="547"/>
      <c r="R146" s="546"/>
      <c r="S146" s="456"/>
      <c r="T146" s="1154"/>
      <c r="U146" s="1154"/>
      <c r="V146" s="553"/>
      <c r="W146" s="1162"/>
      <c r="X146" s="1180"/>
      <c r="Y146" s="1174"/>
      <c r="Z146" s="419">
        <f>IF(O146=O145,0,IF(O146=O144,0,IF(O146=O143,0,IF(O146=O142,0,IF(O146=O141,0,IF(O146=O140,0,IF(O146=O139,0,1)))))))</f>
        <v>0</v>
      </c>
      <c r="AA146" s="419" t="s">
        <v>334</v>
      </c>
      <c r="AB146" s="419" t="str">
        <f t="shared" si="16"/>
        <v>0501</v>
      </c>
      <c r="AC146" s="529">
        <f t="shared" si="17"/>
        <v>0</v>
      </c>
    </row>
    <row r="147" spans="1:29" ht="12.95" customHeight="1" thickTop="1" thickBot="1">
      <c r="A147" s="1165"/>
      <c r="B147" s="1148"/>
      <c r="C147" s="1167"/>
      <c r="D147" s="1169"/>
      <c r="E147" s="1172"/>
      <c r="F147" s="1148"/>
      <c r="G147" s="1187"/>
      <c r="H147" s="1156"/>
      <c r="I147" s="1196"/>
      <c r="J147" s="1148"/>
      <c r="K147" s="1148"/>
      <c r="L147" s="459"/>
      <c r="M147" s="458"/>
      <c r="N147" s="456"/>
      <c r="O147" s="457"/>
      <c r="P147" s="547"/>
      <c r="Q147" s="547"/>
      <c r="R147" s="546"/>
      <c r="S147" s="456"/>
      <c r="T147" s="1154"/>
      <c r="U147" s="1154"/>
      <c r="V147" s="553"/>
      <c r="W147" s="1162"/>
      <c r="X147" s="1180"/>
      <c r="Y147" s="1174"/>
      <c r="Z147" s="419">
        <f>IF(O147=O146,0,IF(O147=O145,0,IF(O147=O144,0,IF(O147=O143,0,IF(O147=O142,0,IF(O147=O141,0,IF(O147=O140,IF(O147=O139,0,1))))))))</f>
        <v>0</v>
      </c>
      <c r="AA147" s="419" t="s">
        <v>334</v>
      </c>
      <c r="AB147" s="419" t="str">
        <f t="shared" si="16"/>
        <v>0501</v>
      </c>
      <c r="AC147" s="529">
        <f t="shared" si="17"/>
        <v>0</v>
      </c>
    </row>
    <row r="148" spans="1:29" ht="12.95" customHeight="1" thickTop="1" thickBot="1">
      <c r="A148" s="1166"/>
      <c r="B148" s="1149"/>
      <c r="C148" s="1168"/>
      <c r="D148" s="1170"/>
      <c r="E148" s="1173"/>
      <c r="F148" s="1149"/>
      <c r="G148" s="1188"/>
      <c r="H148" s="1157"/>
      <c r="I148" s="1197"/>
      <c r="J148" s="1149"/>
      <c r="K148" s="1149"/>
      <c r="L148" s="443"/>
      <c r="M148" s="442"/>
      <c r="N148" s="440"/>
      <c r="O148" s="441"/>
      <c r="P148" s="544"/>
      <c r="Q148" s="544"/>
      <c r="R148" s="543"/>
      <c r="S148" s="440"/>
      <c r="T148" s="1155"/>
      <c r="U148" s="1155"/>
      <c r="V148" s="552"/>
      <c r="W148" s="1162"/>
      <c r="X148" s="1181"/>
      <c r="Y148" s="1174"/>
      <c r="Z148" s="419">
        <f>IF(O148=O147,0,IF(O148=O146,0,IF(O148=O145,0,IF(O148=O144,0,IF(O148=O143,0,IF(O148=O142,0,IF(O148=O141,0,IF(O148=O140,0,IF(O148=O139,0,1)))))))))</f>
        <v>0</v>
      </c>
      <c r="AA148" s="419" t="s">
        <v>334</v>
      </c>
      <c r="AB148" s="419" t="str">
        <f t="shared" si="16"/>
        <v>0501</v>
      </c>
      <c r="AC148" s="529">
        <f t="shared" si="17"/>
        <v>0</v>
      </c>
    </row>
    <row r="149" spans="1:29" ht="12.95" customHeight="1" thickTop="1" thickBot="1">
      <c r="A149" s="1165"/>
      <c r="B149" s="1158"/>
      <c r="C149" s="1167"/>
      <c r="D149" s="1169"/>
      <c r="E149" s="1171"/>
      <c r="F149" s="1158"/>
      <c r="G149" s="1187"/>
      <c r="H149" s="1158"/>
      <c r="I149" s="1195"/>
      <c r="J149" s="1148"/>
      <c r="K149" s="1148"/>
      <c r="L149" s="475"/>
      <c r="M149" s="474"/>
      <c r="N149" s="472"/>
      <c r="O149" s="473"/>
      <c r="P149" s="551"/>
      <c r="Q149" s="551"/>
      <c r="R149" s="550"/>
      <c r="S149" s="472"/>
      <c r="T149" s="1153">
        <f>SUM(P149:S158)</f>
        <v>0</v>
      </c>
      <c r="U149" s="1153">
        <f>IF(T149&gt;0,18,0)</f>
        <v>0</v>
      </c>
      <c r="V149" s="1151">
        <f>IF((T149-U149)&gt;=0,T149-U149,0)</f>
        <v>0</v>
      </c>
      <c r="W149" s="1162">
        <f>IF(T149&lt;U149,T149,U149)/IF(U149=0,1,U149)</f>
        <v>0</v>
      </c>
      <c r="X149" s="1179" t="str">
        <f>IF(W149=1,"pe",IF(W149&gt;0,"ne",""))</f>
        <v/>
      </c>
      <c r="Y149" s="1174"/>
      <c r="Z149" s="419">
        <v>1</v>
      </c>
      <c r="AA149" s="419" t="s">
        <v>334</v>
      </c>
      <c r="AB149" s="419" t="str">
        <f t="shared" si="16"/>
        <v>0501</v>
      </c>
      <c r="AC149" s="529">
        <f>C149</f>
        <v>0</v>
      </c>
    </row>
    <row r="150" spans="1:29" ht="12.95" customHeight="1" thickTop="1" thickBot="1">
      <c r="A150" s="1165"/>
      <c r="B150" s="1148"/>
      <c r="C150" s="1167"/>
      <c r="D150" s="1169"/>
      <c r="E150" s="1172"/>
      <c r="F150" s="1148"/>
      <c r="G150" s="1187"/>
      <c r="H150" s="1159"/>
      <c r="I150" s="1196"/>
      <c r="J150" s="1148"/>
      <c r="K150" s="1148"/>
      <c r="L150" s="459"/>
      <c r="M150" s="458"/>
      <c r="N150" s="456"/>
      <c r="O150" s="457"/>
      <c r="P150" s="547"/>
      <c r="Q150" s="547"/>
      <c r="R150" s="546"/>
      <c r="S150" s="456"/>
      <c r="T150" s="1154"/>
      <c r="U150" s="1154"/>
      <c r="V150" s="1152"/>
      <c r="W150" s="1162"/>
      <c r="X150" s="1180"/>
      <c r="Y150" s="1174"/>
      <c r="Z150" s="419">
        <f>IF(O150=O149,0,1)</f>
        <v>0</v>
      </c>
      <c r="AA150" s="419" t="s">
        <v>334</v>
      </c>
      <c r="AB150" s="419" t="str">
        <f t="shared" si="16"/>
        <v>0501</v>
      </c>
      <c r="AC150" s="529">
        <f t="shared" ref="AC150:AC158" si="18">AC149</f>
        <v>0</v>
      </c>
    </row>
    <row r="151" spans="1:29" ht="12.95" customHeight="1" thickTop="1" thickBot="1">
      <c r="A151" s="1165"/>
      <c r="B151" s="1148"/>
      <c r="C151" s="1167"/>
      <c r="D151" s="1169"/>
      <c r="E151" s="1172"/>
      <c r="F151" s="1148"/>
      <c r="G151" s="1187"/>
      <c r="H151" s="1156"/>
      <c r="I151" s="1196"/>
      <c r="J151" s="1148"/>
      <c r="K151" s="1148"/>
      <c r="L151" s="459"/>
      <c r="M151" s="458"/>
      <c r="N151" s="456"/>
      <c r="O151" s="457"/>
      <c r="P151" s="547"/>
      <c r="Q151" s="547"/>
      <c r="R151" s="546"/>
      <c r="S151" s="456"/>
      <c r="T151" s="1154"/>
      <c r="U151" s="1154"/>
      <c r="V151" s="1152"/>
      <c r="W151" s="1162"/>
      <c r="X151" s="1180"/>
      <c r="Y151" s="1174"/>
      <c r="Z151" s="419">
        <f>IF(O151=O150,0,IF(O151=O149,0,1))</f>
        <v>0</v>
      </c>
      <c r="AA151" s="419" t="s">
        <v>334</v>
      </c>
      <c r="AB151" s="419" t="str">
        <f t="shared" si="16"/>
        <v>0501</v>
      </c>
      <c r="AC151" s="529">
        <f t="shared" si="18"/>
        <v>0</v>
      </c>
    </row>
    <row r="152" spans="1:29" ht="12.95" customHeight="1" thickTop="1" thickBot="1">
      <c r="A152" s="1165"/>
      <c r="B152" s="1148"/>
      <c r="C152" s="1167"/>
      <c r="D152" s="1169"/>
      <c r="E152" s="1172"/>
      <c r="F152" s="1148"/>
      <c r="G152" s="1187"/>
      <c r="H152" s="1156"/>
      <c r="I152" s="1196"/>
      <c r="J152" s="1148"/>
      <c r="K152" s="1148"/>
      <c r="L152" s="459"/>
      <c r="M152" s="458"/>
      <c r="N152" s="456"/>
      <c r="O152" s="457"/>
      <c r="P152" s="547"/>
      <c r="Q152" s="547"/>
      <c r="R152" s="546"/>
      <c r="S152" s="456"/>
      <c r="T152" s="1154"/>
      <c r="U152" s="1154"/>
      <c r="V152" s="1152"/>
      <c r="W152" s="1162"/>
      <c r="X152" s="1180"/>
      <c r="Y152" s="1174"/>
      <c r="Z152" s="419">
        <f>IF(O152=O151,0,IF(O152=O150,0,IF(O152=O149,0,1)))</f>
        <v>0</v>
      </c>
      <c r="AA152" s="419" t="s">
        <v>334</v>
      </c>
      <c r="AB152" s="419" t="str">
        <f t="shared" si="16"/>
        <v>0501</v>
      </c>
      <c r="AC152" s="529">
        <f t="shared" si="18"/>
        <v>0</v>
      </c>
    </row>
    <row r="153" spans="1:29" ht="12.95" customHeight="1" thickTop="1" thickBot="1">
      <c r="A153" s="1165"/>
      <c r="B153" s="1148"/>
      <c r="C153" s="1167"/>
      <c r="D153" s="1169"/>
      <c r="E153" s="1172"/>
      <c r="F153" s="1148"/>
      <c r="G153" s="1187"/>
      <c r="H153" s="1156"/>
      <c r="I153" s="1196"/>
      <c r="J153" s="1148"/>
      <c r="K153" s="1148"/>
      <c r="L153" s="459"/>
      <c r="M153" s="458"/>
      <c r="N153" s="456"/>
      <c r="O153" s="457"/>
      <c r="P153" s="547"/>
      <c r="Q153" s="547"/>
      <c r="R153" s="546"/>
      <c r="S153" s="456"/>
      <c r="T153" s="1154"/>
      <c r="U153" s="1154"/>
      <c r="V153" s="1152"/>
      <c r="W153" s="1162"/>
      <c r="X153" s="1180"/>
      <c r="Y153" s="1174"/>
      <c r="Z153" s="419">
        <f>IF(O153=O152,0,IF(O153=O151,0,IF(O153=O150,0,IF(O153=O149,0,1))))</f>
        <v>0</v>
      </c>
      <c r="AA153" s="419" t="s">
        <v>334</v>
      </c>
      <c r="AB153" s="419" t="str">
        <f t="shared" si="16"/>
        <v>0501</v>
      </c>
      <c r="AC153" s="529">
        <f t="shared" si="18"/>
        <v>0</v>
      </c>
    </row>
    <row r="154" spans="1:29" ht="12.95" customHeight="1" thickTop="1" thickBot="1">
      <c r="A154" s="1165"/>
      <c r="B154" s="1148"/>
      <c r="C154" s="1167"/>
      <c r="D154" s="1169"/>
      <c r="E154" s="1172"/>
      <c r="F154" s="1148"/>
      <c r="G154" s="1187"/>
      <c r="H154" s="1156"/>
      <c r="I154" s="1196"/>
      <c r="J154" s="1148"/>
      <c r="K154" s="1148"/>
      <c r="L154" s="459"/>
      <c r="M154" s="458"/>
      <c r="N154" s="456"/>
      <c r="O154" s="457"/>
      <c r="P154" s="547"/>
      <c r="Q154" s="547"/>
      <c r="R154" s="546"/>
      <c r="S154" s="456"/>
      <c r="T154" s="1154"/>
      <c r="U154" s="1154"/>
      <c r="V154" s="1152"/>
      <c r="W154" s="1162"/>
      <c r="X154" s="1180"/>
      <c r="Y154" s="1174"/>
      <c r="Z154" s="419">
        <f>IF(O154=O153,0,IF(O154=O152,0,IF(O154=O151,0,IF(O154=O150,0,IF(O154=O149,0,1)))))</f>
        <v>0</v>
      </c>
      <c r="AA154" s="419" t="s">
        <v>334</v>
      </c>
      <c r="AB154" s="419" t="str">
        <f t="shared" si="16"/>
        <v>0501</v>
      </c>
      <c r="AC154" s="529">
        <f t="shared" si="18"/>
        <v>0</v>
      </c>
    </row>
    <row r="155" spans="1:29" ht="12.95" customHeight="1" thickTop="1" thickBot="1">
      <c r="A155" s="1165"/>
      <c r="B155" s="1148"/>
      <c r="C155" s="1167"/>
      <c r="D155" s="1169"/>
      <c r="E155" s="1172"/>
      <c r="F155" s="1148"/>
      <c r="G155" s="1187"/>
      <c r="H155" s="1156"/>
      <c r="I155" s="1196"/>
      <c r="J155" s="1148"/>
      <c r="K155" s="1148"/>
      <c r="L155" s="459"/>
      <c r="M155" s="458"/>
      <c r="N155" s="456"/>
      <c r="O155" s="457"/>
      <c r="P155" s="547"/>
      <c r="Q155" s="547"/>
      <c r="R155" s="546"/>
      <c r="S155" s="456"/>
      <c r="T155" s="1154"/>
      <c r="U155" s="1154"/>
      <c r="V155" s="553" t="str">
        <f>IF(V149&gt;9,"błąd","")</f>
        <v/>
      </c>
      <c r="W155" s="1162"/>
      <c r="X155" s="1180"/>
      <c r="Y155" s="1174"/>
      <c r="Z155" s="419">
        <f>IF(O155=O154,0,IF(O155=O153,0,IF(O155=O152,0,IF(O155=O151,0,IF(O155=O150,0,IF(O155=O149,0,1))))))</f>
        <v>0</v>
      </c>
      <c r="AA155" s="419" t="s">
        <v>334</v>
      </c>
      <c r="AB155" s="419" t="str">
        <f t="shared" si="16"/>
        <v>0501</v>
      </c>
      <c r="AC155" s="529">
        <f t="shared" si="18"/>
        <v>0</v>
      </c>
    </row>
    <row r="156" spans="1:29" ht="12.95" customHeight="1" thickTop="1" thickBot="1">
      <c r="A156" s="1165"/>
      <c r="B156" s="1148"/>
      <c r="C156" s="1167"/>
      <c r="D156" s="1169"/>
      <c r="E156" s="1172"/>
      <c r="F156" s="1148"/>
      <c r="G156" s="1187"/>
      <c r="H156" s="1156"/>
      <c r="I156" s="1196"/>
      <c r="J156" s="1148"/>
      <c r="K156" s="1148"/>
      <c r="L156" s="459"/>
      <c r="M156" s="458"/>
      <c r="N156" s="456"/>
      <c r="O156" s="457"/>
      <c r="P156" s="547"/>
      <c r="Q156" s="547"/>
      <c r="R156" s="546"/>
      <c r="S156" s="456"/>
      <c r="T156" s="1154"/>
      <c r="U156" s="1154"/>
      <c r="V156" s="553"/>
      <c r="W156" s="1162"/>
      <c r="X156" s="1180"/>
      <c r="Y156" s="1174"/>
      <c r="Z156" s="419">
        <f>IF(O156=O155,0,IF(O156=O154,0,IF(O156=O153,0,IF(O156=O152,0,IF(O156=O151,0,IF(O156=O150,0,IF(O156=O149,0,1)))))))</f>
        <v>0</v>
      </c>
      <c r="AA156" s="419" t="s">
        <v>334</v>
      </c>
      <c r="AB156" s="419" t="str">
        <f t="shared" si="16"/>
        <v>0501</v>
      </c>
      <c r="AC156" s="529">
        <f t="shared" si="18"/>
        <v>0</v>
      </c>
    </row>
    <row r="157" spans="1:29" ht="12.95" customHeight="1" thickTop="1" thickBot="1">
      <c r="A157" s="1165"/>
      <c r="B157" s="1148"/>
      <c r="C157" s="1167"/>
      <c r="D157" s="1169"/>
      <c r="E157" s="1172"/>
      <c r="F157" s="1148"/>
      <c r="G157" s="1187"/>
      <c r="H157" s="1156"/>
      <c r="I157" s="1196"/>
      <c r="J157" s="1148"/>
      <c r="K157" s="1148"/>
      <c r="L157" s="459"/>
      <c r="M157" s="458"/>
      <c r="N157" s="456"/>
      <c r="O157" s="457"/>
      <c r="P157" s="547"/>
      <c r="Q157" s="547"/>
      <c r="R157" s="546"/>
      <c r="S157" s="456"/>
      <c r="T157" s="1154"/>
      <c r="U157" s="1154"/>
      <c r="V157" s="553"/>
      <c r="W157" s="1162"/>
      <c r="X157" s="1180"/>
      <c r="Y157" s="1174"/>
      <c r="Z157" s="419">
        <f>IF(O157=O156,0,IF(O157=O155,0,IF(O157=O154,0,IF(O157=O153,0,IF(O157=O152,0,IF(O157=O151,0,IF(O157=O150,IF(O157=O149,0,1))))))))</f>
        <v>0</v>
      </c>
      <c r="AA157" s="419" t="s">
        <v>334</v>
      </c>
      <c r="AB157" s="419" t="str">
        <f t="shared" si="16"/>
        <v>0501</v>
      </c>
      <c r="AC157" s="529">
        <f t="shared" si="18"/>
        <v>0</v>
      </c>
    </row>
    <row r="158" spans="1:29" ht="12.95" customHeight="1" thickTop="1" thickBot="1">
      <c r="A158" s="1166"/>
      <c r="B158" s="1149"/>
      <c r="C158" s="1168"/>
      <c r="D158" s="1170"/>
      <c r="E158" s="1173"/>
      <c r="F158" s="1149"/>
      <c r="G158" s="1188"/>
      <c r="H158" s="1157"/>
      <c r="I158" s="1197"/>
      <c r="J158" s="1149"/>
      <c r="K158" s="1149"/>
      <c r="L158" s="443"/>
      <c r="M158" s="442"/>
      <c r="N158" s="440"/>
      <c r="O158" s="441"/>
      <c r="P158" s="544"/>
      <c r="Q158" s="544"/>
      <c r="R158" s="543"/>
      <c r="S158" s="440"/>
      <c r="T158" s="1155"/>
      <c r="U158" s="1155"/>
      <c r="V158" s="552"/>
      <c r="W158" s="1162"/>
      <c r="X158" s="1181"/>
      <c r="Y158" s="1174"/>
      <c r="Z158" s="419">
        <f>IF(O158=O157,0,IF(O158=O156,0,IF(O158=O155,0,IF(O158=O154,0,IF(O158=O153,0,IF(O158=O152,0,IF(O158=O151,0,IF(O158=O150,0,IF(O158=O149,0,1)))))))))</f>
        <v>0</v>
      </c>
      <c r="AA158" s="419" t="s">
        <v>334</v>
      </c>
      <c r="AB158" s="419" t="str">
        <f t="shared" si="16"/>
        <v>0501</v>
      </c>
      <c r="AC158" s="529">
        <f t="shared" si="18"/>
        <v>0</v>
      </c>
    </row>
    <row r="159" spans="1:29" ht="12.95" customHeight="1" thickTop="1" thickBot="1">
      <c r="A159" s="1165"/>
      <c r="B159" s="1158"/>
      <c r="C159" s="1167"/>
      <c r="D159" s="1169"/>
      <c r="E159" s="1171"/>
      <c r="F159" s="1158"/>
      <c r="G159" s="1187"/>
      <c r="H159" s="1158"/>
      <c r="I159" s="1195"/>
      <c r="J159" s="1148"/>
      <c r="K159" s="1148"/>
      <c r="L159" s="475"/>
      <c r="M159" s="474"/>
      <c r="N159" s="472"/>
      <c r="O159" s="473"/>
      <c r="P159" s="551"/>
      <c r="Q159" s="551"/>
      <c r="R159" s="550"/>
      <c r="S159" s="472"/>
      <c r="T159" s="1153">
        <f>SUM(P159:S168)</f>
        <v>0</v>
      </c>
      <c r="U159" s="1153">
        <f>IF(T159&gt;0,18,0)</f>
        <v>0</v>
      </c>
      <c r="V159" s="1151">
        <f>IF((T159-U159)&gt;=0,T159-U159,0)</f>
        <v>0</v>
      </c>
      <c r="W159" s="1162">
        <f>IF(T159&lt;U159,T159,U159)/IF(U159=0,1,U159)</f>
        <v>0</v>
      </c>
      <c r="X159" s="1179" t="str">
        <f>IF(W159=1,"pe",IF(W159&gt;0,"ne",""))</f>
        <v/>
      </c>
      <c r="Y159" s="1174"/>
      <c r="Z159" s="419">
        <v>1</v>
      </c>
      <c r="AA159" s="419" t="s">
        <v>334</v>
      </c>
      <c r="AB159" s="419" t="str">
        <f t="shared" si="16"/>
        <v>0501</v>
      </c>
      <c r="AC159" s="529">
        <f>C159</f>
        <v>0</v>
      </c>
    </row>
    <row r="160" spans="1:29" ht="12.95" customHeight="1" thickTop="1" thickBot="1">
      <c r="A160" s="1165"/>
      <c r="B160" s="1148"/>
      <c r="C160" s="1167"/>
      <c r="D160" s="1169"/>
      <c r="E160" s="1172"/>
      <c r="F160" s="1148"/>
      <c r="G160" s="1187"/>
      <c r="H160" s="1159"/>
      <c r="I160" s="1196"/>
      <c r="J160" s="1148"/>
      <c r="K160" s="1148"/>
      <c r="L160" s="459"/>
      <c r="M160" s="458"/>
      <c r="N160" s="456"/>
      <c r="O160" s="457"/>
      <c r="P160" s="547"/>
      <c r="Q160" s="547"/>
      <c r="R160" s="546"/>
      <c r="S160" s="456"/>
      <c r="T160" s="1154"/>
      <c r="U160" s="1154"/>
      <c r="V160" s="1152"/>
      <c r="W160" s="1162"/>
      <c r="X160" s="1180"/>
      <c r="Y160" s="1174"/>
      <c r="Z160" s="419">
        <f>IF(O160=O159,0,1)</f>
        <v>0</v>
      </c>
      <c r="AA160" s="419" t="s">
        <v>334</v>
      </c>
      <c r="AB160" s="419" t="str">
        <f t="shared" si="16"/>
        <v>0501</v>
      </c>
      <c r="AC160" s="529">
        <f t="shared" ref="AC160:AC168" si="19">AC159</f>
        <v>0</v>
      </c>
    </row>
    <row r="161" spans="1:29" ht="12.95" customHeight="1" thickTop="1" thickBot="1">
      <c r="A161" s="1165"/>
      <c r="B161" s="1148"/>
      <c r="C161" s="1167"/>
      <c r="D161" s="1169"/>
      <c r="E161" s="1172"/>
      <c r="F161" s="1148"/>
      <c r="G161" s="1187"/>
      <c r="H161" s="1156"/>
      <c r="I161" s="1196"/>
      <c r="J161" s="1148"/>
      <c r="K161" s="1148"/>
      <c r="L161" s="459"/>
      <c r="M161" s="458"/>
      <c r="N161" s="456"/>
      <c r="O161" s="457"/>
      <c r="P161" s="547"/>
      <c r="Q161" s="547"/>
      <c r="R161" s="546"/>
      <c r="S161" s="456"/>
      <c r="T161" s="1154"/>
      <c r="U161" s="1154"/>
      <c r="V161" s="1152"/>
      <c r="W161" s="1162"/>
      <c r="X161" s="1180"/>
      <c r="Y161" s="1174"/>
      <c r="Z161" s="419">
        <f>IF(O161=O160,0,IF(O161=O159,0,1))</f>
        <v>0</v>
      </c>
      <c r="AA161" s="419" t="s">
        <v>334</v>
      </c>
      <c r="AB161" s="419" t="str">
        <f t="shared" si="16"/>
        <v>0501</v>
      </c>
      <c r="AC161" s="529">
        <f t="shared" si="19"/>
        <v>0</v>
      </c>
    </row>
    <row r="162" spans="1:29" ht="12.95" customHeight="1" thickTop="1" thickBot="1">
      <c r="A162" s="1165"/>
      <c r="B162" s="1148"/>
      <c r="C162" s="1167"/>
      <c r="D162" s="1169"/>
      <c r="E162" s="1172"/>
      <c r="F162" s="1148"/>
      <c r="G162" s="1187"/>
      <c r="H162" s="1156"/>
      <c r="I162" s="1196"/>
      <c r="J162" s="1148"/>
      <c r="K162" s="1148"/>
      <c r="L162" s="459"/>
      <c r="M162" s="458"/>
      <c r="N162" s="456"/>
      <c r="O162" s="457"/>
      <c r="P162" s="547"/>
      <c r="Q162" s="547"/>
      <c r="R162" s="546"/>
      <c r="S162" s="456"/>
      <c r="T162" s="1154"/>
      <c r="U162" s="1154"/>
      <c r="V162" s="1152"/>
      <c r="W162" s="1162"/>
      <c r="X162" s="1180"/>
      <c r="Y162" s="1174"/>
      <c r="Z162" s="419">
        <f>IF(O162=O161,0,IF(O162=O160,0,IF(O162=O159,0,1)))</f>
        <v>0</v>
      </c>
      <c r="AA162" s="419" t="s">
        <v>334</v>
      </c>
      <c r="AB162" s="419" t="str">
        <f t="shared" si="16"/>
        <v>0501</v>
      </c>
      <c r="AC162" s="529">
        <f t="shared" si="19"/>
        <v>0</v>
      </c>
    </row>
    <row r="163" spans="1:29" ht="12.95" customHeight="1" thickTop="1" thickBot="1">
      <c r="A163" s="1165"/>
      <c r="B163" s="1148"/>
      <c r="C163" s="1167"/>
      <c r="D163" s="1169"/>
      <c r="E163" s="1172"/>
      <c r="F163" s="1148"/>
      <c r="G163" s="1187"/>
      <c r="H163" s="1156"/>
      <c r="I163" s="1196"/>
      <c r="J163" s="1148"/>
      <c r="K163" s="1148"/>
      <c r="L163" s="459"/>
      <c r="M163" s="458"/>
      <c r="N163" s="456"/>
      <c r="O163" s="457"/>
      <c r="P163" s="547"/>
      <c r="Q163" s="547"/>
      <c r="R163" s="546"/>
      <c r="S163" s="456"/>
      <c r="T163" s="1154"/>
      <c r="U163" s="1154"/>
      <c r="V163" s="1152"/>
      <c r="W163" s="1162"/>
      <c r="X163" s="1180"/>
      <c r="Y163" s="1174"/>
      <c r="Z163" s="419">
        <f>IF(O163=O162,0,IF(O163=O161,0,IF(O163=O160,0,IF(O163=O159,0,1))))</f>
        <v>0</v>
      </c>
      <c r="AA163" s="419" t="s">
        <v>334</v>
      </c>
      <c r="AB163" s="419" t="str">
        <f t="shared" si="16"/>
        <v>0501</v>
      </c>
      <c r="AC163" s="529">
        <f t="shared" si="19"/>
        <v>0</v>
      </c>
    </row>
    <row r="164" spans="1:29" ht="12.95" customHeight="1" thickTop="1" thickBot="1">
      <c r="A164" s="1165"/>
      <c r="B164" s="1148"/>
      <c r="C164" s="1167"/>
      <c r="D164" s="1169"/>
      <c r="E164" s="1172"/>
      <c r="F164" s="1148"/>
      <c r="G164" s="1187"/>
      <c r="H164" s="1156"/>
      <c r="I164" s="1196"/>
      <c r="J164" s="1148"/>
      <c r="K164" s="1148"/>
      <c r="L164" s="459"/>
      <c r="M164" s="458"/>
      <c r="N164" s="456"/>
      <c r="O164" s="457"/>
      <c r="P164" s="547"/>
      <c r="Q164" s="547"/>
      <c r="R164" s="546"/>
      <c r="S164" s="456"/>
      <c r="T164" s="1154"/>
      <c r="U164" s="1154"/>
      <c r="V164" s="1152"/>
      <c r="W164" s="1162"/>
      <c r="X164" s="1180"/>
      <c r="Y164" s="1174"/>
      <c r="Z164" s="419">
        <f>IF(O164=O163,0,IF(O164=O162,0,IF(O164=O161,0,IF(O164=O160,0,IF(O164=O159,0,1)))))</f>
        <v>0</v>
      </c>
      <c r="AA164" s="419" t="s">
        <v>334</v>
      </c>
      <c r="AB164" s="419" t="str">
        <f t="shared" si="16"/>
        <v>0501</v>
      </c>
      <c r="AC164" s="529">
        <f t="shared" si="19"/>
        <v>0</v>
      </c>
    </row>
    <row r="165" spans="1:29" ht="12.95" customHeight="1" thickTop="1" thickBot="1">
      <c r="A165" s="1165"/>
      <c r="B165" s="1148"/>
      <c r="C165" s="1167"/>
      <c r="D165" s="1169"/>
      <c r="E165" s="1172"/>
      <c r="F165" s="1148"/>
      <c r="G165" s="1187"/>
      <c r="H165" s="1156"/>
      <c r="I165" s="1196"/>
      <c r="J165" s="1148"/>
      <c r="K165" s="1148"/>
      <c r="L165" s="459"/>
      <c r="M165" s="458"/>
      <c r="N165" s="456"/>
      <c r="O165" s="457"/>
      <c r="P165" s="547"/>
      <c r="Q165" s="547"/>
      <c r="R165" s="546"/>
      <c r="S165" s="456"/>
      <c r="T165" s="1154"/>
      <c r="U165" s="1154"/>
      <c r="V165" s="553" t="str">
        <f>IF(V159&gt;9,"błąd","")</f>
        <v/>
      </c>
      <c r="W165" s="1162"/>
      <c r="X165" s="1180"/>
      <c r="Y165" s="1174"/>
      <c r="Z165" s="419">
        <f>IF(O165=O164,0,IF(O165=O163,0,IF(O165=O162,0,IF(O165=O161,0,IF(O165=O160,0,IF(O165=O159,0,1))))))</f>
        <v>0</v>
      </c>
      <c r="AA165" s="419" t="s">
        <v>334</v>
      </c>
      <c r="AB165" s="419" t="str">
        <f t="shared" si="16"/>
        <v>0501</v>
      </c>
      <c r="AC165" s="529">
        <f t="shared" si="19"/>
        <v>0</v>
      </c>
    </row>
    <row r="166" spans="1:29" ht="12.95" customHeight="1" thickTop="1" thickBot="1">
      <c r="A166" s="1165"/>
      <c r="B166" s="1148"/>
      <c r="C166" s="1167"/>
      <c r="D166" s="1169"/>
      <c r="E166" s="1172"/>
      <c r="F166" s="1148"/>
      <c r="G166" s="1187"/>
      <c r="H166" s="1156"/>
      <c r="I166" s="1196"/>
      <c r="J166" s="1148"/>
      <c r="K166" s="1148"/>
      <c r="L166" s="459"/>
      <c r="M166" s="458"/>
      <c r="N166" s="456"/>
      <c r="O166" s="457"/>
      <c r="P166" s="547"/>
      <c r="Q166" s="547"/>
      <c r="R166" s="546"/>
      <c r="S166" s="456"/>
      <c r="T166" s="1154"/>
      <c r="U166" s="1154"/>
      <c r="V166" s="553"/>
      <c r="W166" s="1162"/>
      <c r="X166" s="1180"/>
      <c r="Y166" s="1174"/>
      <c r="Z166" s="419">
        <f>IF(O166=O165,0,IF(O166=O164,0,IF(O166=O163,0,IF(O166=O162,0,IF(O166=O161,0,IF(O166=O160,0,IF(O166=O159,0,1)))))))</f>
        <v>0</v>
      </c>
      <c r="AA166" s="419" t="s">
        <v>334</v>
      </c>
      <c r="AB166" s="419" t="str">
        <f t="shared" si="16"/>
        <v>0501</v>
      </c>
      <c r="AC166" s="529">
        <f t="shared" si="19"/>
        <v>0</v>
      </c>
    </row>
    <row r="167" spans="1:29" ht="12.95" customHeight="1" thickTop="1" thickBot="1">
      <c r="A167" s="1165"/>
      <c r="B167" s="1148"/>
      <c r="C167" s="1167"/>
      <c r="D167" s="1169"/>
      <c r="E167" s="1172"/>
      <c r="F167" s="1148"/>
      <c r="G167" s="1187"/>
      <c r="H167" s="1156"/>
      <c r="I167" s="1196"/>
      <c r="J167" s="1148"/>
      <c r="K167" s="1148"/>
      <c r="L167" s="459"/>
      <c r="M167" s="458"/>
      <c r="N167" s="456"/>
      <c r="O167" s="457"/>
      <c r="P167" s="547"/>
      <c r="Q167" s="547"/>
      <c r="R167" s="546"/>
      <c r="S167" s="456"/>
      <c r="T167" s="1154"/>
      <c r="U167" s="1154"/>
      <c r="V167" s="553"/>
      <c r="W167" s="1162"/>
      <c r="X167" s="1180"/>
      <c r="Y167" s="1174"/>
      <c r="Z167" s="419">
        <f>IF(O167=O166,0,IF(O167=O165,0,IF(O167=O164,0,IF(O167=O163,0,IF(O167=O162,0,IF(O167=O161,0,IF(O167=O160,IF(O167=O159,0,1))))))))</f>
        <v>0</v>
      </c>
      <c r="AA167" s="419" t="s">
        <v>334</v>
      </c>
      <c r="AB167" s="419" t="str">
        <f t="shared" si="16"/>
        <v>0501</v>
      </c>
      <c r="AC167" s="529">
        <f t="shared" si="19"/>
        <v>0</v>
      </c>
    </row>
    <row r="168" spans="1:29" ht="12.95" customHeight="1" thickTop="1" thickBot="1">
      <c r="A168" s="1166"/>
      <c r="B168" s="1149"/>
      <c r="C168" s="1168"/>
      <c r="D168" s="1170"/>
      <c r="E168" s="1173"/>
      <c r="F168" s="1149"/>
      <c r="G168" s="1188"/>
      <c r="H168" s="1157"/>
      <c r="I168" s="1197"/>
      <c r="J168" s="1149"/>
      <c r="K168" s="1149"/>
      <c r="L168" s="443"/>
      <c r="M168" s="442"/>
      <c r="N168" s="440"/>
      <c r="O168" s="441"/>
      <c r="P168" s="544"/>
      <c r="Q168" s="544"/>
      <c r="R168" s="543"/>
      <c r="S168" s="440"/>
      <c r="T168" s="1155"/>
      <c r="U168" s="1155"/>
      <c r="V168" s="552"/>
      <c r="W168" s="1162"/>
      <c r="X168" s="1181"/>
      <c r="Y168" s="1174"/>
      <c r="Z168" s="419">
        <f>IF(O168=O167,0,IF(O168=O166,0,IF(O168=O165,0,IF(O168=O164,0,IF(O168=O163,0,IF(O168=O162,0,IF(O168=O161,0,IF(O168=O160,0,IF(O168=O159,0,1)))))))))</f>
        <v>0</v>
      </c>
      <c r="AA168" s="419" t="s">
        <v>334</v>
      </c>
      <c r="AB168" s="419" t="str">
        <f t="shared" si="16"/>
        <v>0501</v>
      </c>
      <c r="AC168" s="529">
        <f t="shared" si="19"/>
        <v>0</v>
      </c>
    </row>
    <row r="169" spans="1:29" ht="12.95" customHeight="1" thickTop="1" thickBot="1">
      <c r="A169" s="1165"/>
      <c r="B169" s="1158"/>
      <c r="C169" s="1167"/>
      <c r="D169" s="1169"/>
      <c r="E169" s="1171"/>
      <c r="F169" s="1158"/>
      <c r="G169" s="1187"/>
      <c r="H169" s="1158"/>
      <c r="I169" s="1195"/>
      <c r="J169" s="1148"/>
      <c r="K169" s="1148"/>
      <c r="L169" s="475"/>
      <c r="M169" s="474"/>
      <c r="N169" s="472"/>
      <c r="O169" s="473"/>
      <c r="P169" s="551"/>
      <c r="Q169" s="551"/>
      <c r="R169" s="550"/>
      <c r="S169" s="472"/>
      <c r="T169" s="1153">
        <f>SUM(P169:S178)</f>
        <v>0</v>
      </c>
      <c r="U169" s="1153">
        <f>IF(T169&gt;0,18,0)</f>
        <v>0</v>
      </c>
      <c r="V169" s="1151">
        <f>IF((T169-U169)&gt;=0,T169-U169,0)</f>
        <v>0</v>
      </c>
      <c r="W169" s="1162">
        <f>IF(T169&lt;U169,T169,U169)/IF(U169=0,1,U169)</f>
        <v>0</v>
      </c>
      <c r="X169" s="1179" t="str">
        <f>IF(W169=1,"pe",IF(W169&gt;0,"ne",""))</f>
        <v/>
      </c>
      <c r="Y169" s="1174"/>
      <c r="Z169" s="419">
        <v>1</v>
      </c>
      <c r="AA169" s="419" t="s">
        <v>334</v>
      </c>
      <c r="AB169" s="419" t="str">
        <f t="shared" si="16"/>
        <v>0501</v>
      </c>
      <c r="AC169" s="529">
        <f>C169</f>
        <v>0</v>
      </c>
    </row>
    <row r="170" spans="1:29" ht="12.95" customHeight="1" thickTop="1" thickBot="1">
      <c r="A170" s="1165"/>
      <c r="B170" s="1148"/>
      <c r="C170" s="1167"/>
      <c r="D170" s="1169"/>
      <c r="E170" s="1172"/>
      <c r="F170" s="1148"/>
      <c r="G170" s="1187"/>
      <c r="H170" s="1159"/>
      <c r="I170" s="1196"/>
      <c r="J170" s="1148"/>
      <c r="K170" s="1148"/>
      <c r="L170" s="459"/>
      <c r="M170" s="458"/>
      <c r="N170" s="456"/>
      <c r="O170" s="457"/>
      <c r="P170" s="547"/>
      <c r="Q170" s="547"/>
      <c r="R170" s="546"/>
      <c r="S170" s="456"/>
      <c r="T170" s="1154"/>
      <c r="U170" s="1154"/>
      <c r="V170" s="1152"/>
      <c r="W170" s="1162"/>
      <c r="X170" s="1180"/>
      <c r="Y170" s="1174"/>
      <c r="Z170" s="419">
        <f>IF(O170=O169,0,1)</f>
        <v>0</v>
      </c>
      <c r="AA170" s="419" t="s">
        <v>334</v>
      </c>
      <c r="AB170" s="419" t="str">
        <f t="shared" si="16"/>
        <v>0501</v>
      </c>
      <c r="AC170" s="529">
        <f t="shared" ref="AC170:AC178" si="20">AC169</f>
        <v>0</v>
      </c>
    </row>
    <row r="171" spans="1:29" ht="12.95" customHeight="1" thickTop="1" thickBot="1">
      <c r="A171" s="1165"/>
      <c r="B171" s="1148"/>
      <c r="C171" s="1167"/>
      <c r="D171" s="1169"/>
      <c r="E171" s="1172"/>
      <c r="F171" s="1148"/>
      <c r="G171" s="1187"/>
      <c r="H171" s="1156"/>
      <c r="I171" s="1196"/>
      <c r="J171" s="1148"/>
      <c r="K171" s="1148"/>
      <c r="L171" s="459"/>
      <c r="M171" s="458"/>
      <c r="N171" s="456"/>
      <c r="O171" s="457"/>
      <c r="P171" s="547"/>
      <c r="Q171" s="547"/>
      <c r="R171" s="546"/>
      <c r="S171" s="456"/>
      <c r="T171" s="1154"/>
      <c r="U171" s="1154"/>
      <c r="V171" s="1152"/>
      <c r="W171" s="1162"/>
      <c r="X171" s="1180"/>
      <c r="Y171" s="1174"/>
      <c r="Z171" s="419">
        <f>IF(O171=O170,0,IF(O171=O169,0,1))</f>
        <v>0</v>
      </c>
      <c r="AA171" s="419" t="s">
        <v>334</v>
      </c>
      <c r="AB171" s="419" t="str">
        <f t="shared" si="16"/>
        <v>0501</v>
      </c>
      <c r="AC171" s="529">
        <f t="shared" si="20"/>
        <v>0</v>
      </c>
    </row>
    <row r="172" spans="1:29" ht="12.95" customHeight="1" thickTop="1" thickBot="1">
      <c r="A172" s="1165"/>
      <c r="B172" s="1148"/>
      <c r="C172" s="1167"/>
      <c r="D172" s="1169"/>
      <c r="E172" s="1172"/>
      <c r="F172" s="1148"/>
      <c r="G172" s="1187"/>
      <c r="H172" s="1156"/>
      <c r="I172" s="1196"/>
      <c r="J172" s="1148"/>
      <c r="K172" s="1148"/>
      <c r="L172" s="459"/>
      <c r="M172" s="458"/>
      <c r="N172" s="456"/>
      <c r="O172" s="457"/>
      <c r="P172" s="547"/>
      <c r="Q172" s="547"/>
      <c r="R172" s="546"/>
      <c r="S172" s="456"/>
      <c r="T172" s="1154"/>
      <c r="U172" s="1154"/>
      <c r="V172" s="1152"/>
      <c r="W172" s="1162"/>
      <c r="X172" s="1180"/>
      <c r="Y172" s="1174"/>
      <c r="Z172" s="419">
        <f>IF(O172=O171,0,IF(O172=O170,0,IF(O172=O169,0,1)))</f>
        <v>0</v>
      </c>
      <c r="AA172" s="419" t="s">
        <v>334</v>
      </c>
      <c r="AB172" s="419" t="str">
        <f t="shared" si="16"/>
        <v>0501</v>
      </c>
      <c r="AC172" s="529">
        <f t="shared" si="20"/>
        <v>0</v>
      </c>
    </row>
    <row r="173" spans="1:29" ht="12.95" customHeight="1" thickTop="1" thickBot="1">
      <c r="A173" s="1165"/>
      <c r="B173" s="1148"/>
      <c r="C173" s="1167"/>
      <c r="D173" s="1169"/>
      <c r="E173" s="1172"/>
      <c r="F173" s="1148"/>
      <c r="G173" s="1187"/>
      <c r="H173" s="1156"/>
      <c r="I173" s="1196"/>
      <c r="J173" s="1148"/>
      <c r="K173" s="1148"/>
      <c r="L173" s="459"/>
      <c r="M173" s="458"/>
      <c r="N173" s="456"/>
      <c r="O173" s="457"/>
      <c r="P173" s="547"/>
      <c r="Q173" s="547"/>
      <c r="R173" s="546"/>
      <c r="S173" s="456"/>
      <c r="T173" s="1154"/>
      <c r="U173" s="1154"/>
      <c r="V173" s="1152"/>
      <c r="W173" s="1162"/>
      <c r="X173" s="1180"/>
      <c r="Y173" s="1174"/>
      <c r="Z173" s="419">
        <f>IF(O173=O172,0,IF(O173=O171,0,IF(O173=O170,0,IF(O173=O169,0,1))))</f>
        <v>0</v>
      </c>
      <c r="AA173" s="419" t="s">
        <v>334</v>
      </c>
      <c r="AB173" s="419" t="str">
        <f t="shared" si="16"/>
        <v>0501</v>
      </c>
      <c r="AC173" s="529">
        <f t="shared" si="20"/>
        <v>0</v>
      </c>
    </row>
    <row r="174" spans="1:29" ht="12.95" customHeight="1" thickTop="1" thickBot="1">
      <c r="A174" s="1165"/>
      <c r="B174" s="1148"/>
      <c r="C174" s="1167"/>
      <c r="D174" s="1169"/>
      <c r="E174" s="1172"/>
      <c r="F174" s="1148"/>
      <c r="G174" s="1187"/>
      <c r="H174" s="1156"/>
      <c r="I174" s="1196"/>
      <c r="J174" s="1148"/>
      <c r="K174" s="1148"/>
      <c r="L174" s="459"/>
      <c r="M174" s="458"/>
      <c r="N174" s="456"/>
      <c r="O174" s="457"/>
      <c r="P174" s="547"/>
      <c r="Q174" s="547"/>
      <c r="R174" s="546"/>
      <c r="S174" s="456"/>
      <c r="T174" s="1154"/>
      <c r="U174" s="1154"/>
      <c r="V174" s="1152"/>
      <c r="W174" s="1162"/>
      <c r="X174" s="1180"/>
      <c r="Y174" s="1174"/>
      <c r="Z174" s="419">
        <f>IF(O174=O173,0,IF(O174=O172,0,IF(O174=O171,0,IF(O174=O170,0,IF(O174=O169,0,1)))))</f>
        <v>0</v>
      </c>
      <c r="AA174" s="419" t="s">
        <v>334</v>
      </c>
      <c r="AB174" s="419" t="str">
        <f t="shared" si="16"/>
        <v>0501</v>
      </c>
      <c r="AC174" s="529">
        <f t="shared" si="20"/>
        <v>0</v>
      </c>
    </row>
    <row r="175" spans="1:29" ht="12.95" customHeight="1" thickTop="1" thickBot="1">
      <c r="A175" s="1165"/>
      <c r="B175" s="1148"/>
      <c r="C175" s="1167"/>
      <c r="D175" s="1169"/>
      <c r="E175" s="1172"/>
      <c r="F175" s="1148"/>
      <c r="G175" s="1187"/>
      <c r="H175" s="1156"/>
      <c r="I175" s="1196"/>
      <c r="J175" s="1148"/>
      <c r="K175" s="1148"/>
      <c r="L175" s="459"/>
      <c r="M175" s="458"/>
      <c r="N175" s="456"/>
      <c r="O175" s="457"/>
      <c r="P175" s="547"/>
      <c r="Q175" s="547"/>
      <c r="R175" s="546"/>
      <c r="S175" s="456"/>
      <c r="T175" s="1154"/>
      <c r="U175" s="1154"/>
      <c r="V175" s="553" t="str">
        <f>IF(V169&gt;9,"błąd","")</f>
        <v/>
      </c>
      <c r="W175" s="1162"/>
      <c r="X175" s="1180"/>
      <c r="Y175" s="1174"/>
      <c r="Z175" s="419">
        <f>IF(O175=O174,0,IF(O175=O173,0,IF(O175=O172,0,IF(O175=O171,0,IF(O175=O170,0,IF(O175=O169,0,1))))))</f>
        <v>0</v>
      </c>
      <c r="AA175" s="419" t="s">
        <v>334</v>
      </c>
      <c r="AB175" s="419" t="str">
        <f t="shared" si="16"/>
        <v>0501</v>
      </c>
      <c r="AC175" s="529">
        <f t="shared" si="20"/>
        <v>0</v>
      </c>
    </row>
    <row r="176" spans="1:29" ht="12.95" customHeight="1" thickTop="1" thickBot="1">
      <c r="A176" s="1165"/>
      <c r="B176" s="1148"/>
      <c r="C176" s="1167"/>
      <c r="D176" s="1169"/>
      <c r="E176" s="1172"/>
      <c r="F176" s="1148"/>
      <c r="G176" s="1187"/>
      <c r="H176" s="1156"/>
      <c r="I176" s="1196"/>
      <c r="J176" s="1148"/>
      <c r="K176" s="1148"/>
      <c r="L176" s="459"/>
      <c r="M176" s="458"/>
      <c r="N176" s="456"/>
      <c r="O176" s="457"/>
      <c r="P176" s="547"/>
      <c r="Q176" s="547"/>
      <c r="R176" s="546"/>
      <c r="S176" s="456"/>
      <c r="T176" s="1154"/>
      <c r="U176" s="1154"/>
      <c r="V176" s="553"/>
      <c r="W176" s="1162"/>
      <c r="X176" s="1180"/>
      <c r="Y176" s="1174"/>
      <c r="Z176" s="419">
        <f>IF(O176=O175,0,IF(O176=O174,0,IF(O176=O173,0,IF(O176=O172,0,IF(O176=O171,0,IF(O176=O170,0,IF(O176=O169,0,1)))))))</f>
        <v>0</v>
      </c>
      <c r="AA176" s="419" t="s">
        <v>334</v>
      </c>
      <c r="AB176" s="419" t="str">
        <f t="shared" si="16"/>
        <v>0501</v>
      </c>
      <c r="AC176" s="529">
        <f t="shared" si="20"/>
        <v>0</v>
      </c>
    </row>
    <row r="177" spans="1:29" ht="12.95" customHeight="1" thickTop="1" thickBot="1">
      <c r="A177" s="1165"/>
      <c r="B177" s="1148"/>
      <c r="C177" s="1167"/>
      <c r="D177" s="1169"/>
      <c r="E177" s="1172"/>
      <c r="F177" s="1148"/>
      <c r="G177" s="1187"/>
      <c r="H177" s="1156"/>
      <c r="I177" s="1196"/>
      <c r="J177" s="1148"/>
      <c r="K177" s="1148"/>
      <c r="L177" s="459"/>
      <c r="M177" s="458"/>
      <c r="N177" s="456"/>
      <c r="O177" s="457"/>
      <c r="P177" s="547"/>
      <c r="Q177" s="547"/>
      <c r="R177" s="546"/>
      <c r="S177" s="456"/>
      <c r="T177" s="1154"/>
      <c r="U177" s="1154"/>
      <c r="V177" s="553"/>
      <c r="W177" s="1162"/>
      <c r="X177" s="1180"/>
      <c r="Y177" s="1174"/>
      <c r="Z177" s="419">
        <f>IF(O177=O176,0,IF(O177=O175,0,IF(O177=O174,0,IF(O177=O173,0,IF(O177=O172,0,IF(O177=O171,0,IF(O177=O170,IF(O177=O169,0,1))))))))</f>
        <v>0</v>
      </c>
      <c r="AA177" s="419" t="s">
        <v>334</v>
      </c>
      <c r="AB177" s="419" t="str">
        <f t="shared" si="16"/>
        <v>0501</v>
      </c>
      <c r="AC177" s="529">
        <f t="shared" si="20"/>
        <v>0</v>
      </c>
    </row>
    <row r="178" spans="1:29" ht="12.95" customHeight="1" thickTop="1" thickBot="1">
      <c r="A178" s="1166"/>
      <c r="B178" s="1149"/>
      <c r="C178" s="1168"/>
      <c r="D178" s="1170"/>
      <c r="E178" s="1173"/>
      <c r="F178" s="1149"/>
      <c r="G178" s="1188"/>
      <c r="H178" s="1157"/>
      <c r="I178" s="1197"/>
      <c r="J178" s="1149"/>
      <c r="K178" s="1149"/>
      <c r="L178" s="443"/>
      <c r="M178" s="442"/>
      <c r="N178" s="440"/>
      <c r="O178" s="441"/>
      <c r="P178" s="544"/>
      <c r="Q178" s="544"/>
      <c r="R178" s="543"/>
      <c r="S178" s="440"/>
      <c r="T178" s="1155"/>
      <c r="U178" s="1155"/>
      <c r="V178" s="552"/>
      <c r="W178" s="1162"/>
      <c r="X178" s="1181"/>
      <c r="Y178" s="1174"/>
      <c r="Z178" s="419">
        <f>IF(O178=O177,0,IF(O178=O176,0,IF(O178=O175,0,IF(O178=O174,0,IF(O178=O173,0,IF(O178=O172,0,IF(O178=O171,0,IF(O178=O170,0,IF(O178=O169,0,1)))))))))</f>
        <v>0</v>
      </c>
      <c r="AA178" s="419" t="s">
        <v>334</v>
      </c>
      <c r="AB178" s="419" t="str">
        <f t="shared" si="16"/>
        <v>0501</v>
      </c>
      <c r="AC178" s="529">
        <f t="shared" si="20"/>
        <v>0</v>
      </c>
    </row>
    <row r="179" spans="1:29" ht="12.95" customHeight="1" thickTop="1" thickBot="1">
      <c r="A179" s="1165"/>
      <c r="B179" s="1158"/>
      <c r="C179" s="1167"/>
      <c r="D179" s="1169"/>
      <c r="E179" s="1171"/>
      <c r="F179" s="1158"/>
      <c r="G179" s="1187"/>
      <c r="H179" s="1158"/>
      <c r="I179" s="1195"/>
      <c r="J179" s="1148"/>
      <c r="K179" s="1148"/>
      <c r="L179" s="475"/>
      <c r="M179" s="474"/>
      <c r="N179" s="472"/>
      <c r="O179" s="473"/>
      <c r="P179" s="551"/>
      <c r="Q179" s="551"/>
      <c r="R179" s="550"/>
      <c r="S179" s="472"/>
      <c r="T179" s="1153">
        <f>SUM(P179:S188)</f>
        <v>0</v>
      </c>
      <c r="U179" s="1153">
        <f>IF(T179&gt;0,18,0)</f>
        <v>0</v>
      </c>
      <c r="V179" s="1151">
        <f>IF((T179-U179)&gt;=0,T179-U179,0)</f>
        <v>0</v>
      </c>
      <c r="W179" s="1162">
        <f>IF(T179&lt;U179,T179,U179)/IF(U179=0,1,U179)</f>
        <v>0</v>
      </c>
      <c r="X179" s="1179" t="str">
        <f>IF(W179=1,"pe",IF(W179&gt;0,"ne",""))</f>
        <v/>
      </c>
      <c r="Y179" s="1174"/>
      <c r="Z179" s="419">
        <v>1</v>
      </c>
      <c r="AA179" s="419" t="s">
        <v>334</v>
      </c>
      <c r="AB179" s="419" t="str">
        <f t="shared" si="16"/>
        <v>0501</v>
      </c>
      <c r="AC179" s="529">
        <f>C179</f>
        <v>0</v>
      </c>
    </row>
    <row r="180" spans="1:29" ht="12.95" customHeight="1" thickTop="1" thickBot="1">
      <c r="A180" s="1165"/>
      <c r="B180" s="1148"/>
      <c r="C180" s="1167"/>
      <c r="D180" s="1169"/>
      <c r="E180" s="1172"/>
      <c r="F180" s="1148"/>
      <c r="G180" s="1187"/>
      <c r="H180" s="1159"/>
      <c r="I180" s="1196"/>
      <c r="J180" s="1148"/>
      <c r="K180" s="1148"/>
      <c r="L180" s="459"/>
      <c r="M180" s="458"/>
      <c r="N180" s="456"/>
      <c r="O180" s="457"/>
      <c r="P180" s="547"/>
      <c r="Q180" s="547"/>
      <c r="R180" s="546"/>
      <c r="S180" s="456"/>
      <c r="T180" s="1154"/>
      <c r="U180" s="1154"/>
      <c r="V180" s="1152"/>
      <c r="W180" s="1162"/>
      <c r="X180" s="1180"/>
      <c r="Y180" s="1174"/>
      <c r="Z180" s="419">
        <f>IF(O180=O179,0,1)</f>
        <v>0</v>
      </c>
      <c r="AA180" s="419" t="s">
        <v>334</v>
      </c>
      <c r="AB180" s="419" t="str">
        <f t="shared" si="16"/>
        <v>0501</v>
      </c>
      <c r="AC180" s="529">
        <f t="shared" ref="AC180:AC188" si="21">AC179</f>
        <v>0</v>
      </c>
    </row>
    <row r="181" spans="1:29" ht="12.95" customHeight="1" thickTop="1" thickBot="1">
      <c r="A181" s="1165"/>
      <c r="B181" s="1148"/>
      <c r="C181" s="1167"/>
      <c r="D181" s="1169"/>
      <c r="E181" s="1172"/>
      <c r="F181" s="1148"/>
      <c r="G181" s="1187"/>
      <c r="H181" s="1156"/>
      <c r="I181" s="1196"/>
      <c r="J181" s="1148"/>
      <c r="K181" s="1148"/>
      <c r="L181" s="459"/>
      <c r="M181" s="458"/>
      <c r="N181" s="456"/>
      <c r="O181" s="457"/>
      <c r="P181" s="547"/>
      <c r="Q181" s="547"/>
      <c r="R181" s="546"/>
      <c r="S181" s="456"/>
      <c r="T181" s="1154"/>
      <c r="U181" s="1154"/>
      <c r="V181" s="1152"/>
      <c r="W181" s="1162"/>
      <c r="X181" s="1180"/>
      <c r="Y181" s="1174"/>
      <c r="Z181" s="419">
        <f>IF(O181=O180,0,IF(O181=O179,0,1))</f>
        <v>0</v>
      </c>
      <c r="AA181" s="419" t="s">
        <v>334</v>
      </c>
      <c r="AB181" s="419" t="str">
        <f t="shared" si="16"/>
        <v>0501</v>
      </c>
      <c r="AC181" s="529">
        <f t="shared" si="21"/>
        <v>0</v>
      </c>
    </row>
    <row r="182" spans="1:29" ht="12.95" customHeight="1" thickTop="1" thickBot="1">
      <c r="A182" s="1165"/>
      <c r="B182" s="1148"/>
      <c r="C182" s="1167"/>
      <c r="D182" s="1169"/>
      <c r="E182" s="1172"/>
      <c r="F182" s="1148"/>
      <c r="G182" s="1187"/>
      <c r="H182" s="1156"/>
      <c r="I182" s="1196"/>
      <c r="J182" s="1148"/>
      <c r="K182" s="1148"/>
      <c r="L182" s="459"/>
      <c r="M182" s="458"/>
      <c r="N182" s="456"/>
      <c r="O182" s="457"/>
      <c r="P182" s="547"/>
      <c r="Q182" s="547"/>
      <c r="R182" s="546"/>
      <c r="S182" s="456"/>
      <c r="T182" s="1154"/>
      <c r="U182" s="1154"/>
      <c r="V182" s="1152"/>
      <c r="W182" s="1162"/>
      <c r="X182" s="1180"/>
      <c r="Y182" s="1174"/>
      <c r="Z182" s="419">
        <f>IF(O182=O181,0,IF(O182=O180,0,IF(O182=O179,0,1)))</f>
        <v>0</v>
      </c>
      <c r="AA182" s="419" t="s">
        <v>334</v>
      </c>
      <c r="AB182" s="419" t="str">
        <f t="shared" si="16"/>
        <v>0501</v>
      </c>
      <c r="AC182" s="529">
        <f t="shared" si="21"/>
        <v>0</v>
      </c>
    </row>
    <row r="183" spans="1:29" ht="12.95" customHeight="1" thickTop="1" thickBot="1">
      <c r="A183" s="1165"/>
      <c r="B183" s="1148"/>
      <c r="C183" s="1167"/>
      <c r="D183" s="1169"/>
      <c r="E183" s="1172"/>
      <c r="F183" s="1148"/>
      <c r="G183" s="1187"/>
      <c r="H183" s="1156"/>
      <c r="I183" s="1196"/>
      <c r="J183" s="1148"/>
      <c r="K183" s="1148"/>
      <c r="L183" s="459"/>
      <c r="M183" s="458"/>
      <c r="N183" s="456"/>
      <c r="O183" s="457"/>
      <c r="P183" s="547"/>
      <c r="Q183" s="547"/>
      <c r="R183" s="546"/>
      <c r="S183" s="456"/>
      <c r="T183" s="1154"/>
      <c r="U183" s="1154"/>
      <c r="V183" s="1152"/>
      <c r="W183" s="1162"/>
      <c r="X183" s="1180"/>
      <c r="Y183" s="1174"/>
      <c r="Z183" s="419">
        <f>IF(O183=O182,0,IF(O183=O181,0,IF(O183=O180,0,IF(O183=O179,0,1))))</f>
        <v>0</v>
      </c>
      <c r="AA183" s="419" t="s">
        <v>334</v>
      </c>
      <c r="AB183" s="419" t="str">
        <f t="shared" si="16"/>
        <v>0501</v>
      </c>
      <c r="AC183" s="529">
        <f t="shared" si="21"/>
        <v>0</v>
      </c>
    </row>
    <row r="184" spans="1:29" ht="12.95" customHeight="1" thickTop="1" thickBot="1">
      <c r="A184" s="1165"/>
      <c r="B184" s="1148"/>
      <c r="C184" s="1167"/>
      <c r="D184" s="1169"/>
      <c r="E184" s="1172"/>
      <c r="F184" s="1148"/>
      <c r="G184" s="1187"/>
      <c r="H184" s="1156"/>
      <c r="I184" s="1196"/>
      <c r="J184" s="1148"/>
      <c r="K184" s="1148"/>
      <c r="L184" s="459"/>
      <c r="M184" s="458"/>
      <c r="N184" s="456"/>
      <c r="O184" s="457"/>
      <c r="P184" s="547"/>
      <c r="Q184" s="547"/>
      <c r="R184" s="546"/>
      <c r="S184" s="456"/>
      <c r="T184" s="1154"/>
      <c r="U184" s="1154"/>
      <c r="V184" s="1152"/>
      <c r="W184" s="1162"/>
      <c r="X184" s="1180"/>
      <c r="Y184" s="1174"/>
      <c r="Z184" s="419">
        <f>IF(O184=O183,0,IF(O184=O182,0,IF(O184=O181,0,IF(O184=O180,0,IF(O184=O179,0,1)))))</f>
        <v>0</v>
      </c>
      <c r="AA184" s="419" t="s">
        <v>334</v>
      </c>
      <c r="AB184" s="419" t="str">
        <f t="shared" si="16"/>
        <v>0501</v>
      </c>
      <c r="AC184" s="529">
        <f t="shared" si="21"/>
        <v>0</v>
      </c>
    </row>
    <row r="185" spans="1:29" ht="12.95" customHeight="1" thickTop="1" thickBot="1">
      <c r="A185" s="1165"/>
      <c r="B185" s="1148"/>
      <c r="C185" s="1167"/>
      <c r="D185" s="1169"/>
      <c r="E185" s="1172"/>
      <c r="F185" s="1148"/>
      <c r="G185" s="1187"/>
      <c r="H185" s="1156"/>
      <c r="I185" s="1196"/>
      <c r="J185" s="1148"/>
      <c r="K185" s="1148"/>
      <c r="L185" s="459"/>
      <c r="M185" s="458"/>
      <c r="N185" s="456"/>
      <c r="O185" s="457"/>
      <c r="P185" s="547"/>
      <c r="Q185" s="547"/>
      <c r="R185" s="546"/>
      <c r="S185" s="456"/>
      <c r="T185" s="1154"/>
      <c r="U185" s="1154"/>
      <c r="V185" s="553" t="str">
        <f>IF(V179&gt;9,"błąd","")</f>
        <v/>
      </c>
      <c r="W185" s="1162"/>
      <c r="X185" s="1180"/>
      <c r="Y185" s="1174"/>
      <c r="Z185" s="419">
        <f>IF(O185=O184,0,IF(O185=O183,0,IF(O185=O182,0,IF(O185=O181,0,IF(O185=O180,0,IF(O185=O179,0,1))))))</f>
        <v>0</v>
      </c>
      <c r="AA185" s="419" t="s">
        <v>334</v>
      </c>
      <c r="AB185" s="419" t="str">
        <f t="shared" si="16"/>
        <v>0501</v>
      </c>
      <c r="AC185" s="529">
        <f t="shared" si="21"/>
        <v>0</v>
      </c>
    </row>
    <row r="186" spans="1:29" ht="12.95" customHeight="1" thickTop="1" thickBot="1">
      <c r="A186" s="1165"/>
      <c r="B186" s="1148"/>
      <c r="C186" s="1167"/>
      <c r="D186" s="1169"/>
      <c r="E186" s="1172"/>
      <c r="F186" s="1148"/>
      <c r="G186" s="1187"/>
      <c r="H186" s="1156"/>
      <c r="I186" s="1196"/>
      <c r="J186" s="1148"/>
      <c r="K186" s="1148"/>
      <c r="L186" s="459"/>
      <c r="M186" s="458"/>
      <c r="N186" s="456"/>
      <c r="O186" s="457"/>
      <c r="P186" s="547"/>
      <c r="Q186" s="547"/>
      <c r="R186" s="546"/>
      <c r="S186" s="456"/>
      <c r="T186" s="1154"/>
      <c r="U186" s="1154"/>
      <c r="V186" s="553"/>
      <c r="W186" s="1162"/>
      <c r="X186" s="1180"/>
      <c r="Y186" s="1174"/>
      <c r="Z186" s="419">
        <f>IF(O186=O185,0,IF(O186=O184,0,IF(O186=O183,0,IF(O186=O182,0,IF(O186=O181,0,IF(O186=O180,0,IF(O186=O179,0,1)))))))</f>
        <v>0</v>
      </c>
      <c r="AA186" s="419" t="s">
        <v>334</v>
      </c>
      <c r="AB186" s="419" t="str">
        <f t="shared" si="16"/>
        <v>0501</v>
      </c>
      <c r="AC186" s="529">
        <f t="shared" si="21"/>
        <v>0</v>
      </c>
    </row>
    <row r="187" spans="1:29" ht="12.95" customHeight="1" thickTop="1" thickBot="1">
      <c r="A187" s="1165"/>
      <c r="B187" s="1148"/>
      <c r="C187" s="1167"/>
      <c r="D187" s="1169"/>
      <c r="E187" s="1172"/>
      <c r="F187" s="1148"/>
      <c r="G187" s="1187"/>
      <c r="H187" s="1156"/>
      <c r="I187" s="1196"/>
      <c r="J187" s="1148"/>
      <c r="K187" s="1148"/>
      <c r="L187" s="459"/>
      <c r="M187" s="458"/>
      <c r="N187" s="456"/>
      <c r="O187" s="457"/>
      <c r="P187" s="547"/>
      <c r="Q187" s="547"/>
      <c r="R187" s="546"/>
      <c r="S187" s="456"/>
      <c r="T187" s="1154"/>
      <c r="U187" s="1154"/>
      <c r="V187" s="553"/>
      <c r="W187" s="1162"/>
      <c r="X187" s="1180"/>
      <c r="Y187" s="1174"/>
      <c r="Z187" s="419">
        <f>IF(O187=O186,0,IF(O187=O185,0,IF(O187=O184,0,IF(O187=O183,0,IF(O187=O182,0,IF(O187=O181,0,IF(O187=O180,IF(O187=O179,0,1))))))))</f>
        <v>0</v>
      </c>
      <c r="AA187" s="419" t="s">
        <v>334</v>
      </c>
      <c r="AB187" s="419" t="str">
        <f t="shared" si="16"/>
        <v>0501</v>
      </c>
      <c r="AC187" s="529">
        <f t="shared" si="21"/>
        <v>0</v>
      </c>
    </row>
    <row r="188" spans="1:29" ht="12.95" customHeight="1" thickTop="1" thickBot="1">
      <c r="A188" s="1166"/>
      <c r="B188" s="1149"/>
      <c r="C188" s="1168"/>
      <c r="D188" s="1170"/>
      <c r="E188" s="1173"/>
      <c r="F188" s="1149"/>
      <c r="G188" s="1188"/>
      <c r="H188" s="1157"/>
      <c r="I188" s="1197"/>
      <c r="J188" s="1149"/>
      <c r="K188" s="1149"/>
      <c r="L188" s="443"/>
      <c r="M188" s="442"/>
      <c r="N188" s="440"/>
      <c r="O188" s="441"/>
      <c r="P188" s="544"/>
      <c r="Q188" s="544"/>
      <c r="R188" s="543"/>
      <c r="S188" s="440"/>
      <c r="T188" s="1155"/>
      <c r="U188" s="1155"/>
      <c r="V188" s="552"/>
      <c r="W188" s="1162"/>
      <c r="X188" s="1181"/>
      <c r="Y188" s="1174"/>
      <c r="Z188" s="419">
        <f>IF(O188=O187,0,IF(O188=O186,0,IF(O188=O185,0,IF(O188=O184,0,IF(O188=O183,0,IF(O188=O182,0,IF(O188=O181,0,IF(O188=O180,0,IF(O188=O179,0,1)))))))))</f>
        <v>0</v>
      </c>
      <c r="AA188" s="419" t="s">
        <v>334</v>
      </c>
      <c r="AB188" s="419" t="str">
        <f t="shared" si="16"/>
        <v>0501</v>
      </c>
      <c r="AC188" s="529">
        <f t="shared" si="21"/>
        <v>0</v>
      </c>
    </row>
    <row r="189" spans="1:29" ht="12.95" customHeight="1" thickTop="1" thickBot="1">
      <c r="A189" s="1165"/>
      <c r="B189" s="1158"/>
      <c r="C189" s="1167"/>
      <c r="D189" s="1169"/>
      <c r="E189" s="1171"/>
      <c r="F189" s="1158"/>
      <c r="G189" s="1187"/>
      <c r="H189" s="1158"/>
      <c r="I189" s="1195"/>
      <c r="J189" s="1148"/>
      <c r="K189" s="1148"/>
      <c r="L189" s="475"/>
      <c r="M189" s="474"/>
      <c r="N189" s="472"/>
      <c r="O189" s="473"/>
      <c r="P189" s="551"/>
      <c r="Q189" s="551"/>
      <c r="R189" s="550"/>
      <c r="S189" s="472"/>
      <c r="T189" s="1153">
        <f>SUM(P189:S198)</f>
        <v>0</v>
      </c>
      <c r="U189" s="1153">
        <f>IF(T189&gt;0,18,0)</f>
        <v>0</v>
      </c>
      <c r="V189" s="1151">
        <f>IF((T189-U189)&gt;=0,T189-U189,0)</f>
        <v>0</v>
      </c>
      <c r="W189" s="1162">
        <f>IF(T189&lt;U189,T189,U189)/IF(U189=0,1,U189)</f>
        <v>0</v>
      </c>
      <c r="X189" s="1179" t="str">
        <f>IF(W189=1,"pe",IF(W189&gt;0,"ne",""))</f>
        <v/>
      </c>
      <c r="Y189" s="1174"/>
      <c r="Z189" s="419">
        <v>1</v>
      </c>
      <c r="AA189" s="419" t="s">
        <v>334</v>
      </c>
      <c r="AB189" s="419" t="str">
        <f t="shared" si="16"/>
        <v>0501</v>
      </c>
      <c r="AC189" s="529">
        <f>C189</f>
        <v>0</v>
      </c>
    </row>
    <row r="190" spans="1:29" ht="12.95" customHeight="1" thickTop="1" thickBot="1">
      <c r="A190" s="1165"/>
      <c r="B190" s="1148"/>
      <c r="C190" s="1167"/>
      <c r="D190" s="1169"/>
      <c r="E190" s="1172"/>
      <c r="F190" s="1148"/>
      <c r="G190" s="1187"/>
      <c r="H190" s="1159"/>
      <c r="I190" s="1196"/>
      <c r="J190" s="1148"/>
      <c r="K190" s="1148"/>
      <c r="L190" s="459"/>
      <c r="M190" s="458"/>
      <c r="N190" s="456"/>
      <c r="O190" s="457"/>
      <c r="P190" s="547"/>
      <c r="Q190" s="547"/>
      <c r="R190" s="546"/>
      <c r="S190" s="456"/>
      <c r="T190" s="1154"/>
      <c r="U190" s="1154"/>
      <c r="V190" s="1152"/>
      <c r="W190" s="1162"/>
      <c r="X190" s="1180"/>
      <c r="Y190" s="1174"/>
      <c r="Z190" s="419">
        <f>IF(O190=O189,0,1)</f>
        <v>0</v>
      </c>
      <c r="AA190" s="419" t="s">
        <v>334</v>
      </c>
      <c r="AB190" s="419" t="str">
        <f t="shared" si="16"/>
        <v>0501</v>
      </c>
      <c r="AC190" s="529">
        <f t="shared" ref="AC190:AC198" si="22">AC189</f>
        <v>0</v>
      </c>
    </row>
    <row r="191" spans="1:29" ht="12.95" customHeight="1" thickTop="1" thickBot="1">
      <c r="A191" s="1165"/>
      <c r="B191" s="1148"/>
      <c r="C191" s="1167"/>
      <c r="D191" s="1169"/>
      <c r="E191" s="1172"/>
      <c r="F191" s="1148"/>
      <c r="G191" s="1187"/>
      <c r="H191" s="1156"/>
      <c r="I191" s="1196"/>
      <c r="J191" s="1148"/>
      <c r="K191" s="1148"/>
      <c r="L191" s="459"/>
      <c r="M191" s="458"/>
      <c r="N191" s="456"/>
      <c r="O191" s="457"/>
      <c r="P191" s="547"/>
      <c r="Q191" s="547"/>
      <c r="R191" s="546"/>
      <c r="S191" s="456"/>
      <c r="T191" s="1154"/>
      <c r="U191" s="1154"/>
      <c r="V191" s="1152"/>
      <c r="W191" s="1162"/>
      <c r="X191" s="1180"/>
      <c r="Y191" s="1174"/>
      <c r="Z191" s="419">
        <f>IF(O191=O190,0,IF(O191=O189,0,1))</f>
        <v>0</v>
      </c>
      <c r="AA191" s="419" t="s">
        <v>334</v>
      </c>
      <c r="AB191" s="419" t="str">
        <f t="shared" si="16"/>
        <v>0501</v>
      </c>
      <c r="AC191" s="529">
        <f t="shared" si="22"/>
        <v>0</v>
      </c>
    </row>
    <row r="192" spans="1:29" ht="12.95" customHeight="1" thickTop="1" thickBot="1">
      <c r="A192" s="1165"/>
      <c r="B192" s="1148"/>
      <c r="C192" s="1167"/>
      <c r="D192" s="1169"/>
      <c r="E192" s="1172"/>
      <c r="F192" s="1148"/>
      <c r="G192" s="1187"/>
      <c r="H192" s="1156"/>
      <c r="I192" s="1196"/>
      <c r="J192" s="1148"/>
      <c r="K192" s="1148"/>
      <c r="L192" s="459"/>
      <c r="M192" s="458"/>
      <c r="N192" s="456"/>
      <c r="O192" s="457"/>
      <c r="P192" s="547"/>
      <c r="Q192" s="547"/>
      <c r="R192" s="546"/>
      <c r="S192" s="456"/>
      <c r="T192" s="1154"/>
      <c r="U192" s="1154"/>
      <c r="V192" s="1152"/>
      <c r="W192" s="1162"/>
      <c r="X192" s="1180"/>
      <c r="Y192" s="1174"/>
      <c r="Z192" s="419">
        <f>IF(O192=O191,0,IF(O192=O190,0,IF(O192=O189,0,1)))</f>
        <v>0</v>
      </c>
      <c r="AA192" s="419" t="s">
        <v>334</v>
      </c>
      <c r="AB192" s="419" t="str">
        <f t="shared" si="16"/>
        <v>0501</v>
      </c>
      <c r="AC192" s="529">
        <f t="shared" si="22"/>
        <v>0</v>
      </c>
    </row>
    <row r="193" spans="1:29" ht="12.95" customHeight="1" thickTop="1" thickBot="1">
      <c r="A193" s="1165"/>
      <c r="B193" s="1148"/>
      <c r="C193" s="1167"/>
      <c r="D193" s="1169"/>
      <c r="E193" s="1172"/>
      <c r="F193" s="1148"/>
      <c r="G193" s="1187"/>
      <c r="H193" s="1156"/>
      <c r="I193" s="1196"/>
      <c r="J193" s="1148"/>
      <c r="K193" s="1148"/>
      <c r="L193" s="459"/>
      <c r="M193" s="458"/>
      <c r="N193" s="456"/>
      <c r="O193" s="457"/>
      <c r="P193" s="547"/>
      <c r="Q193" s="547"/>
      <c r="R193" s="546"/>
      <c r="S193" s="456"/>
      <c r="T193" s="1154"/>
      <c r="U193" s="1154"/>
      <c r="V193" s="1152"/>
      <c r="W193" s="1162"/>
      <c r="X193" s="1180"/>
      <c r="Y193" s="1174"/>
      <c r="Z193" s="419">
        <f>IF(O193=O192,0,IF(O193=O191,0,IF(O193=O190,0,IF(O193=O189,0,1))))</f>
        <v>0</v>
      </c>
      <c r="AA193" s="419" t="s">
        <v>334</v>
      </c>
      <c r="AB193" s="419" t="str">
        <f t="shared" si="16"/>
        <v>0501</v>
      </c>
      <c r="AC193" s="529">
        <f t="shared" si="22"/>
        <v>0</v>
      </c>
    </row>
    <row r="194" spans="1:29" ht="12.95" customHeight="1" thickTop="1" thickBot="1">
      <c r="A194" s="1165"/>
      <c r="B194" s="1148"/>
      <c r="C194" s="1167"/>
      <c r="D194" s="1169"/>
      <c r="E194" s="1172"/>
      <c r="F194" s="1148"/>
      <c r="G194" s="1187"/>
      <c r="H194" s="1156"/>
      <c r="I194" s="1196"/>
      <c r="J194" s="1148"/>
      <c r="K194" s="1148"/>
      <c r="L194" s="459"/>
      <c r="M194" s="458"/>
      <c r="N194" s="456"/>
      <c r="O194" s="457"/>
      <c r="P194" s="547"/>
      <c r="Q194" s="547"/>
      <c r="R194" s="546"/>
      <c r="S194" s="456"/>
      <c r="T194" s="1154"/>
      <c r="U194" s="1154"/>
      <c r="V194" s="1152"/>
      <c r="W194" s="1162"/>
      <c r="X194" s="1180"/>
      <c r="Y194" s="1174"/>
      <c r="Z194" s="419">
        <f>IF(O194=O193,0,IF(O194=O192,0,IF(O194=O191,0,IF(O194=O190,0,IF(O194=O189,0,1)))))</f>
        <v>0</v>
      </c>
      <c r="AA194" s="419" t="s">
        <v>334</v>
      </c>
      <c r="AB194" s="419" t="str">
        <f t="shared" si="16"/>
        <v>0501</v>
      </c>
      <c r="AC194" s="529">
        <f t="shared" si="22"/>
        <v>0</v>
      </c>
    </row>
    <row r="195" spans="1:29" ht="12.95" customHeight="1" thickTop="1" thickBot="1">
      <c r="A195" s="1165"/>
      <c r="B195" s="1148"/>
      <c r="C195" s="1167"/>
      <c r="D195" s="1169"/>
      <c r="E195" s="1172"/>
      <c r="F195" s="1148"/>
      <c r="G195" s="1187"/>
      <c r="H195" s="1156"/>
      <c r="I195" s="1196"/>
      <c r="J195" s="1148"/>
      <c r="K195" s="1148"/>
      <c r="L195" s="459"/>
      <c r="M195" s="458"/>
      <c r="N195" s="456"/>
      <c r="O195" s="457"/>
      <c r="P195" s="547"/>
      <c r="Q195" s="547"/>
      <c r="R195" s="546"/>
      <c r="S195" s="456"/>
      <c r="T195" s="1154"/>
      <c r="U195" s="1154"/>
      <c r="V195" s="553" t="str">
        <f>IF(V189&gt;9,"błąd","")</f>
        <v/>
      </c>
      <c r="W195" s="1162"/>
      <c r="X195" s="1180"/>
      <c r="Y195" s="1174"/>
      <c r="Z195" s="419">
        <f>IF(O195=O194,0,IF(O195=O193,0,IF(O195=O192,0,IF(O195=O191,0,IF(O195=O190,0,IF(O195=O189,0,1))))))</f>
        <v>0</v>
      </c>
      <c r="AA195" s="419" t="s">
        <v>334</v>
      </c>
      <c r="AB195" s="419" t="str">
        <f t="shared" si="16"/>
        <v>0501</v>
      </c>
      <c r="AC195" s="529">
        <f t="shared" si="22"/>
        <v>0</v>
      </c>
    </row>
    <row r="196" spans="1:29" ht="12.95" customHeight="1" thickTop="1" thickBot="1">
      <c r="A196" s="1165"/>
      <c r="B196" s="1148"/>
      <c r="C196" s="1167"/>
      <c r="D196" s="1169"/>
      <c r="E196" s="1172"/>
      <c r="F196" s="1148"/>
      <c r="G196" s="1187"/>
      <c r="H196" s="1156"/>
      <c r="I196" s="1196"/>
      <c r="J196" s="1148"/>
      <c r="K196" s="1148"/>
      <c r="L196" s="459"/>
      <c r="M196" s="458"/>
      <c r="N196" s="456"/>
      <c r="O196" s="457"/>
      <c r="P196" s="547"/>
      <c r="Q196" s="547"/>
      <c r="R196" s="546"/>
      <c r="S196" s="456"/>
      <c r="T196" s="1154"/>
      <c r="U196" s="1154"/>
      <c r="V196" s="553"/>
      <c r="W196" s="1162"/>
      <c r="X196" s="1180"/>
      <c r="Y196" s="1174"/>
      <c r="Z196" s="419">
        <f>IF(O196=O195,0,IF(O196=O194,0,IF(O196=O193,0,IF(O196=O192,0,IF(O196=O191,0,IF(O196=O190,0,IF(O196=O189,0,1)))))))</f>
        <v>0</v>
      </c>
      <c r="AA196" s="419" t="s">
        <v>334</v>
      </c>
      <c r="AB196" s="419" t="str">
        <f t="shared" si="16"/>
        <v>0501</v>
      </c>
      <c r="AC196" s="529">
        <f t="shared" si="22"/>
        <v>0</v>
      </c>
    </row>
    <row r="197" spans="1:29" ht="12.95" customHeight="1" thickTop="1" thickBot="1">
      <c r="A197" s="1165"/>
      <c r="B197" s="1148"/>
      <c r="C197" s="1167"/>
      <c r="D197" s="1169"/>
      <c r="E197" s="1172"/>
      <c r="F197" s="1148"/>
      <c r="G197" s="1187"/>
      <c r="H197" s="1156"/>
      <c r="I197" s="1196"/>
      <c r="J197" s="1148"/>
      <c r="K197" s="1148"/>
      <c r="L197" s="459"/>
      <c r="M197" s="458"/>
      <c r="N197" s="456"/>
      <c r="O197" s="457"/>
      <c r="P197" s="547"/>
      <c r="Q197" s="547"/>
      <c r="R197" s="546"/>
      <c r="S197" s="456"/>
      <c r="T197" s="1154"/>
      <c r="U197" s="1154"/>
      <c r="V197" s="553"/>
      <c r="W197" s="1162"/>
      <c r="X197" s="1180"/>
      <c r="Y197" s="1174"/>
      <c r="Z197" s="419">
        <f>IF(O197=O196,0,IF(O197=O195,0,IF(O197=O194,0,IF(O197=O193,0,IF(O197=O192,0,IF(O197=O191,0,IF(O197=O190,IF(O197=O189,0,1))))))))</f>
        <v>0</v>
      </c>
      <c r="AA197" s="419" t="s">
        <v>334</v>
      </c>
      <c r="AB197" s="419" t="str">
        <f t="shared" si="16"/>
        <v>0501</v>
      </c>
      <c r="AC197" s="529">
        <f t="shared" si="22"/>
        <v>0</v>
      </c>
    </row>
    <row r="198" spans="1:29" ht="12.95" customHeight="1" thickTop="1" thickBot="1">
      <c r="A198" s="1166"/>
      <c r="B198" s="1149"/>
      <c r="C198" s="1168"/>
      <c r="D198" s="1170"/>
      <c r="E198" s="1173"/>
      <c r="F198" s="1149"/>
      <c r="G198" s="1188"/>
      <c r="H198" s="1157"/>
      <c r="I198" s="1197"/>
      <c r="J198" s="1149"/>
      <c r="K198" s="1149"/>
      <c r="L198" s="443"/>
      <c r="M198" s="442"/>
      <c r="N198" s="440"/>
      <c r="O198" s="441"/>
      <c r="P198" s="544"/>
      <c r="Q198" s="544"/>
      <c r="R198" s="543"/>
      <c r="S198" s="440"/>
      <c r="T198" s="1155"/>
      <c r="U198" s="1155"/>
      <c r="V198" s="552"/>
      <c r="W198" s="1162"/>
      <c r="X198" s="1181"/>
      <c r="Y198" s="1174"/>
      <c r="Z198" s="419">
        <f>IF(O198=O197,0,IF(O198=O196,0,IF(O198=O195,0,IF(O198=O194,0,IF(O198=O193,0,IF(O198=O192,0,IF(O198=O191,0,IF(O198=O190,0,IF(O198=O189,0,1)))))))))</f>
        <v>0</v>
      </c>
      <c r="AA198" s="419" t="s">
        <v>334</v>
      </c>
      <c r="AB198" s="419" t="str">
        <f t="shared" ref="AB198:AB261" si="23">$C$2</f>
        <v>0501</v>
      </c>
      <c r="AC198" s="529">
        <f t="shared" si="22"/>
        <v>0</v>
      </c>
    </row>
    <row r="199" spans="1:29" ht="12.95" customHeight="1" thickTop="1" thickBot="1">
      <c r="A199" s="1165"/>
      <c r="B199" s="1158"/>
      <c r="C199" s="1167"/>
      <c r="D199" s="1169"/>
      <c r="E199" s="1171"/>
      <c r="F199" s="1158"/>
      <c r="G199" s="1187"/>
      <c r="H199" s="1158"/>
      <c r="I199" s="1195"/>
      <c r="J199" s="1148"/>
      <c r="K199" s="1148"/>
      <c r="L199" s="475"/>
      <c r="M199" s="474"/>
      <c r="N199" s="472"/>
      <c r="O199" s="473"/>
      <c r="P199" s="551"/>
      <c r="Q199" s="551"/>
      <c r="R199" s="550"/>
      <c r="S199" s="472"/>
      <c r="T199" s="1153">
        <f>SUM(P199:S208)</f>
        <v>0</v>
      </c>
      <c r="U199" s="1153">
        <f>IF(T199&gt;0,18,0)</f>
        <v>0</v>
      </c>
      <c r="V199" s="1151">
        <f>IF((T199-U199)&gt;=0,T199-U199,0)</f>
        <v>0</v>
      </c>
      <c r="W199" s="1162">
        <f>IF(T199&lt;U199,T199,U199)/IF(U199=0,1,U199)</f>
        <v>0</v>
      </c>
      <c r="X199" s="1179" t="str">
        <f>IF(W199=1,"pe",IF(W199&gt;0,"ne",""))</f>
        <v/>
      </c>
      <c r="Y199" s="1174"/>
      <c r="Z199" s="419">
        <v>1</v>
      </c>
      <c r="AA199" s="419" t="s">
        <v>334</v>
      </c>
      <c r="AB199" s="419" t="str">
        <f t="shared" si="23"/>
        <v>0501</v>
      </c>
      <c r="AC199" s="529">
        <f>C199</f>
        <v>0</v>
      </c>
    </row>
    <row r="200" spans="1:29" ht="12.95" customHeight="1" thickTop="1" thickBot="1">
      <c r="A200" s="1165"/>
      <c r="B200" s="1148"/>
      <c r="C200" s="1167"/>
      <c r="D200" s="1169"/>
      <c r="E200" s="1172"/>
      <c r="F200" s="1148"/>
      <c r="G200" s="1187"/>
      <c r="H200" s="1159"/>
      <c r="I200" s="1196"/>
      <c r="J200" s="1148"/>
      <c r="K200" s="1148"/>
      <c r="L200" s="459"/>
      <c r="M200" s="458"/>
      <c r="N200" s="456"/>
      <c r="O200" s="457"/>
      <c r="P200" s="547"/>
      <c r="Q200" s="547"/>
      <c r="R200" s="546"/>
      <c r="S200" s="456"/>
      <c r="T200" s="1154"/>
      <c r="U200" s="1154"/>
      <c r="V200" s="1152"/>
      <c r="W200" s="1162"/>
      <c r="X200" s="1180"/>
      <c r="Y200" s="1174"/>
      <c r="Z200" s="419">
        <f>IF(O200=O199,0,1)</f>
        <v>0</v>
      </c>
      <c r="AA200" s="419" t="s">
        <v>334</v>
      </c>
      <c r="AB200" s="419" t="str">
        <f t="shared" si="23"/>
        <v>0501</v>
      </c>
      <c r="AC200" s="529">
        <f t="shared" ref="AC200:AC208" si="24">AC199</f>
        <v>0</v>
      </c>
    </row>
    <row r="201" spans="1:29" ht="12.95" customHeight="1" thickTop="1" thickBot="1">
      <c r="A201" s="1165"/>
      <c r="B201" s="1148"/>
      <c r="C201" s="1167"/>
      <c r="D201" s="1169"/>
      <c r="E201" s="1172"/>
      <c r="F201" s="1148"/>
      <c r="G201" s="1187"/>
      <c r="H201" s="1156"/>
      <c r="I201" s="1196"/>
      <c r="J201" s="1148"/>
      <c r="K201" s="1148"/>
      <c r="L201" s="459"/>
      <c r="M201" s="458"/>
      <c r="N201" s="456"/>
      <c r="O201" s="457"/>
      <c r="P201" s="547"/>
      <c r="Q201" s="547"/>
      <c r="R201" s="546"/>
      <c r="S201" s="456"/>
      <c r="T201" s="1154"/>
      <c r="U201" s="1154"/>
      <c r="V201" s="1152"/>
      <c r="W201" s="1162"/>
      <c r="X201" s="1180"/>
      <c r="Y201" s="1174"/>
      <c r="Z201" s="419">
        <f>IF(O201=O200,0,IF(O201=O199,0,1))</f>
        <v>0</v>
      </c>
      <c r="AA201" s="419" t="s">
        <v>334</v>
      </c>
      <c r="AB201" s="419" t="str">
        <f t="shared" si="23"/>
        <v>0501</v>
      </c>
      <c r="AC201" s="529">
        <f t="shared" si="24"/>
        <v>0</v>
      </c>
    </row>
    <row r="202" spans="1:29" ht="12.95" customHeight="1" thickTop="1" thickBot="1">
      <c r="A202" s="1165"/>
      <c r="B202" s="1148"/>
      <c r="C202" s="1167"/>
      <c r="D202" s="1169"/>
      <c r="E202" s="1172"/>
      <c r="F202" s="1148"/>
      <c r="G202" s="1187"/>
      <c r="H202" s="1156"/>
      <c r="I202" s="1196"/>
      <c r="J202" s="1148"/>
      <c r="K202" s="1148"/>
      <c r="L202" s="459"/>
      <c r="M202" s="458"/>
      <c r="N202" s="456"/>
      <c r="O202" s="457"/>
      <c r="P202" s="547"/>
      <c r="Q202" s="547"/>
      <c r="R202" s="546"/>
      <c r="S202" s="456"/>
      <c r="T202" s="1154"/>
      <c r="U202" s="1154"/>
      <c r="V202" s="1152"/>
      <c r="W202" s="1162"/>
      <c r="X202" s="1180"/>
      <c r="Y202" s="1174"/>
      <c r="Z202" s="419">
        <f>IF(O202=O201,0,IF(O202=O200,0,IF(O202=O199,0,1)))</f>
        <v>0</v>
      </c>
      <c r="AA202" s="419" t="s">
        <v>334</v>
      </c>
      <c r="AB202" s="419" t="str">
        <f t="shared" si="23"/>
        <v>0501</v>
      </c>
      <c r="AC202" s="529">
        <f t="shared" si="24"/>
        <v>0</v>
      </c>
    </row>
    <row r="203" spans="1:29" ht="12.95" customHeight="1" thickTop="1" thickBot="1">
      <c r="A203" s="1165"/>
      <c r="B203" s="1148"/>
      <c r="C203" s="1167"/>
      <c r="D203" s="1169"/>
      <c r="E203" s="1172"/>
      <c r="F203" s="1148"/>
      <c r="G203" s="1187"/>
      <c r="H203" s="1156"/>
      <c r="I203" s="1196"/>
      <c r="J203" s="1148"/>
      <c r="K203" s="1148"/>
      <c r="L203" s="459"/>
      <c r="M203" s="458"/>
      <c r="N203" s="456"/>
      <c r="O203" s="457"/>
      <c r="P203" s="547"/>
      <c r="Q203" s="547"/>
      <c r="R203" s="546"/>
      <c r="S203" s="456"/>
      <c r="T203" s="1154"/>
      <c r="U203" s="1154"/>
      <c r="V203" s="1152"/>
      <c r="W203" s="1162"/>
      <c r="X203" s="1180"/>
      <c r="Y203" s="1174"/>
      <c r="Z203" s="419">
        <f>IF(O203=O202,0,IF(O203=O201,0,IF(O203=O200,0,IF(O203=O199,0,1))))</f>
        <v>0</v>
      </c>
      <c r="AA203" s="419" t="s">
        <v>334</v>
      </c>
      <c r="AB203" s="419" t="str">
        <f t="shared" si="23"/>
        <v>0501</v>
      </c>
      <c r="AC203" s="529">
        <f t="shared" si="24"/>
        <v>0</v>
      </c>
    </row>
    <row r="204" spans="1:29" ht="12.95" customHeight="1" thickTop="1" thickBot="1">
      <c r="A204" s="1165"/>
      <c r="B204" s="1148"/>
      <c r="C204" s="1167"/>
      <c r="D204" s="1169"/>
      <c r="E204" s="1172"/>
      <c r="F204" s="1148"/>
      <c r="G204" s="1187"/>
      <c r="H204" s="1156"/>
      <c r="I204" s="1196"/>
      <c r="J204" s="1148"/>
      <c r="K204" s="1148"/>
      <c r="L204" s="459"/>
      <c r="M204" s="458"/>
      <c r="N204" s="456"/>
      <c r="O204" s="457"/>
      <c r="P204" s="547"/>
      <c r="Q204" s="547"/>
      <c r="R204" s="546"/>
      <c r="S204" s="456"/>
      <c r="T204" s="1154"/>
      <c r="U204" s="1154"/>
      <c r="V204" s="1152"/>
      <c r="W204" s="1162"/>
      <c r="X204" s="1180"/>
      <c r="Y204" s="1174"/>
      <c r="Z204" s="419">
        <f>IF(O204=O203,0,IF(O204=O202,0,IF(O204=O201,0,IF(O204=O200,0,IF(O204=O199,0,1)))))</f>
        <v>0</v>
      </c>
      <c r="AA204" s="419" t="s">
        <v>334</v>
      </c>
      <c r="AB204" s="419" t="str">
        <f t="shared" si="23"/>
        <v>0501</v>
      </c>
      <c r="AC204" s="529">
        <f t="shared" si="24"/>
        <v>0</v>
      </c>
    </row>
    <row r="205" spans="1:29" ht="12.95" customHeight="1" thickTop="1" thickBot="1">
      <c r="A205" s="1165"/>
      <c r="B205" s="1148"/>
      <c r="C205" s="1167"/>
      <c r="D205" s="1169"/>
      <c r="E205" s="1172"/>
      <c r="F205" s="1148"/>
      <c r="G205" s="1187"/>
      <c r="H205" s="1156"/>
      <c r="I205" s="1196"/>
      <c r="J205" s="1148"/>
      <c r="K205" s="1148"/>
      <c r="L205" s="459"/>
      <c r="M205" s="458"/>
      <c r="N205" s="456"/>
      <c r="O205" s="457"/>
      <c r="P205" s="547"/>
      <c r="Q205" s="547"/>
      <c r="R205" s="546"/>
      <c r="S205" s="456"/>
      <c r="T205" s="1154"/>
      <c r="U205" s="1154"/>
      <c r="V205" s="553" t="str">
        <f>IF(V199&gt;9,"błąd","")</f>
        <v/>
      </c>
      <c r="W205" s="1162"/>
      <c r="X205" s="1180"/>
      <c r="Y205" s="1174"/>
      <c r="Z205" s="419">
        <f>IF(O205=O204,0,IF(O205=O203,0,IF(O205=O202,0,IF(O205=O201,0,IF(O205=O200,0,IF(O205=O199,0,1))))))</f>
        <v>0</v>
      </c>
      <c r="AA205" s="419" t="s">
        <v>334</v>
      </c>
      <c r="AB205" s="419" t="str">
        <f t="shared" si="23"/>
        <v>0501</v>
      </c>
      <c r="AC205" s="529">
        <f t="shared" si="24"/>
        <v>0</v>
      </c>
    </row>
    <row r="206" spans="1:29" ht="12.95" customHeight="1" thickTop="1" thickBot="1">
      <c r="A206" s="1165"/>
      <c r="B206" s="1148"/>
      <c r="C206" s="1167"/>
      <c r="D206" s="1169"/>
      <c r="E206" s="1172"/>
      <c r="F206" s="1148"/>
      <c r="G206" s="1187"/>
      <c r="H206" s="1156"/>
      <c r="I206" s="1196"/>
      <c r="J206" s="1148"/>
      <c r="K206" s="1148"/>
      <c r="L206" s="459"/>
      <c r="M206" s="458"/>
      <c r="N206" s="456"/>
      <c r="O206" s="457"/>
      <c r="P206" s="547"/>
      <c r="Q206" s="547"/>
      <c r="R206" s="546"/>
      <c r="S206" s="456"/>
      <c r="T206" s="1154"/>
      <c r="U206" s="1154"/>
      <c r="V206" s="553"/>
      <c r="W206" s="1162"/>
      <c r="X206" s="1180"/>
      <c r="Y206" s="1174"/>
      <c r="Z206" s="419">
        <f>IF(O206=O205,0,IF(O206=O204,0,IF(O206=O203,0,IF(O206=O202,0,IF(O206=O201,0,IF(O206=O200,0,IF(O206=O199,0,1)))))))</f>
        <v>0</v>
      </c>
      <c r="AA206" s="419" t="s">
        <v>334</v>
      </c>
      <c r="AB206" s="419" t="str">
        <f t="shared" si="23"/>
        <v>0501</v>
      </c>
      <c r="AC206" s="529">
        <f t="shared" si="24"/>
        <v>0</v>
      </c>
    </row>
    <row r="207" spans="1:29" ht="12.95" customHeight="1" thickTop="1" thickBot="1">
      <c r="A207" s="1165"/>
      <c r="B207" s="1148"/>
      <c r="C207" s="1167"/>
      <c r="D207" s="1169"/>
      <c r="E207" s="1172"/>
      <c r="F207" s="1148"/>
      <c r="G207" s="1187"/>
      <c r="H207" s="1156"/>
      <c r="I207" s="1196"/>
      <c r="J207" s="1148"/>
      <c r="K207" s="1148"/>
      <c r="L207" s="459"/>
      <c r="M207" s="458"/>
      <c r="N207" s="456"/>
      <c r="O207" s="457"/>
      <c r="P207" s="547"/>
      <c r="Q207" s="547"/>
      <c r="R207" s="546"/>
      <c r="S207" s="456"/>
      <c r="T207" s="1154"/>
      <c r="U207" s="1154"/>
      <c r="V207" s="553"/>
      <c r="W207" s="1162"/>
      <c r="X207" s="1180"/>
      <c r="Y207" s="1174"/>
      <c r="Z207" s="419">
        <f>IF(O207=O206,0,IF(O207=O205,0,IF(O207=O204,0,IF(O207=O203,0,IF(O207=O202,0,IF(O207=O201,0,IF(O207=O200,IF(O207=O199,0,1))))))))</f>
        <v>0</v>
      </c>
      <c r="AA207" s="419" t="s">
        <v>334</v>
      </c>
      <c r="AB207" s="419" t="str">
        <f t="shared" si="23"/>
        <v>0501</v>
      </c>
      <c r="AC207" s="529">
        <f t="shared" si="24"/>
        <v>0</v>
      </c>
    </row>
    <row r="208" spans="1:29" ht="12.95" customHeight="1" thickTop="1" thickBot="1">
      <c r="A208" s="1166"/>
      <c r="B208" s="1149"/>
      <c r="C208" s="1168"/>
      <c r="D208" s="1170"/>
      <c r="E208" s="1173"/>
      <c r="F208" s="1149"/>
      <c r="G208" s="1188"/>
      <c r="H208" s="1157"/>
      <c r="I208" s="1197"/>
      <c r="J208" s="1149"/>
      <c r="K208" s="1149"/>
      <c r="L208" s="443"/>
      <c r="M208" s="442"/>
      <c r="N208" s="440"/>
      <c r="O208" s="441"/>
      <c r="P208" s="544"/>
      <c r="Q208" s="544"/>
      <c r="R208" s="543"/>
      <c r="S208" s="440"/>
      <c r="T208" s="1155"/>
      <c r="U208" s="1155"/>
      <c r="V208" s="552"/>
      <c r="W208" s="1162"/>
      <c r="X208" s="1181"/>
      <c r="Y208" s="1174"/>
      <c r="Z208" s="419">
        <f>IF(O208=O207,0,IF(O208=O206,0,IF(O208=O205,0,IF(O208=O204,0,IF(O208=O203,0,IF(O208=O202,0,IF(O208=O201,0,IF(O208=O200,0,IF(O208=O199,0,1)))))))))</f>
        <v>0</v>
      </c>
      <c r="AA208" s="419" t="s">
        <v>334</v>
      </c>
      <c r="AB208" s="419" t="str">
        <f t="shared" si="23"/>
        <v>0501</v>
      </c>
      <c r="AC208" s="529">
        <f t="shared" si="24"/>
        <v>0</v>
      </c>
    </row>
    <row r="209" spans="1:29" ht="12.95" customHeight="1" thickTop="1" thickBot="1">
      <c r="A209" s="1165"/>
      <c r="B209" s="1158"/>
      <c r="C209" s="1167"/>
      <c r="D209" s="1169"/>
      <c r="E209" s="1171"/>
      <c r="F209" s="1158"/>
      <c r="G209" s="1187"/>
      <c r="H209" s="1158"/>
      <c r="I209" s="1195"/>
      <c r="J209" s="1148"/>
      <c r="K209" s="1148"/>
      <c r="L209" s="475"/>
      <c r="M209" s="474"/>
      <c r="N209" s="472"/>
      <c r="O209" s="473"/>
      <c r="P209" s="551"/>
      <c r="Q209" s="551"/>
      <c r="R209" s="550"/>
      <c r="S209" s="472"/>
      <c r="T209" s="1153">
        <f>SUM(P209:S218)</f>
        <v>0</v>
      </c>
      <c r="U209" s="1153">
        <f>IF(T209&gt;0,18,0)</f>
        <v>0</v>
      </c>
      <c r="V209" s="1151">
        <f>IF((T209-U209)&gt;=0,T209-U209,0)</f>
        <v>0</v>
      </c>
      <c r="W209" s="1162">
        <f>IF(T209&lt;U209,T209,U209)/IF(U209=0,1,U209)</f>
        <v>0</v>
      </c>
      <c r="X209" s="1179" t="str">
        <f>IF(W209=1,"pe",IF(W209&gt;0,"ne",""))</f>
        <v/>
      </c>
      <c r="Y209" s="1174"/>
      <c r="Z209" s="419">
        <v>1</v>
      </c>
      <c r="AA209" s="419" t="s">
        <v>334</v>
      </c>
      <c r="AB209" s="419" t="str">
        <f t="shared" si="23"/>
        <v>0501</v>
      </c>
      <c r="AC209" s="529">
        <f>C209</f>
        <v>0</v>
      </c>
    </row>
    <row r="210" spans="1:29" ht="12.95" customHeight="1" thickTop="1" thickBot="1">
      <c r="A210" s="1165"/>
      <c r="B210" s="1148"/>
      <c r="C210" s="1167"/>
      <c r="D210" s="1169"/>
      <c r="E210" s="1172"/>
      <c r="F210" s="1148"/>
      <c r="G210" s="1187"/>
      <c r="H210" s="1159"/>
      <c r="I210" s="1196"/>
      <c r="J210" s="1148"/>
      <c r="K210" s="1148"/>
      <c r="L210" s="459"/>
      <c r="M210" s="458"/>
      <c r="N210" s="456"/>
      <c r="O210" s="457"/>
      <c r="P210" s="547"/>
      <c r="Q210" s="547"/>
      <c r="R210" s="546"/>
      <c r="S210" s="456"/>
      <c r="T210" s="1154"/>
      <c r="U210" s="1154"/>
      <c r="V210" s="1152"/>
      <c r="W210" s="1162"/>
      <c r="X210" s="1180"/>
      <c r="Y210" s="1174"/>
      <c r="Z210" s="419">
        <f>IF(O210=O209,0,1)</f>
        <v>0</v>
      </c>
      <c r="AA210" s="419" t="s">
        <v>334</v>
      </c>
      <c r="AB210" s="419" t="str">
        <f t="shared" si="23"/>
        <v>0501</v>
      </c>
      <c r="AC210" s="529">
        <f t="shared" ref="AC210:AC218" si="25">AC209</f>
        <v>0</v>
      </c>
    </row>
    <row r="211" spans="1:29" ht="12.95" customHeight="1" thickTop="1" thickBot="1">
      <c r="A211" s="1165"/>
      <c r="B211" s="1148"/>
      <c r="C211" s="1167"/>
      <c r="D211" s="1169"/>
      <c r="E211" s="1172"/>
      <c r="F211" s="1148"/>
      <c r="G211" s="1187"/>
      <c r="H211" s="1156"/>
      <c r="I211" s="1196"/>
      <c r="J211" s="1148"/>
      <c r="K211" s="1148"/>
      <c r="L211" s="459"/>
      <c r="M211" s="458"/>
      <c r="N211" s="456"/>
      <c r="O211" s="457"/>
      <c r="P211" s="547"/>
      <c r="Q211" s="547"/>
      <c r="R211" s="546"/>
      <c r="S211" s="456"/>
      <c r="T211" s="1154"/>
      <c r="U211" s="1154"/>
      <c r="V211" s="1152"/>
      <c r="W211" s="1162"/>
      <c r="X211" s="1180"/>
      <c r="Y211" s="1174"/>
      <c r="Z211" s="419">
        <f>IF(O211=O210,0,IF(O211=O209,0,1))</f>
        <v>0</v>
      </c>
      <c r="AA211" s="419" t="s">
        <v>334</v>
      </c>
      <c r="AB211" s="419" t="str">
        <f t="shared" si="23"/>
        <v>0501</v>
      </c>
      <c r="AC211" s="529">
        <f t="shared" si="25"/>
        <v>0</v>
      </c>
    </row>
    <row r="212" spans="1:29" ht="12.95" customHeight="1" thickTop="1" thickBot="1">
      <c r="A212" s="1165"/>
      <c r="B212" s="1148"/>
      <c r="C212" s="1167"/>
      <c r="D212" s="1169"/>
      <c r="E212" s="1172"/>
      <c r="F212" s="1148"/>
      <c r="G212" s="1187"/>
      <c r="H212" s="1156"/>
      <c r="I212" s="1196"/>
      <c r="J212" s="1148"/>
      <c r="K212" s="1148"/>
      <c r="L212" s="459"/>
      <c r="M212" s="458"/>
      <c r="N212" s="456"/>
      <c r="O212" s="457"/>
      <c r="P212" s="547"/>
      <c r="Q212" s="547"/>
      <c r="R212" s="546"/>
      <c r="S212" s="456"/>
      <c r="T212" s="1154"/>
      <c r="U212" s="1154"/>
      <c r="V212" s="1152"/>
      <c r="W212" s="1162"/>
      <c r="X212" s="1180"/>
      <c r="Y212" s="1174"/>
      <c r="Z212" s="419">
        <f>IF(O212=O211,0,IF(O212=O210,0,IF(O212=O209,0,1)))</f>
        <v>0</v>
      </c>
      <c r="AA212" s="419" t="s">
        <v>334</v>
      </c>
      <c r="AB212" s="419" t="str">
        <f t="shared" si="23"/>
        <v>0501</v>
      </c>
      <c r="AC212" s="529">
        <f t="shared" si="25"/>
        <v>0</v>
      </c>
    </row>
    <row r="213" spans="1:29" ht="12.95" customHeight="1" thickTop="1" thickBot="1">
      <c r="A213" s="1165"/>
      <c r="B213" s="1148"/>
      <c r="C213" s="1167"/>
      <c r="D213" s="1169"/>
      <c r="E213" s="1172"/>
      <c r="F213" s="1148"/>
      <c r="G213" s="1187"/>
      <c r="H213" s="1156"/>
      <c r="I213" s="1196"/>
      <c r="J213" s="1148"/>
      <c r="K213" s="1148"/>
      <c r="L213" s="459"/>
      <c r="M213" s="458"/>
      <c r="N213" s="456"/>
      <c r="O213" s="457"/>
      <c r="P213" s="547"/>
      <c r="Q213" s="547"/>
      <c r="R213" s="546"/>
      <c r="S213" s="456"/>
      <c r="T213" s="1154"/>
      <c r="U213" s="1154"/>
      <c r="V213" s="1152"/>
      <c r="W213" s="1162"/>
      <c r="X213" s="1180"/>
      <c r="Y213" s="1174"/>
      <c r="Z213" s="419">
        <f>IF(O213=O212,0,IF(O213=O211,0,IF(O213=O210,0,IF(O213=O209,0,1))))</f>
        <v>0</v>
      </c>
      <c r="AA213" s="419" t="s">
        <v>334</v>
      </c>
      <c r="AB213" s="419" t="str">
        <f t="shared" si="23"/>
        <v>0501</v>
      </c>
      <c r="AC213" s="529">
        <f t="shared" si="25"/>
        <v>0</v>
      </c>
    </row>
    <row r="214" spans="1:29" ht="12.95" customHeight="1" thickTop="1" thickBot="1">
      <c r="A214" s="1165"/>
      <c r="B214" s="1148"/>
      <c r="C214" s="1167"/>
      <c r="D214" s="1169"/>
      <c r="E214" s="1172"/>
      <c r="F214" s="1148"/>
      <c r="G214" s="1187"/>
      <c r="H214" s="1156"/>
      <c r="I214" s="1196"/>
      <c r="J214" s="1148"/>
      <c r="K214" s="1148"/>
      <c r="L214" s="459"/>
      <c r="M214" s="458"/>
      <c r="N214" s="456"/>
      <c r="O214" s="457"/>
      <c r="P214" s="547"/>
      <c r="Q214" s="547"/>
      <c r="R214" s="546"/>
      <c r="S214" s="456"/>
      <c r="T214" s="1154"/>
      <c r="U214" s="1154"/>
      <c r="V214" s="1152"/>
      <c r="W214" s="1162"/>
      <c r="X214" s="1180"/>
      <c r="Y214" s="1174"/>
      <c r="Z214" s="419">
        <f>IF(O214=O213,0,IF(O214=O212,0,IF(O214=O211,0,IF(O214=O210,0,IF(O214=O209,0,1)))))</f>
        <v>0</v>
      </c>
      <c r="AA214" s="419" t="s">
        <v>334</v>
      </c>
      <c r="AB214" s="419" t="str">
        <f t="shared" si="23"/>
        <v>0501</v>
      </c>
      <c r="AC214" s="529">
        <f t="shared" si="25"/>
        <v>0</v>
      </c>
    </row>
    <row r="215" spans="1:29" ht="12.95" customHeight="1" thickTop="1" thickBot="1">
      <c r="A215" s="1165"/>
      <c r="B215" s="1148"/>
      <c r="C215" s="1167"/>
      <c r="D215" s="1169"/>
      <c r="E215" s="1172"/>
      <c r="F215" s="1148"/>
      <c r="G215" s="1187"/>
      <c r="H215" s="1156"/>
      <c r="I215" s="1196"/>
      <c r="J215" s="1148"/>
      <c r="K215" s="1148"/>
      <c r="L215" s="459"/>
      <c r="M215" s="458"/>
      <c r="N215" s="456"/>
      <c r="O215" s="457"/>
      <c r="P215" s="547"/>
      <c r="Q215" s="547"/>
      <c r="R215" s="546"/>
      <c r="S215" s="456"/>
      <c r="T215" s="1154"/>
      <c r="U215" s="1154"/>
      <c r="V215" s="553" t="str">
        <f>IF(V209&gt;9,"błąd","")</f>
        <v/>
      </c>
      <c r="W215" s="1162"/>
      <c r="X215" s="1180"/>
      <c r="Y215" s="1174"/>
      <c r="Z215" s="419">
        <f>IF(O215=O214,0,IF(O215=O213,0,IF(O215=O212,0,IF(O215=O211,0,IF(O215=O210,0,IF(O215=O209,0,1))))))</f>
        <v>0</v>
      </c>
      <c r="AA215" s="419" t="s">
        <v>334</v>
      </c>
      <c r="AB215" s="419" t="str">
        <f t="shared" si="23"/>
        <v>0501</v>
      </c>
      <c r="AC215" s="529">
        <f t="shared" si="25"/>
        <v>0</v>
      </c>
    </row>
    <row r="216" spans="1:29" ht="12.95" customHeight="1" thickTop="1" thickBot="1">
      <c r="A216" s="1165"/>
      <c r="B216" s="1148"/>
      <c r="C216" s="1167"/>
      <c r="D216" s="1169"/>
      <c r="E216" s="1172"/>
      <c r="F216" s="1148"/>
      <c r="G216" s="1187"/>
      <c r="H216" s="1156"/>
      <c r="I216" s="1196"/>
      <c r="J216" s="1148"/>
      <c r="K216" s="1148"/>
      <c r="L216" s="459"/>
      <c r="M216" s="458"/>
      <c r="N216" s="456"/>
      <c r="O216" s="457"/>
      <c r="P216" s="547"/>
      <c r="Q216" s="547"/>
      <c r="R216" s="546"/>
      <c r="S216" s="456"/>
      <c r="T216" s="1154"/>
      <c r="U216" s="1154"/>
      <c r="V216" s="553"/>
      <c r="W216" s="1162"/>
      <c r="X216" s="1180"/>
      <c r="Y216" s="1174"/>
      <c r="Z216" s="419">
        <f>IF(O216=O215,0,IF(O216=O214,0,IF(O216=O213,0,IF(O216=O212,0,IF(O216=O211,0,IF(O216=O210,0,IF(O216=O209,0,1)))))))</f>
        <v>0</v>
      </c>
      <c r="AA216" s="419" t="s">
        <v>334</v>
      </c>
      <c r="AB216" s="419" t="str">
        <f t="shared" si="23"/>
        <v>0501</v>
      </c>
      <c r="AC216" s="529">
        <f t="shared" si="25"/>
        <v>0</v>
      </c>
    </row>
    <row r="217" spans="1:29" ht="12.95" customHeight="1" thickTop="1" thickBot="1">
      <c r="A217" s="1165"/>
      <c r="B217" s="1148"/>
      <c r="C217" s="1167"/>
      <c r="D217" s="1169"/>
      <c r="E217" s="1172"/>
      <c r="F217" s="1148"/>
      <c r="G217" s="1187"/>
      <c r="H217" s="1156"/>
      <c r="I217" s="1196"/>
      <c r="J217" s="1148"/>
      <c r="K217" s="1148"/>
      <c r="L217" s="459"/>
      <c r="M217" s="458"/>
      <c r="N217" s="456"/>
      <c r="O217" s="457"/>
      <c r="P217" s="547"/>
      <c r="Q217" s="547"/>
      <c r="R217" s="546"/>
      <c r="S217" s="456"/>
      <c r="T217" s="1154"/>
      <c r="U217" s="1154"/>
      <c r="V217" s="553"/>
      <c r="W217" s="1162"/>
      <c r="X217" s="1180"/>
      <c r="Y217" s="1174"/>
      <c r="Z217" s="419">
        <f>IF(O217=O216,0,IF(O217=O215,0,IF(O217=O214,0,IF(O217=O213,0,IF(O217=O212,0,IF(O217=O211,0,IF(O217=O210,IF(O217=O209,0,1))))))))</f>
        <v>0</v>
      </c>
      <c r="AA217" s="419" t="s">
        <v>334</v>
      </c>
      <c r="AB217" s="419" t="str">
        <f t="shared" si="23"/>
        <v>0501</v>
      </c>
      <c r="AC217" s="529">
        <f t="shared" si="25"/>
        <v>0</v>
      </c>
    </row>
    <row r="218" spans="1:29" ht="12.95" customHeight="1" thickTop="1" thickBot="1">
      <c r="A218" s="1166"/>
      <c r="B218" s="1149"/>
      <c r="C218" s="1168"/>
      <c r="D218" s="1170"/>
      <c r="E218" s="1173"/>
      <c r="F218" s="1149"/>
      <c r="G218" s="1188"/>
      <c r="H218" s="1157"/>
      <c r="I218" s="1197"/>
      <c r="J218" s="1149"/>
      <c r="K218" s="1149"/>
      <c r="L218" s="443"/>
      <c r="M218" s="442"/>
      <c r="N218" s="440"/>
      <c r="O218" s="441"/>
      <c r="P218" s="544"/>
      <c r="Q218" s="544"/>
      <c r="R218" s="543"/>
      <c r="S218" s="440"/>
      <c r="T218" s="1155"/>
      <c r="U218" s="1155"/>
      <c r="V218" s="552"/>
      <c r="W218" s="1162"/>
      <c r="X218" s="1181"/>
      <c r="Y218" s="1174"/>
      <c r="Z218" s="419">
        <f>IF(O218=O217,0,IF(O218=O216,0,IF(O218=O215,0,IF(O218=O214,0,IF(O218=O213,0,IF(O218=O212,0,IF(O218=O211,0,IF(O218=O210,0,IF(O218=O209,0,1)))))))))</f>
        <v>0</v>
      </c>
      <c r="AA218" s="419" t="s">
        <v>334</v>
      </c>
      <c r="AB218" s="419" t="str">
        <f t="shared" si="23"/>
        <v>0501</v>
      </c>
      <c r="AC218" s="529">
        <f t="shared" si="25"/>
        <v>0</v>
      </c>
    </row>
    <row r="219" spans="1:29" ht="12.95" customHeight="1" thickTop="1" thickBot="1">
      <c r="A219" s="1165"/>
      <c r="B219" s="1158"/>
      <c r="C219" s="1167"/>
      <c r="D219" s="1169"/>
      <c r="E219" s="1171"/>
      <c r="F219" s="1148"/>
      <c r="G219" s="1187"/>
      <c r="H219" s="476"/>
      <c r="I219" s="1175"/>
      <c r="J219" s="1148"/>
      <c r="K219" s="1148"/>
      <c r="L219" s="475"/>
      <c r="M219" s="474"/>
      <c r="N219" s="472"/>
      <c r="O219" s="473"/>
      <c r="P219" s="551"/>
      <c r="Q219" s="551"/>
      <c r="R219" s="550"/>
      <c r="S219" s="472"/>
      <c r="T219" s="1153">
        <f>SUM(P219:S226)</f>
        <v>0</v>
      </c>
      <c r="U219" s="1153">
        <f>IF(T219&gt;0,18,0)</f>
        <v>0</v>
      </c>
      <c r="V219" s="1151">
        <f>IF((T219-U219)&gt;=0,T219-U219,0)</f>
        <v>0</v>
      </c>
      <c r="W219" s="1162">
        <f>IF(T219&lt;U219,T219,U219)/IF(U219=0,1,U219)</f>
        <v>0</v>
      </c>
      <c r="X219" s="1179" t="str">
        <f>IF(W219=1,"pe",IF(W219&gt;0,"ne",""))</f>
        <v/>
      </c>
      <c r="Y219" s="1174"/>
      <c r="Z219" s="419">
        <v>1</v>
      </c>
      <c r="AA219" s="419" t="s">
        <v>336</v>
      </c>
      <c r="AB219" s="419" t="str">
        <f t="shared" si="23"/>
        <v>0501</v>
      </c>
      <c r="AC219" s="529">
        <f>C219</f>
        <v>0</v>
      </c>
    </row>
    <row r="220" spans="1:29" ht="12.95" customHeight="1" thickTop="1" thickBot="1">
      <c r="A220" s="1165"/>
      <c r="B220" s="1148"/>
      <c r="C220" s="1167"/>
      <c r="D220" s="1169"/>
      <c r="E220" s="1172"/>
      <c r="F220" s="1148"/>
      <c r="G220" s="1187"/>
      <c r="H220" s="1160"/>
      <c r="I220" s="1176"/>
      <c r="J220" s="1148"/>
      <c r="K220" s="1148"/>
      <c r="L220" s="459"/>
      <c r="M220" s="549"/>
      <c r="N220" s="548"/>
      <c r="O220" s="457"/>
      <c r="P220" s="547"/>
      <c r="Q220" s="547"/>
      <c r="R220" s="546"/>
      <c r="S220" s="456"/>
      <c r="T220" s="1154"/>
      <c r="U220" s="1154"/>
      <c r="V220" s="1152"/>
      <c r="W220" s="1162"/>
      <c r="X220" s="1180"/>
      <c r="Y220" s="1174"/>
      <c r="Z220" s="419">
        <f>IF(O220=O219,0,1)</f>
        <v>0</v>
      </c>
      <c r="AA220" s="419" t="s">
        <v>336</v>
      </c>
      <c r="AB220" s="419" t="str">
        <f t="shared" si="23"/>
        <v>0501</v>
      </c>
      <c r="AC220" s="529">
        <f t="shared" ref="AC220:AC226" si="26">AC219</f>
        <v>0</v>
      </c>
    </row>
    <row r="221" spans="1:29" ht="12.95" customHeight="1" thickTop="1" thickBot="1">
      <c r="A221" s="1165"/>
      <c r="B221" s="1148"/>
      <c r="C221" s="1167"/>
      <c r="D221" s="1169"/>
      <c r="E221" s="1172"/>
      <c r="F221" s="1148"/>
      <c r="G221" s="1187"/>
      <c r="H221" s="1160"/>
      <c r="I221" s="1176"/>
      <c r="J221" s="1148"/>
      <c r="K221" s="1148"/>
      <c r="L221" s="459"/>
      <c r="M221" s="549"/>
      <c r="N221" s="548"/>
      <c r="O221" s="457"/>
      <c r="P221" s="547"/>
      <c r="Q221" s="547"/>
      <c r="R221" s="546"/>
      <c r="S221" s="456"/>
      <c r="T221" s="1154"/>
      <c r="U221" s="1154"/>
      <c r="V221" s="1152"/>
      <c r="W221" s="1162"/>
      <c r="X221" s="1180"/>
      <c r="Y221" s="1174"/>
      <c r="Z221" s="419">
        <f>IF(O221=O220,0,IF(O221=O219,0,1))</f>
        <v>0</v>
      </c>
      <c r="AA221" s="419" t="s">
        <v>336</v>
      </c>
      <c r="AB221" s="419" t="str">
        <f t="shared" si="23"/>
        <v>0501</v>
      </c>
      <c r="AC221" s="529">
        <f t="shared" si="26"/>
        <v>0</v>
      </c>
    </row>
    <row r="222" spans="1:29" ht="12.95" customHeight="1" thickTop="1" thickBot="1">
      <c r="A222" s="1165"/>
      <c r="B222" s="1148"/>
      <c r="C222" s="1167"/>
      <c r="D222" s="1169"/>
      <c r="E222" s="1172"/>
      <c r="F222" s="1148"/>
      <c r="G222" s="1187"/>
      <c r="H222" s="1160"/>
      <c r="I222" s="1176"/>
      <c r="J222" s="1148"/>
      <c r="K222" s="1148"/>
      <c r="L222" s="459"/>
      <c r="M222" s="549"/>
      <c r="N222" s="548"/>
      <c r="O222" s="457"/>
      <c r="P222" s="547"/>
      <c r="Q222" s="547"/>
      <c r="R222" s="546"/>
      <c r="S222" s="456"/>
      <c r="T222" s="1154"/>
      <c r="U222" s="1154"/>
      <c r="V222" s="1152"/>
      <c r="W222" s="1162"/>
      <c r="X222" s="1180"/>
      <c r="Y222" s="1174"/>
      <c r="Z222" s="419">
        <f>IF(O222=O221,0,IF(O222=O220,0,IF(O222=O219,0,1)))</f>
        <v>0</v>
      </c>
      <c r="AA222" s="419" t="s">
        <v>336</v>
      </c>
      <c r="AB222" s="419" t="str">
        <f t="shared" si="23"/>
        <v>0501</v>
      </c>
      <c r="AC222" s="529">
        <f t="shared" si="26"/>
        <v>0</v>
      </c>
    </row>
    <row r="223" spans="1:29" ht="12.95" customHeight="1" thickTop="1" thickBot="1">
      <c r="A223" s="1165"/>
      <c r="B223" s="1148"/>
      <c r="C223" s="1167"/>
      <c r="D223" s="1169"/>
      <c r="E223" s="1172"/>
      <c r="F223" s="1148"/>
      <c r="G223" s="1187"/>
      <c r="H223" s="1160"/>
      <c r="I223" s="1176"/>
      <c r="J223" s="1148"/>
      <c r="K223" s="1148"/>
      <c r="L223" s="459"/>
      <c r="M223" s="458"/>
      <c r="N223" s="548"/>
      <c r="O223" s="457"/>
      <c r="P223" s="547"/>
      <c r="Q223" s="547"/>
      <c r="R223" s="546"/>
      <c r="S223" s="456"/>
      <c r="T223" s="1154"/>
      <c r="U223" s="1154"/>
      <c r="V223" s="1152"/>
      <c r="W223" s="1162"/>
      <c r="X223" s="1180"/>
      <c r="Y223" s="1174"/>
      <c r="Z223" s="419">
        <f>IF(O223=O222,0,IF(O223=O221,0,IF(O223=O220,0,IF(O223=O219,0,1))))</f>
        <v>0</v>
      </c>
      <c r="AA223" s="419" t="s">
        <v>336</v>
      </c>
      <c r="AB223" s="419" t="str">
        <f t="shared" si="23"/>
        <v>0501</v>
      </c>
      <c r="AC223" s="529">
        <f t="shared" si="26"/>
        <v>0</v>
      </c>
    </row>
    <row r="224" spans="1:29" ht="12.95" customHeight="1" thickTop="1" thickBot="1">
      <c r="A224" s="1165"/>
      <c r="B224" s="1148"/>
      <c r="C224" s="1167"/>
      <c r="D224" s="1169"/>
      <c r="E224" s="1172"/>
      <c r="F224" s="1148"/>
      <c r="G224" s="1187"/>
      <c r="H224" s="1160"/>
      <c r="I224" s="1176"/>
      <c r="J224" s="1148"/>
      <c r="K224" s="1148"/>
      <c r="L224" s="459"/>
      <c r="M224" s="458"/>
      <c r="N224" s="548"/>
      <c r="O224" s="457"/>
      <c r="P224" s="547"/>
      <c r="Q224" s="547"/>
      <c r="R224" s="546"/>
      <c r="S224" s="456"/>
      <c r="T224" s="1154"/>
      <c r="U224" s="1154"/>
      <c r="V224" s="1182" t="str">
        <f>IF(V219&gt;9,"błąd","")</f>
        <v/>
      </c>
      <c r="W224" s="1162"/>
      <c r="X224" s="1180"/>
      <c r="Y224" s="1174"/>
      <c r="Z224" s="419">
        <f>IF(O224=O223,0,IF(O224=O222,0,IF(O224=O221,0,IF(O224=O220,0,IF(O224=O219,0,1)))))</f>
        <v>0</v>
      </c>
      <c r="AA224" s="419" t="s">
        <v>336</v>
      </c>
      <c r="AB224" s="419" t="str">
        <f t="shared" si="23"/>
        <v>0501</v>
      </c>
      <c r="AC224" s="529">
        <f t="shared" si="26"/>
        <v>0</v>
      </c>
    </row>
    <row r="225" spans="1:29" ht="12.95" customHeight="1" thickTop="1" thickBot="1">
      <c r="A225" s="1165"/>
      <c r="B225" s="1148"/>
      <c r="C225" s="1167"/>
      <c r="D225" s="1169"/>
      <c r="E225" s="1172"/>
      <c r="F225" s="1148"/>
      <c r="G225" s="1187"/>
      <c r="H225" s="1160"/>
      <c r="I225" s="1176"/>
      <c r="J225" s="1148"/>
      <c r="K225" s="1148"/>
      <c r="L225" s="459"/>
      <c r="M225" s="458"/>
      <c r="N225" s="548"/>
      <c r="O225" s="457"/>
      <c r="P225" s="547"/>
      <c r="Q225" s="547"/>
      <c r="R225" s="546"/>
      <c r="S225" s="456"/>
      <c r="T225" s="1154"/>
      <c r="U225" s="1154"/>
      <c r="V225" s="1182"/>
      <c r="W225" s="1162"/>
      <c r="X225" s="1180"/>
      <c r="Y225" s="1174"/>
      <c r="Z225" s="419">
        <f>IF(O225=O224,0,IF(O225=O223,0,IF(O225=O222,0,IF(O225=O221,0,IF(O225=O220,0,IF(O225=O219,0,1))))))</f>
        <v>0</v>
      </c>
      <c r="AA225" s="419" t="s">
        <v>336</v>
      </c>
      <c r="AB225" s="419" t="str">
        <f t="shared" si="23"/>
        <v>0501</v>
      </c>
      <c r="AC225" s="529">
        <f t="shared" si="26"/>
        <v>0</v>
      </c>
    </row>
    <row r="226" spans="1:29" ht="12.95" customHeight="1" thickTop="1" thickBot="1">
      <c r="A226" s="1166"/>
      <c r="B226" s="1149"/>
      <c r="C226" s="1168"/>
      <c r="D226" s="1170"/>
      <c r="E226" s="1173"/>
      <c r="F226" s="1149"/>
      <c r="G226" s="1188"/>
      <c r="H226" s="1161"/>
      <c r="I226" s="1177"/>
      <c r="J226" s="1149"/>
      <c r="K226" s="1149"/>
      <c r="L226" s="443"/>
      <c r="M226" s="442"/>
      <c r="N226" s="545"/>
      <c r="O226" s="441"/>
      <c r="P226" s="544"/>
      <c r="Q226" s="544"/>
      <c r="R226" s="543"/>
      <c r="S226" s="440"/>
      <c r="T226" s="1155"/>
      <c r="U226" s="1155"/>
      <c r="V226" s="1183"/>
      <c r="W226" s="1162"/>
      <c r="X226" s="1181"/>
      <c r="Y226" s="1174"/>
      <c r="Z226" s="419">
        <f>IF(O226=O225,0,IF(O226=O224,0,IF(O226=O223,0,IF(O226=O222,0,IF(O226=O221,0,IF(O226=O220,0,IF(O226=O219,0,1)))))))</f>
        <v>0</v>
      </c>
      <c r="AA226" s="419" t="s">
        <v>336</v>
      </c>
      <c r="AB226" s="419" t="str">
        <f t="shared" si="23"/>
        <v>0501</v>
      </c>
      <c r="AC226" s="529">
        <f t="shared" si="26"/>
        <v>0</v>
      </c>
    </row>
    <row r="227" spans="1:29" ht="12.95" customHeight="1" thickTop="1" thickBot="1">
      <c r="A227" s="1165"/>
      <c r="B227" s="1158"/>
      <c r="C227" s="1167"/>
      <c r="D227" s="1169"/>
      <c r="E227" s="1171"/>
      <c r="F227" s="1148"/>
      <c r="G227" s="1187"/>
      <c r="H227" s="476"/>
      <c r="I227" s="1175"/>
      <c r="J227" s="1148"/>
      <c r="K227" s="1148"/>
      <c r="L227" s="475"/>
      <c r="M227" s="474"/>
      <c r="N227" s="472"/>
      <c r="O227" s="473"/>
      <c r="P227" s="551"/>
      <c r="Q227" s="551"/>
      <c r="R227" s="550"/>
      <c r="S227" s="472"/>
      <c r="T227" s="1153">
        <f>SUM(P227:S234)</f>
        <v>0</v>
      </c>
      <c r="U227" s="1153">
        <f>IF(T227&gt;0,18,0)</f>
        <v>0</v>
      </c>
      <c r="V227" s="1151">
        <f>IF((T227-U227)&gt;=0,T227-U227,0)</f>
        <v>0</v>
      </c>
      <c r="W227" s="1162">
        <f>IF(T227&lt;U227,T227,U227)/IF(U227=0,1,U227)</f>
        <v>0</v>
      </c>
      <c r="X227" s="1179" t="str">
        <f>IF(W227=1,"pe",IF(W227&gt;0,"ne",""))</f>
        <v/>
      </c>
      <c r="Y227" s="1174"/>
      <c r="Z227" s="419">
        <v>1</v>
      </c>
      <c r="AA227" s="419" t="s">
        <v>336</v>
      </c>
      <c r="AB227" s="419" t="str">
        <f t="shared" si="23"/>
        <v>0501</v>
      </c>
      <c r="AC227" s="529">
        <f>C227</f>
        <v>0</v>
      </c>
    </row>
    <row r="228" spans="1:29" ht="12.95" customHeight="1" thickTop="1" thickBot="1">
      <c r="A228" s="1165"/>
      <c r="B228" s="1148"/>
      <c r="C228" s="1167"/>
      <c r="D228" s="1169"/>
      <c r="E228" s="1172"/>
      <c r="F228" s="1148"/>
      <c r="G228" s="1187"/>
      <c r="H228" s="1160"/>
      <c r="I228" s="1176"/>
      <c r="J228" s="1148"/>
      <c r="K228" s="1148"/>
      <c r="L228" s="459"/>
      <c r="M228" s="549"/>
      <c r="N228" s="548"/>
      <c r="O228" s="457"/>
      <c r="P228" s="547"/>
      <c r="Q228" s="547"/>
      <c r="R228" s="546"/>
      <c r="S228" s="456"/>
      <c r="T228" s="1154"/>
      <c r="U228" s="1154"/>
      <c r="V228" s="1152"/>
      <c r="W228" s="1162"/>
      <c r="X228" s="1180"/>
      <c r="Y228" s="1174"/>
      <c r="Z228" s="419">
        <f>IF(O228=O227,0,1)</f>
        <v>0</v>
      </c>
      <c r="AA228" s="419" t="s">
        <v>336</v>
      </c>
      <c r="AB228" s="419" t="str">
        <f t="shared" si="23"/>
        <v>0501</v>
      </c>
      <c r="AC228" s="529">
        <f t="shared" ref="AC228:AC234" si="27">AC227</f>
        <v>0</v>
      </c>
    </row>
    <row r="229" spans="1:29" ht="12.95" customHeight="1" thickTop="1" thickBot="1">
      <c r="A229" s="1165"/>
      <c r="B229" s="1148"/>
      <c r="C229" s="1167"/>
      <c r="D229" s="1169"/>
      <c r="E229" s="1172"/>
      <c r="F229" s="1148"/>
      <c r="G229" s="1187"/>
      <c r="H229" s="1160"/>
      <c r="I229" s="1176"/>
      <c r="J229" s="1148"/>
      <c r="K229" s="1148"/>
      <c r="L229" s="459"/>
      <c r="M229" s="549"/>
      <c r="N229" s="548"/>
      <c r="O229" s="457"/>
      <c r="P229" s="547"/>
      <c r="Q229" s="547"/>
      <c r="R229" s="546"/>
      <c r="S229" s="456"/>
      <c r="T229" s="1154"/>
      <c r="U229" s="1154"/>
      <c r="V229" s="1152"/>
      <c r="W229" s="1162"/>
      <c r="X229" s="1180"/>
      <c r="Y229" s="1174"/>
      <c r="Z229" s="419">
        <f>IF(O229=O228,0,IF(O229=O227,0,1))</f>
        <v>0</v>
      </c>
      <c r="AA229" s="419" t="s">
        <v>336</v>
      </c>
      <c r="AB229" s="419" t="str">
        <f t="shared" si="23"/>
        <v>0501</v>
      </c>
      <c r="AC229" s="529">
        <f t="shared" si="27"/>
        <v>0</v>
      </c>
    </row>
    <row r="230" spans="1:29" ht="12.95" customHeight="1" thickTop="1" thickBot="1">
      <c r="A230" s="1165"/>
      <c r="B230" s="1148"/>
      <c r="C230" s="1167"/>
      <c r="D230" s="1169"/>
      <c r="E230" s="1172"/>
      <c r="F230" s="1148"/>
      <c r="G230" s="1187"/>
      <c r="H230" s="1160"/>
      <c r="I230" s="1176"/>
      <c r="J230" s="1148"/>
      <c r="K230" s="1148"/>
      <c r="L230" s="459"/>
      <c r="M230" s="549"/>
      <c r="N230" s="548"/>
      <c r="O230" s="457"/>
      <c r="P230" s="547"/>
      <c r="Q230" s="547"/>
      <c r="R230" s="546"/>
      <c r="S230" s="456"/>
      <c r="T230" s="1154"/>
      <c r="U230" s="1154"/>
      <c r="V230" s="1152"/>
      <c r="W230" s="1162"/>
      <c r="X230" s="1180"/>
      <c r="Y230" s="1174"/>
      <c r="Z230" s="419">
        <f>IF(O230=O229,0,IF(O230=O228,0,IF(O230=O227,0,1)))</f>
        <v>0</v>
      </c>
      <c r="AA230" s="419" t="s">
        <v>336</v>
      </c>
      <c r="AB230" s="419" t="str">
        <f t="shared" si="23"/>
        <v>0501</v>
      </c>
      <c r="AC230" s="529">
        <f t="shared" si="27"/>
        <v>0</v>
      </c>
    </row>
    <row r="231" spans="1:29" ht="12.95" customHeight="1" thickTop="1" thickBot="1">
      <c r="A231" s="1165"/>
      <c r="B231" s="1148"/>
      <c r="C231" s="1167"/>
      <c r="D231" s="1169"/>
      <c r="E231" s="1172"/>
      <c r="F231" s="1148"/>
      <c r="G231" s="1187"/>
      <c r="H231" s="1160"/>
      <c r="I231" s="1176"/>
      <c r="J231" s="1148"/>
      <c r="K231" s="1148"/>
      <c r="L231" s="459"/>
      <c r="M231" s="458"/>
      <c r="N231" s="548"/>
      <c r="O231" s="457"/>
      <c r="P231" s="547"/>
      <c r="Q231" s="547"/>
      <c r="R231" s="546"/>
      <c r="S231" s="456"/>
      <c r="T231" s="1154"/>
      <c r="U231" s="1154"/>
      <c r="V231" s="1152"/>
      <c r="W231" s="1162"/>
      <c r="X231" s="1180"/>
      <c r="Y231" s="1174"/>
      <c r="Z231" s="419">
        <f>IF(O231=O230,0,IF(O231=O229,0,IF(O231=O228,0,IF(O231=O227,0,1))))</f>
        <v>0</v>
      </c>
      <c r="AA231" s="419" t="s">
        <v>336</v>
      </c>
      <c r="AB231" s="419" t="str">
        <f t="shared" si="23"/>
        <v>0501</v>
      </c>
      <c r="AC231" s="529">
        <f t="shared" si="27"/>
        <v>0</v>
      </c>
    </row>
    <row r="232" spans="1:29" ht="12.95" customHeight="1" thickTop="1" thickBot="1">
      <c r="A232" s="1165"/>
      <c r="B232" s="1148"/>
      <c r="C232" s="1167"/>
      <c r="D232" s="1169"/>
      <c r="E232" s="1172"/>
      <c r="F232" s="1148"/>
      <c r="G232" s="1187"/>
      <c r="H232" s="1160"/>
      <c r="I232" s="1176"/>
      <c r="J232" s="1148"/>
      <c r="K232" s="1148"/>
      <c r="L232" s="459"/>
      <c r="M232" s="458"/>
      <c r="N232" s="548"/>
      <c r="O232" s="457"/>
      <c r="P232" s="547"/>
      <c r="Q232" s="547"/>
      <c r="R232" s="546"/>
      <c r="S232" s="456"/>
      <c r="T232" s="1154"/>
      <c r="U232" s="1154"/>
      <c r="V232" s="1182" t="str">
        <f>IF(V227&gt;9,"błąd","")</f>
        <v/>
      </c>
      <c r="W232" s="1162"/>
      <c r="X232" s="1180"/>
      <c r="Y232" s="1174"/>
      <c r="Z232" s="419">
        <f>IF(O232=O231,0,IF(O232=O230,0,IF(O232=O229,0,IF(O232=O228,0,IF(O232=O227,0,1)))))</f>
        <v>0</v>
      </c>
      <c r="AA232" s="419" t="s">
        <v>336</v>
      </c>
      <c r="AB232" s="419" t="str">
        <f t="shared" si="23"/>
        <v>0501</v>
      </c>
      <c r="AC232" s="529">
        <f t="shared" si="27"/>
        <v>0</v>
      </c>
    </row>
    <row r="233" spans="1:29" ht="12.95" customHeight="1" thickTop="1" thickBot="1">
      <c r="A233" s="1165"/>
      <c r="B233" s="1148"/>
      <c r="C233" s="1167"/>
      <c r="D233" s="1169"/>
      <c r="E233" s="1172"/>
      <c r="F233" s="1148"/>
      <c r="G233" s="1187"/>
      <c r="H233" s="1160"/>
      <c r="I233" s="1176"/>
      <c r="J233" s="1148"/>
      <c r="K233" s="1148"/>
      <c r="L233" s="459"/>
      <c r="M233" s="458"/>
      <c r="N233" s="548"/>
      <c r="O233" s="457"/>
      <c r="P233" s="547"/>
      <c r="Q233" s="547"/>
      <c r="R233" s="546"/>
      <c r="S233" s="456"/>
      <c r="T233" s="1154"/>
      <c r="U233" s="1154"/>
      <c r="V233" s="1182"/>
      <c r="W233" s="1162"/>
      <c r="X233" s="1180"/>
      <c r="Y233" s="1174"/>
      <c r="Z233" s="419">
        <f>IF(O233=O232,0,IF(O233=O231,0,IF(O233=O230,0,IF(O233=O229,0,IF(O233=O228,0,IF(O233=O227,0,1))))))</f>
        <v>0</v>
      </c>
      <c r="AA233" s="419" t="s">
        <v>336</v>
      </c>
      <c r="AB233" s="419" t="str">
        <f t="shared" si="23"/>
        <v>0501</v>
      </c>
      <c r="AC233" s="529">
        <f t="shared" si="27"/>
        <v>0</v>
      </c>
    </row>
    <row r="234" spans="1:29" ht="12.95" customHeight="1" thickTop="1" thickBot="1">
      <c r="A234" s="1166"/>
      <c r="B234" s="1149"/>
      <c r="C234" s="1168"/>
      <c r="D234" s="1170"/>
      <c r="E234" s="1173"/>
      <c r="F234" s="1149"/>
      <c r="G234" s="1188"/>
      <c r="H234" s="1161"/>
      <c r="I234" s="1177"/>
      <c r="J234" s="1149"/>
      <c r="K234" s="1149"/>
      <c r="L234" s="443"/>
      <c r="M234" s="442"/>
      <c r="N234" s="545"/>
      <c r="O234" s="441"/>
      <c r="P234" s="544"/>
      <c r="Q234" s="544"/>
      <c r="R234" s="543"/>
      <c r="S234" s="440"/>
      <c r="T234" s="1155"/>
      <c r="U234" s="1155"/>
      <c r="V234" s="1183"/>
      <c r="W234" s="1162"/>
      <c r="X234" s="1181"/>
      <c r="Y234" s="1174"/>
      <c r="Z234" s="419">
        <f>IF(O234=O233,0,IF(O234=O232,0,IF(O234=O231,0,IF(O234=O230,0,IF(O234=O229,0,IF(O234=O228,0,IF(O234=O227,0,1)))))))</f>
        <v>0</v>
      </c>
      <c r="AA234" s="419" t="s">
        <v>336</v>
      </c>
      <c r="AB234" s="419" t="str">
        <f t="shared" si="23"/>
        <v>0501</v>
      </c>
      <c r="AC234" s="529">
        <f t="shared" si="27"/>
        <v>0</v>
      </c>
    </row>
    <row r="235" spans="1:29" ht="12.95" customHeight="1" thickTop="1" thickBot="1">
      <c r="A235" s="1165"/>
      <c r="B235" s="1158"/>
      <c r="C235" s="1167"/>
      <c r="D235" s="1169"/>
      <c r="E235" s="1171"/>
      <c r="F235" s="1148"/>
      <c r="G235" s="1187"/>
      <c r="H235" s="476"/>
      <c r="I235" s="1175"/>
      <c r="J235" s="1148"/>
      <c r="K235" s="1148"/>
      <c r="L235" s="475"/>
      <c r="M235" s="474"/>
      <c r="N235" s="472"/>
      <c r="O235" s="473"/>
      <c r="P235" s="551"/>
      <c r="Q235" s="551"/>
      <c r="R235" s="550"/>
      <c r="S235" s="472"/>
      <c r="T235" s="1153">
        <f>SUM(P235:S242)</f>
        <v>0</v>
      </c>
      <c r="U235" s="1153">
        <f>IF(T235&gt;0,18,0)</f>
        <v>0</v>
      </c>
      <c r="V235" s="1151">
        <f>IF((T235-U235)&gt;=0,T235-U235,0)</f>
        <v>0</v>
      </c>
      <c r="W235" s="1162">
        <f>IF(T235&lt;U235,T235,U235)/IF(U235=0,1,U235)</f>
        <v>0</v>
      </c>
      <c r="X235" s="1179" t="str">
        <f>IF(W235=1,"pe",IF(W235&gt;0,"ne",""))</f>
        <v/>
      </c>
      <c r="Y235" s="1174"/>
      <c r="Z235" s="419">
        <v>1</v>
      </c>
      <c r="AA235" s="419" t="s">
        <v>336</v>
      </c>
      <c r="AB235" s="419" t="str">
        <f t="shared" si="23"/>
        <v>0501</v>
      </c>
      <c r="AC235" s="529">
        <f>C235</f>
        <v>0</v>
      </c>
    </row>
    <row r="236" spans="1:29" ht="12.95" customHeight="1" thickTop="1" thickBot="1">
      <c r="A236" s="1165"/>
      <c r="B236" s="1148"/>
      <c r="C236" s="1167"/>
      <c r="D236" s="1169"/>
      <c r="E236" s="1172"/>
      <c r="F236" s="1148"/>
      <c r="G236" s="1187"/>
      <c r="H236" s="1160"/>
      <c r="I236" s="1176"/>
      <c r="J236" s="1148"/>
      <c r="K236" s="1148"/>
      <c r="L236" s="459"/>
      <c r="M236" s="549"/>
      <c r="N236" s="548"/>
      <c r="O236" s="457"/>
      <c r="P236" s="547"/>
      <c r="Q236" s="547"/>
      <c r="R236" s="546"/>
      <c r="S236" s="456"/>
      <c r="T236" s="1154"/>
      <c r="U236" s="1154"/>
      <c r="V236" s="1152"/>
      <c r="W236" s="1162"/>
      <c r="X236" s="1180"/>
      <c r="Y236" s="1174"/>
      <c r="Z236" s="419">
        <f>IF(O236=O235,0,1)</f>
        <v>0</v>
      </c>
      <c r="AA236" s="419" t="s">
        <v>336</v>
      </c>
      <c r="AB236" s="419" t="str">
        <f t="shared" si="23"/>
        <v>0501</v>
      </c>
      <c r="AC236" s="529">
        <f t="shared" ref="AC236:AC242" si="28">AC235</f>
        <v>0</v>
      </c>
    </row>
    <row r="237" spans="1:29" ht="12.95" customHeight="1" thickTop="1" thickBot="1">
      <c r="A237" s="1165"/>
      <c r="B237" s="1148"/>
      <c r="C237" s="1167"/>
      <c r="D237" s="1169"/>
      <c r="E237" s="1172"/>
      <c r="F237" s="1148"/>
      <c r="G237" s="1187"/>
      <c r="H237" s="1160"/>
      <c r="I237" s="1176"/>
      <c r="J237" s="1148"/>
      <c r="K237" s="1148"/>
      <c r="L237" s="459"/>
      <c r="M237" s="549"/>
      <c r="N237" s="548"/>
      <c r="O237" s="457"/>
      <c r="P237" s="547"/>
      <c r="Q237" s="547"/>
      <c r="R237" s="546"/>
      <c r="S237" s="456"/>
      <c r="T237" s="1154"/>
      <c r="U237" s="1154"/>
      <c r="V237" s="1152"/>
      <c r="W237" s="1162"/>
      <c r="X237" s="1180"/>
      <c r="Y237" s="1174"/>
      <c r="Z237" s="419">
        <f>IF(O237=O236,0,IF(O237=O235,0,1))</f>
        <v>0</v>
      </c>
      <c r="AA237" s="419" t="s">
        <v>336</v>
      </c>
      <c r="AB237" s="419" t="str">
        <f t="shared" si="23"/>
        <v>0501</v>
      </c>
      <c r="AC237" s="529">
        <f t="shared" si="28"/>
        <v>0</v>
      </c>
    </row>
    <row r="238" spans="1:29" ht="12.95" customHeight="1" thickTop="1" thickBot="1">
      <c r="A238" s="1165"/>
      <c r="B238" s="1148"/>
      <c r="C238" s="1167"/>
      <c r="D238" s="1169"/>
      <c r="E238" s="1172"/>
      <c r="F238" s="1148"/>
      <c r="G238" s="1187"/>
      <c r="H238" s="1160"/>
      <c r="I238" s="1176"/>
      <c r="J238" s="1148"/>
      <c r="K238" s="1148"/>
      <c r="L238" s="459"/>
      <c r="M238" s="549"/>
      <c r="N238" s="548"/>
      <c r="O238" s="457"/>
      <c r="P238" s="547"/>
      <c r="Q238" s="547"/>
      <c r="R238" s="546"/>
      <c r="S238" s="456"/>
      <c r="T238" s="1154"/>
      <c r="U238" s="1154"/>
      <c r="V238" s="1152"/>
      <c r="W238" s="1162"/>
      <c r="X238" s="1180"/>
      <c r="Y238" s="1174"/>
      <c r="Z238" s="419">
        <f>IF(O238=O237,0,IF(O238=O236,0,IF(O238=O235,0,1)))</f>
        <v>0</v>
      </c>
      <c r="AA238" s="419" t="s">
        <v>336</v>
      </c>
      <c r="AB238" s="419" t="str">
        <f t="shared" si="23"/>
        <v>0501</v>
      </c>
      <c r="AC238" s="529">
        <f t="shared" si="28"/>
        <v>0</v>
      </c>
    </row>
    <row r="239" spans="1:29" ht="12.95" customHeight="1" thickTop="1" thickBot="1">
      <c r="A239" s="1165"/>
      <c r="B239" s="1148"/>
      <c r="C239" s="1167"/>
      <c r="D239" s="1169"/>
      <c r="E239" s="1172"/>
      <c r="F239" s="1148"/>
      <c r="G239" s="1187"/>
      <c r="H239" s="1160"/>
      <c r="I239" s="1176"/>
      <c r="J239" s="1148"/>
      <c r="K239" s="1148"/>
      <c r="L239" s="459"/>
      <c r="M239" s="458"/>
      <c r="N239" s="548"/>
      <c r="O239" s="457"/>
      <c r="P239" s="547"/>
      <c r="Q239" s="547"/>
      <c r="R239" s="546"/>
      <c r="S239" s="456"/>
      <c r="T239" s="1154"/>
      <c r="U239" s="1154"/>
      <c r="V239" s="1152"/>
      <c r="W239" s="1162"/>
      <c r="X239" s="1180"/>
      <c r="Y239" s="1174"/>
      <c r="Z239" s="419">
        <f>IF(O239=O238,0,IF(O239=O237,0,IF(O239=O236,0,IF(O239=O235,0,1))))</f>
        <v>0</v>
      </c>
      <c r="AA239" s="419" t="s">
        <v>336</v>
      </c>
      <c r="AB239" s="419" t="str">
        <f t="shared" si="23"/>
        <v>0501</v>
      </c>
      <c r="AC239" s="529">
        <f t="shared" si="28"/>
        <v>0</v>
      </c>
    </row>
    <row r="240" spans="1:29" ht="12.95" customHeight="1" thickTop="1" thickBot="1">
      <c r="A240" s="1165"/>
      <c r="B240" s="1148"/>
      <c r="C240" s="1167"/>
      <c r="D240" s="1169"/>
      <c r="E240" s="1172"/>
      <c r="F240" s="1148"/>
      <c r="G240" s="1187"/>
      <c r="H240" s="1160"/>
      <c r="I240" s="1176"/>
      <c r="J240" s="1148"/>
      <c r="K240" s="1148"/>
      <c r="L240" s="459"/>
      <c r="M240" s="458"/>
      <c r="N240" s="548"/>
      <c r="O240" s="457"/>
      <c r="P240" s="547"/>
      <c r="Q240" s="547"/>
      <c r="R240" s="546"/>
      <c r="S240" s="456"/>
      <c r="T240" s="1154"/>
      <c r="U240" s="1154"/>
      <c r="V240" s="1182" t="str">
        <f>IF(V235&gt;9,"błąd","")</f>
        <v/>
      </c>
      <c r="W240" s="1162"/>
      <c r="X240" s="1180"/>
      <c r="Y240" s="1174"/>
      <c r="Z240" s="419">
        <f>IF(O240=O239,0,IF(O240=O238,0,IF(O240=O237,0,IF(O240=O236,0,IF(O240=O235,0,1)))))</f>
        <v>0</v>
      </c>
      <c r="AA240" s="419" t="s">
        <v>336</v>
      </c>
      <c r="AB240" s="419" t="str">
        <f t="shared" si="23"/>
        <v>0501</v>
      </c>
      <c r="AC240" s="529">
        <f t="shared" si="28"/>
        <v>0</v>
      </c>
    </row>
    <row r="241" spans="1:29" ht="12.95" customHeight="1" thickTop="1" thickBot="1">
      <c r="A241" s="1165"/>
      <c r="B241" s="1148"/>
      <c r="C241" s="1167"/>
      <c r="D241" s="1169"/>
      <c r="E241" s="1172"/>
      <c r="F241" s="1148"/>
      <c r="G241" s="1187"/>
      <c r="H241" s="1160"/>
      <c r="I241" s="1176"/>
      <c r="J241" s="1148"/>
      <c r="K241" s="1148"/>
      <c r="L241" s="459"/>
      <c r="M241" s="458"/>
      <c r="N241" s="548"/>
      <c r="O241" s="457"/>
      <c r="P241" s="547"/>
      <c r="Q241" s="547"/>
      <c r="R241" s="546"/>
      <c r="S241" s="456"/>
      <c r="T241" s="1154"/>
      <c r="U241" s="1154"/>
      <c r="V241" s="1182"/>
      <c r="W241" s="1162"/>
      <c r="X241" s="1180"/>
      <c r="Y241" s="1174"/>
      <c r="Z241" s="419">
        <f>IF(O241=O240,0,IF(O241=O239,0,IF(O241=O238,0,IF(O241=O237,0,IF(O241=O236,0,IF(O241=O235,0,1))))))</f>
        <v>0</v>
      </c>
      <c r="AA241" s="419" t="s">
        <v>336</v>
      </c>
      <c r="AB241" s="419" t="str">
        <f t="shared" si="23"/>
        <v>0501</v>
      </c>
      <c r="AC241" s="529">
        <f t="shared" si="28"/>
        <v>0</v>
      </c>
    </row>
    <row r="242" spans="1:29" ht="12.95" customHeight="1" thickTop="1" thickBot="1">
      <c r="A242" s="1166"/>
      <c r="B242" s="1149"/>
      <c r="C242" s="1168"/>
      <c r="D242" s="1170"/>
      <c r="E242" s="1173"/>
      <c r="F242" s="1149"/>
      <c r="G242" s="1188"/>
      <c r="H242" s="1161"/>
      <c r="I242" s="1177"/>
      <c r="J242" s="1149"/>
      <c r="K242" s="1149"/>
      <c r="L242" s="443"/>
      <c r="M242" s="442"/>
      <c r="N242" s="545"/>
      <c r="O242" s="441"/>
      <c r="P242" s="544"/>
      <c r="Q242" s="544"/>
      <c r="R242" s="543"/>
      <c r="S242" s="440"/>
      <c r="T242" s="1155"/>
      <c r="U242" s="1155"/>
      <c r="V242" s="1183"/>
      <c r="W242" s="1162"/>
      <c r="X242" s="1181"/>
      <c r="Y242" s="1174"/>
      <c r="Z242" s="419">
        <f>IF(O242=O241,0,IF(O242=O240,0,IF(O242=O239,0,IF(O242=O238,0,IF(O242=O237,0,IF(O242=O236,0,IF(O242=O235,0,1)))))))</f>
        <v>0</v>
      </c>
      <c r="AA242" s="419" t="s">
        <v>336</v>
      </c>
      <c r="AB242" s="419" t="str">
        <f t="shared" si="23"/>
        <v>0501</v>
      </c>
      <c r="AC242" s="529">
        <f t="shared" si="28"/>
        <v>0</v>
      </c>
    </row>
    <row r="243" spans="1:29" ht="12.95" customHeight="1" thickTop="1" thickBot="1">
      <c r="A243" s="1165"/>
      <c r="B243" s="1158"/>
      <c r="C243" s="1167"/>
      <c r="D243" s="1169"/>
      <c r="E243" s="1171"/>
      <c r="F243" s="1148"/>
      <c r="G243" s="1187"/>
      <c r="H243" s="476"/>
      <c r="I243" s="1175"/>
      <c r="J243" s="1148"/>
      <c r="K243" s="1148"/>
      <c r="L243" s="475"/>
      <c r="M243" s="474"/>
      <c r="N243" s="472"/>
      <c r="O243" s="473"/>
      <c r="P243" s="551"/>
      <c r="Q243" s="551"/>
      <c r="R243" s="550"/>
      <c r="S243" s="472"/>
      <c r="T243" s="1153">
        <f>SUM(P243:S250)</f>
        <v>0</v>
      </c>
      <c r="U243" s="1153">
        <f>IF(T243&gt;0,18,0)</f>
        <v>0</v>
      </c>
      <c r="V243" s="1151">
        <f>IF((T243-U243)&gt;=0,T243-U243,0)</f>
        <v>0</v>
      </c>
      <c r="W243" s="1162">
        <f>IF(T243&lt;U243,T243,U243)/IF(U243=0,1,U243)</f>
        <v>0</v>
      </c>
      <c r="X243" s="1179" t="str">
        <f>IF(W243=1,"pe",IF(W243&gt;0,"ne",""))</f>
        <v/>
      </c>
      <c r="Y243" s="1174"/>
      <c r="Z243" s="419">
        <v>1</v>
      </c>
      <c r="AA243" s="419" t="s">
        <v>336</v>
      </c>
      <c r="AB243" s="419" t="str">
        <f t="shared" si="23"/>
        <v>0501</v>
      </c>
      <c r="AC243" s="529">
        <f>C243</f>
        <v>0</v>
      </c>
    </row>
    <row r="244" spans="1:29" ht="12.95" customHeight="1" thickTop="1" thickBot="1">
      <c r="A244" s="1165"/>
      <c r="B244" s="1148"/>
      <c r="C244" s="1167"/>
      <c r="D244" s="1169"/>
      <c r="E244" s="1172"/>
      <c r="F244" s="1148"/>
      <c r="G244" s="1187"/>
      <c r="H244" s="1160"/>
      <c r="I244" s="1176"/>
      <c r="J244" s="1148"/>
      <c r="K244" s="1148"/>
      <c r="L244" s="459"/>
      <c r="M244" s="549"/>
      <c r="N244" s="548"/>
      <c r="O244" s="457"/>
      <c r="P244" s="547"/>
      <c r="Q244" s="547"/>
      <c r="R244" s="546"/>
      <c r="S244" s="456"/>
      <c r="T244" s="1154"/>
      <c r="U244" s="1154"/>
      <c r="V244" s="1152"/>
      <c r="W244" s="1162"/>
      <c r="X244" s="1180"/>
      <c r="Y244" s="1174"/>
      <c r="Z244" s="419">
        <f>IF(O244=O243,0,1)</f>
        <v>0</v>
      </c>
      <c r="AA244" s="419" t="s">
        <v>336</v>
      </c>
      <c r="AB244" s="419" t="str">
        <f t="shared" si="23"/>
        <v>0501</v>
      </c>
      <c r="AC244" s="529">
        <f t="shared" ref="AC244:AC250" si="29">AC243</f>
        <v>0</v>
      </c>
    </row>
    <row r="245" spans="1:29" ht="12.95" customHeight="1" thickTop="1" thickBot="1">
      <c r="A245" s="1165"/>
      <c r="B245" s="1148"/>
      <c r="C245" s="1167"/>
      <c r="D245" s="1169"/>
      <c r="E245" s="1172"/>
      <c r="F245" s="1148"/>
      <c r="G245" s="1187"/>
      <c r="H245" s="1160"/>
      <c r="I245" s="1176"/>
      <c r="J245" s="1148"/>
      <c r="K245" s="1148"/>
      <c r="L245" s="459"/>
      <c r="M245" s="549"/>
      <c r="N245" s="548"/>
      <c r="O245" s="457"/>
      <c r="P245" s="547"/>
      <c r="Q245" s="547"/>
      <c r="R245" s="546"/>
      <c r="S245" s="456"/>
      <c r="T245" s="1154"/>
      <c r="U245" s="1154"/>
      <c r="V245" s="1152"/>
      <c r="W245" s="1162"/>
      <c r="X245" s="1180"/>
      <c r="Y245" s="1174"/>
      <c r="Z245" s="419">
        <f>IF(O245=O244,0,IF(O245=O243,0,1))</f>
        <v>0</v>
      </c>
      <c r="AA245" s="419" t="s">
        <v>336</v>
      </c>
      <c r="AB245" s="419" t="str">
        <f t="shared" si="23"/>
        <v>0501</v>
      </c>
      <c r="AC245" s="529">
        <f t="shared" si="29"/>
        <v>0</v>
      </c>
    </row>
    <row r="246" spans="1:29" ht="12.95" customHeight="1" thickTop="1" thickBot="1">
      <c r="A246" s="1165"/>
      <c r="B246" s="1148"/>
      <c r="C246" s="1167"/>
      <c r="D246" s="1169"/>
      <c r="E246" s="1172"/>
      <c r="F246" s="1148"/>
      <c r="G246" s="1187"/>
      <c r="H246" s="1160"/>
      <c r="I246" s="1176"/>
      <c r="J246" s="1148"/>
      <c r="K246" s="1148"/>
      <c r="L246" s="459"/>
      <c r="M246" s="549"/>
      <c r="N246" s="548"/>
      <c r="O246" s="457"/>
      <c r="P246" s="547"/>
      <c r="Q246" s="547"/>
      <c r="R246" s="546"/>
      <c r="S246" s="456"/>
      <c r="T246" s="1154"/>
      <c r="U246" s="1154"/>
      <c r="V246" s="1152"/>
      <c r="W246" s="1162"/>
      <c r="X246" s="1180"/>
      <c r="Y246" s="1174"/>
      <c r="Z246" s="419">
        <f>IF(O246=O245,0,IF(O246=O244,0,IF(O246=O243,0,1)))</f>
        <v>0</v>
      </c>
      <c r="AA246" s="419" t="s">
        <v>336</v>
      </c>
      <c r="AB246" s="419" t="str">
        <f t="shared" si="23"/>
        <v>0501</v>
      </c>
      <c r="AC246" s="529">
        <f t="shared" si="29"/>
        <v>0</v>
      </c>
    </row>
    <row r="247" spans="1:29" ht="12.95" customHeight="1" thickTop="1" thickBot="1">
      <c r="A247" s="1165"/>
      <c r="B247" s="1148"/>
      <c r="C247" s="1167"/>
      <c r="D247" s="1169"/>
      <c r="E247" s="1172"/>
      <c r="F247" s="1148"/>
      <c r="G247" s="1187"/>
      <c r="H247" s="1160"/>
      <c r="I247" s="1176"/>
      <c r="J247" s="1148"/>
      <c r="K247" s="1148"/>
      <c r="L247" s="459"/>
      <c r="M247" s="458"/>
      <c r="N247" s="548"/>
      <c r="O247" s="457"/>
      <c r="P247" s="547"/>
      <c r="Q247" s="547"/>
      <c r="R247" s="546"/>
      <c r="S247" s="456"/>
      <c r="T247" s="1154"/>
      <c r="U247" s="1154"/>
      <c r="V247" s="1152"/>
      <c r="W247" s="1162"/>
      <c r="X247" s="1180"/>
      <c r="Y247" s="1174"/>
      <c r="Z247" s="419">
        <f>IF(O247=O246,0,IF(O247=O245,0,IF(O247=O244,0,IF(O247=O243,0,1))))</f>
        <v>0</v>
      </c>
      <c r="AA247" s="419" t="s">
        <v>336</v>
      </c>
      <c r="AB247" s="419" t="str">
        <f t="shared" si="23"/>
        <v>0501</v>
      </c>
      <c r="AC247" s="529">
        <f t="shared" si="29"/>
        <v>0</v>
      </c>
    </row>
    <row r="248" spans="1:29" ht="12.95" customHeight="1" thickTop="1" thickBot="1">
      <c r="A248" s="1165"/>
      <c r="B248" s="1148"/>
      <c r="C248" s="1167"/>
      <c r="D248" s="1169"/>
      <c r="E248" s="1172"/>
      <c r="F248" s="1148"/>
      <c r="G248" s="1187"/>
      <c r="H248" s="1160"/>
      <c r="I248" s="1176"/>
      <c r="J248" s="1148"/>
      <c r="K248" s="1148"/>
      <c r="L248" s="459"/>
      <c r="M248" s="458"/>
      <c r="N248" s="548"/>
      <c r="O248" s="457"/>
      <c r="P248" s="547"/>
      <c r="Q248" s="547"/>
      <c r="R248" s="546"/>
      <c r="S248" s="456"/>
      <c r="T248" s="1154"/>
      <c r="U248" s="1154"/>
      <c r="V248" s="1182" t="str">
        <f>IF(V243&gt;9,"błąd","")</f>
        <v/>
      </c>
      <c r="W248" s="1162"/>
      <c r="X248" s="1180"/>
      <c r="Y248" s="1174"/>
      <c r="Z248" s="419">
        <f>IF(O248=O247,0,IF(O248=O246,0,IF(O248=O245,0,IF(O248=O244,0,IF(O248=O243,0,1)))))</f>
        <v>0</v>
      </c>
      <c r="AA248" s="419" t="s">
        <v>336</v>
      </c>
      <c r="AB248" s="419" t="str">
        <f t="shared" si="23"/>
        <v>0501</v>
      </c>
      <c r="AC248" s="529">
        <f t="shared" si="29"/>
        <v>0</v>
      </c>
    </row>
    <row r="249" spans="1:29" ht="12.95" customHeight="1" thickTop="1" thickBot="1">
      <c r="A249" s="1165"/>
      <c r="B249" s="1148"/>
      <c r="C249" s="1167"/>
      <c r="D249" s="1169"/>
      <c r="E249" s="1172"/>
      <c r="F249" s="1148"/>
      <c r="G249" s="1187"/>
      <c r="H249" s="1160"/>
      <c r="I249" s="1176"/>
      <c r="J249" s="1148"/>
      <c r="K249" s="1148"/>
      <c r="L249" s="459"/>
      <c r="M249" s="458"/>
      <c r="N249" s="548"/>
      <c r="O249" s="457"/>
      <c r="P249" s="547"/>
      <c r="Q249" s="547"/>
      <c r="R249" s="546"/>
      <c r="S249" s="456"/>
      <c r="T249" s="1154"/>
      <c r="U249" s="1154"/>
      <c r="V249" s="1182"/>
      <c r="W249" s="1162"/>
      <c r="X249" s="1180"/>
      <c r="Y249" s="1174"/>
      <c r="Z249" s="419">
        <f>IF(O249=O248,0,IF(O249=O247,0,IF(O249=O246,0,IF(O249=O245,0,IF(O249=O244,0,IF(O249=O243,0,1))))))</f>
        <v>0</v>
      </c>
      <c r="AA249" s="419" t="s">
        <v>336</v>
      </c>
      <c r="AB249" s="419" t="str">
        <f t="shared" si="23"/>
        <v>0501</v>
      </c>
      <c r="AC249" s="529">
        <f t="shared" si="29"/>
        <v>0</v>
      </c>
    </row>
    <row r="250" spans="1:29" ht="12.95" customHeight="1" thickTop="1" thickBot="1">
      <c r="A250" s="1166"/>
      <c r="B250" s="1149"/>
      <c r="C250" s="1168"/>
      <c r="D250" s="1170"/>
      <c r="E250" s="1173"/>
      <c r="F250" s="1149"/>
      <c r="G250" s="1188"/>
      <c r="H250" s="1161"/>
      <c r="I250" s="1177"/>
      <c r="J250" s="1149"/>
      <c r="K250" s="1149"/>
      <c r="L250" s="443"/>
      <c r="M250" s="442"/>
      <c r="N250" s="545"/>
      <c r="O250" s="441"/>
      <c r="P250" s="544"/>
      <c r="Q250" s="544"/>
      <c r="R250" s="543"/>
      <c r="S250" s="440"/>
      <c r="T250" s="1155"/>
      <c r="U250" s="1155"/>
      <c r="V250" s="1183"/>
      <c r="W250" s="1162"/>
      <c r="X250" s="1181"/>
      <c r="Y250" s="1174"/>
      <c r="Z250" s="419">
        <f>IF(O250=O249,0,IF(O250=O248,0,IF(O250=O247,0,IF(O250=O246,0,IF(O250=O245,0,IF(O250=O244,0,IF(O250=O243,0,1)))))))</f>
        <v>0</v>
      </c>
      <c r="AA250" s="419" t="s">
        <v>336</v>
      </c>
      <c r="AB250" s="419" t="str">
        <f t="shared" si="23"/>
        <v>0501</v>
      </c>
      <c r="AC250" s="529">
        <f t="shared" si="29"/>
        <v>0</v>
      </c>
    </row>
    <row r="251" spans="1:29" ht="12.95" customHeight="1" thickTop="1" thickBot="1">
      <c r="A251" s="1165"/>
      <c r="B251" s="1158"/>
      <c r="C251" s="1167"/>
      <c r="D251" s="1169"/>
      <c r="E251" s="1171"/>
      <c r="F251" s="1148"/>
      <c r="G251" s="1187"/>
      <c r="H251" s="476"/>
      <c r="I251" s="1175"/>
      <c r="J251" s="1148"/>
      <c r="K251" s="1148"/>
      <c r="L251" s="475"/>
      <c r="M251" s="474"/>
      <c r="N251" s="472"/>
      <c r="O251" s="473"/>
      <c r="P251" s="551"/>
      <c r="Q251" s="551"/>
      <c r="R251" s="550"/>
      <c r="S251" s="472"/>
      <c r="T251" s="1153">
        <f>SUM(P251:S258)</f>
        <v>0</v>
      </c>
      <c r="U251" s="1153">
        <f>IF(T251&gt;0,18,0)</f>
        <v>0</v>
      </c>
      <c r="V251" s="1151">
        <f>IF((T251-U251)&gt;=0,T251-U251,0)</f>
        <v>0</v>
      </c>
      <c r="W251" s="1162">
        <f>IF(T251&lt;U251,T251,U251)/IF(U251=0,1,U251)</f>
        <v>0</v>
      </c>
      <c r="X251" s="1179" t="str">
        <f>IF(W251=1,"pe",IF(W251&gt;0,"ne",""))</f>
        <v/>
      </c>
      <c r="Y251" s="1174"/>
      <c r="Z251" s="419">
        <v>1</v>
      </c>
      <c r="AA251" s="419" t="s">
        <v>336</v>
      </c>
      <c r="AB251" s="419" t="str">
        <f t="shared" si="23"/>
        <v>0501</v>
      </c>
      <c r="AC251" s="529">
        <f>C251</f>
        <v>0</v>
      </c>
    </row>
    <row r="252" spans="1:29" ht="12.95" customHeight="1" thickTop="1" thickBot="1">
      <c r="A252" s="1165"/>
      <c r="B252" s="1148"/>
      <c r="C252" s="1167"/>
      <c r="D252" s="1169"/>
      <c r="E252" s="1172"/>
      <c r="F252" s="1148"/>
      <c r="G252" s="1187"/>
      <c r="H252" s="1160"/>
      <c r="I252" s="1176"/>
      <c r="J252" s="1148"/>
      <c r="K252" s="1148"/>
      <c r="L252" s="459"/>
      <c r="M252" s="549"/>
      <c r="N252" s="548"/>
      <c r="O252" s="457"/>
      <c r="P252" s="547"/>
      <c r="Q252" s="547"/>
      <c r="R252" s="546"/>
      <c r="S252" s="456"/>
      <c r="T252" s="1154"/>
      <c r="U252" s="1154"/>
      <c r="V252" s="1152"/>
      <c r="W252" s="1162"/>
      <c r="X252" s="1180"/>
      <c r="Y252" s="1174"/>
      <c r="Z252" s="419">
        <f>IF(O252=O251,0,1)</f>
        <v>0</v>
      </c>
      <c r="AA252" s="419" t="s">
        <v>336</v>
      </c>
      <c r="AB252" s="419" t="str">
        <f t="shared" si="23"/>
        <v>0501</v>
      </c>
      <c r="AC252" s="529">
        <f t="shared" ref="AC252:AC258" si="30">AC251</f>
        <v>0</v>
      </c>
    </row>
    <row r="253" spans="1:29" ht="12.95" customHeight="1" thickTop="1" thickBot="1">
      <c r="A253" s="1165"/>
      <c r="B253" s="1148"/>
      <c r="C253" s="1167"/>
      <c r="D253" s="1169"/>
      <c r="E253" s="1172"/>
      <c r="F253" s="1148"/>
      <c r="G253" s="1187"/>
      <c r="H253" s="1160"/>
      <c r="I253" s="1176"/>
      <c r="J253" s="1148"/>
      <c r="K253" s="1148"/>
      <c r="L253" s="459"/>
      <c r="M253" s="549"/>
      <c r="N253" s="548"/>
      <c r="O253" s="457"/>
      <c r="P253" s="547"/>
      <c r="Q253" s="547"/>
      <c r="R253" s="546"/>
      <c r="S253" s="456"/>
      <c r="T253" s="1154"/>
      <c r="U253" s="1154"/>
      <c r="V253" s="1152"/>
      <c r="W253" s="1162"/>
      <c r="X253" s="1180"/>
      <c r="Y253" s="1174"/>
      <c r="Z253" s="419">
        <f>IF(O253=O252,0,IF(O253=O251,0,1))</f>
        <v>0</v>
      </c>
      <c r="AA253" s="419" t="s">
        <v>336</v>
      </c>
      <c r="AB253" s="419" t="str">
        <f t="shared" si="23"/>
        <v>0501</v>
      </c>
      <c r="AC253" s="529">
        <f t="shared" si="30"/>
        <v>0</v>
      </c>
    </row>
    <row r="254" spans="1:29" ht="12.95" customHeight="1" thickTop="1" thickBot="1">
      <c r="A254" s="1165"/>
      <c r="B254" s="1148"/>
      <c r="C254" s="1167"/>
      <c r="D254" s="1169"/>
      <c r="E254" s="1172"/>
      <c r="F254" s="1148"/>
      <c r="G254" s="1187"/>
      <c r="H254" s="1160"/>
      <c r="I254" s="1176"/>
      <c r="J254" s="1148"/>
      <c r="K254" s="1148"/>
      <c r="L254" s="459"/>
      <c r="M254" s="549"/>
      <c r="N254" s="548"/>
      <c r="O254" s="457"/>
      <c r="P254" s="547"/>
      <c r="Q254" s="547"/>
      <c r="R254" s="546"/>
      <c r="S254" s="456"/>
      <c r="T254" s="1154"/>
      <c r="U254" s="1154"/>
      <c r="V254" s="1152"/>
      <c r="W254" s="1162"/>
      <c r="X254" s="1180"/>
      <c r="Y254" s="1174"/>
      <c r="Z254" s="419">
        <f>IF(O254=O253,0,IF(O254=O252,0,IF(O254=O251,0,1)))</f>
        <v>0</v>
      </c>
      <c r="AA254" s="419" t="s">
        <v>336</v>
      </c>
      <c r="AB254" s="419" t="str">
        <f t="shared" si="23"/>
        <v>0501</v>
      </c>
      <c r="AC254" s="529">
        <f t="shared" si="30"/>
        <v>0</v>
      </c>
    </row>
    <row r="255" spans="1:29" ht="12.95" customHeight="1" thickTop="1" thickBot="1">
      <c r="A255" s="1165"/>
      <c r="B255" s="1148"/>
      <c r="C255" s="1167"/>
      <c r="D255" s="1169"/>
      <c r="E255" s="1172"/>
      <c r="F255" s="1148"/>
      <c r="G255" s="1187"/>
      <c r="H255" s="1160"/>
      <c r="I255" s="1176"/>
      <c r="J255" s="1148"/>
      <c r="K255" s="1148"/>
      <c r="L255" s="459"/>
      <c r="M255" s="458"/>
      <c r="N255" s="548"/>
      <c r="O255" s="457"/>
      <c r="P255" s="547"/>
      <c r="Q255" s="547"/>
      <c r="R255" s="546"/>
      <c r="S255" s="456"/>
      <c r="T255" s="1154"/>
      <c r="U255" s="1154"/>
      <c r="V255" s="1152"/>
      <c r="W255" s="1162"/>
      <c r="X255" s="1180"/>
      <c r="Y255" s="1174"/>
      <c r="Z255" s="419">
        <f>IF(O255=O254,0,IF(O255=O253,0,IF(O255=O252,0,IF(O255=O251,0,1))))</f>
        <v>0</v>
      </c>
      <c r="AA255" s="419" t="s">
        <v>336</v>
      </c>
      <c r="AB255" s="419" t="str">
        <f t="shared" si="23"/>
        <v>0501</v>
      </c>
      <c r="AC255" s="529">
        <f t="shared" si="30"/>
        <v>0</v>
      </c>
    </row>
    <row r="256" spans="1:29" ht="12.95" customHeight="1" thickTop="1" thickBot="1">
      <c r="A256" s="1165"/>
      <c r="B256" s="1148"/>
      <c r="C256" s="1167"/>
      <c r="D256" s="1169"/>
      <c r="E256" s="1172"/>
      <c r="F256" s="1148"/>
      <c r="G256" s="1187"/>
      <c r="H256" s="1160"/>
      <c r="I256" s="1176"/>
      <c r="J256" s="1148"/>
      <c r="K256" s="1148"/>
      <c r="L256" s="459"/>
      <c r="M256" s="458"/>
      <c r="N256" s="548"/>
      <c r="O256" s="457"/>
      <c r="P256" s="547"/>
      <c r="Q256" s="547"/>
      <c r="R256" s="546"/>
      <c r="S256" s="456"/>
      <c r="T256" s="1154"/>
      <c r="U256" s="1154"/>
      <c r="V256" s="1182" t="str">
        <f>IF(V251&gt;9,"błąd","")</f>
        <v/>
      </c>
      <c r="W256" s="1162"/>
      <c r="X256" s="1180"/>
      <c r="Y256" s="1174"/>
      <c r="Z256" s="419">
        <f>IF(O256=O255,0,IF(O256=O254,0,IF(O256=O253,0,IF(O256=O252,0,IF(O256=O251,0,1)))))</f>
        <v>0</v>
      </c>
      <c r="AA256" s="419" t="s">
        <v>336</v>
      </c>
      <c r="AB256" s="419" t="str">
        <f t="shared" si="23"/>
        <v>0501</v>
      </c>
      <c r="AC256" s="529">
        <f t="shared" si="30"/>
        <v>0</v>
      </c>
    </row>
    <row r="257" spans="1:29" ht="12.95" customHeight="1" thickTop="1" thickBot="1">
      <c r="A257" s="1165"/>
      <c r="B257" s="1148"/>
      <c r="C257" s="1167"/>
      <c r="D257" s="1169"/>
      <c r="E257" s="1172"/>
      <c r="F257" s="1148"/>
      <c r="G257" s="1187"/>
      <c r="H257" s="1160"/>
      <c r="I257" s="1176"/>
      <c r="J257" s="1148"/>
      <c r="K257" s="1148"/>
      <c r="L257" s="459"/>
      <c r="M257" s="458"/>
      <c r="N257" s="548"/>
      <c r="O257" s="457"/>
      <c r="P257" s="547"/>
      <c r="Q257" s="547"/>
      <c r="R257" s="546"/>
      <c r="S257" s="456"/>
      <c r="T257" s="1154"/>
      <c r="U257" s="1154"/>
      <c r="V257" s="1182"/>
      <c r="W257" s="1162"/>
      <c r="X257" s="1180"/>
      <c r="Y257" s="1174"/>
      <c r="Z257" s="419">
        <f>IF(O257=O256,0,IF(O257=O255,0,IF(O257=O254,0,IF(O257=O253,0,IF(O257=O252,0,IF(O257=O251,0,1))))))</f>
        <v>0</v>
      </c>
      <c r="AA257" s="419" t="s">
        <v>336</v>
      </c>
      <c r="AB257" s="419" t="str">
        <f t="shared" si="23"/>
        <v>0501</v>
      </c>
      <c r="AC257" s="529">
        <f t="shared" si="30"/>
        <v>0</v>
      </c>
    </row>
    <row r="258" spans="1:29" ht="12.95" customHeight="1" thickTop="1" thickBot="1">
      <c r="A258" s="1166"/>
      <c r="B258" s="1149"/>
      <c r="C258" s="1168"/>
      <c r="D258" s="1170"/>
      <c r="E258" s="1173"/>
      <c r="F258" s="1149"/>
      <c r="G258" s="1188"/>
      <c r="H258" s="1161"/>
      <c r="I258" s="1177"/>
      <c r="J258" s="1149"/>
      <c r="K258" s="1149"/>
      <c r="L258" s="443"/>
      <c r="M258" s="442"/>
      <c r="N258" s="545"/>
      <c r="O258" s="441"/>
      <c r="P258" s="544"/>
      <c r="Q258" s="544"/>
      <c r="R258" s="543"/>
      <c r="S258" s="440"/>
      <c r="T258" s="1155"/>
      <c r="U258" s="1155"/>
      <c r="V258" s="1183"/>
      <c r="W258" s="1162"/>
      <c r="X258" s="1181"/>
      <c r="Y258" s="1174"/>
      <c r="Z258" s="419">
        <f>IF(O258=O257,0,IF(O258=O256,0,IF(O258=O255,0,IF(O258=O254,0,IF(O258=O253,0,IF(O258=O252,0,IF(O258=O251,0,1)))))))</f>
        <v>0</v>
      </c>
      <c r="AA258" s="419" t="s">
        <v>336</v>
      </c>
      <c r="AB258" s="419" t="str">
        <f t="shared" si="23"/>
        <v>0501</v>
      </c>
      <c r="AC258" s="529">
        <f t="shared" si="30"/>
        <v>0</v>
      </c>
    </row>
    <row r="259" spans="1:29" ht="12.95" customHeight="1" thickTop="1" thickBot="1">
      <c r="A259" s="1165"/>
      <c r="B259" s="1158"/>
      <c r="C259" s="1167"/>
      <c r="D259" s="1169"/>
      <c r="E259" s="1171"/>
      <c r="F259" s="1148"/>
      <c r="G259" s="1187"/>
      <c r="H259" s="476"/>
      <c r="I259" s="1175"/>
      <c r="J259" s="1148"/>
      <c r="K259" s="1148"/>
      <c r="L259" s="475"/>
      <c r="M259" s="474"/>
      <c r="N259" s="472"/>
      <c r="O259" s="473"/>
      <c r="P259" s="551"/>
      <c r="Q259" s="551"/>
      <c r="R259" s="550"/>
      <c r="S259" s="472"/>
      <c r="T259" s="1153">
        <f>SUM(P259:S266)</f>
        <v>0</v>
      </c>
      <c r="U259" s="1153">
        <f>IF(T259&gt;0,18,0)</f>
        <v>0</v>
      </c>
      <c r="V259" s="1151">
        <f>IF((T259-U259)&gt;=0,T259-U259,0)</f>
        <v>0</v>
      </c>
      <c r="W259" s="1162">
        <f>IF(T259&lt;U259,T259,U259)/IF(U259=0,1,U259)</f>
        <v>0</v>
      </c>
      <c r="X259" s="1179" t="str">
        <f>IF(W259=1,"pe",IF(W259&gt;0,"ne",""))</f>
        <v/>
      </c>
      <c r="Y259" s="1174"/>
      <c r="Z259" s="419">
        <v>1</v>
      </c>
      <c r="AA259" s="419" t="s">
        <v>336</v>
      </c>
      <c r="AB259" s="419" t="str">
        <f t="shared" si="23"/>
        <v>0501</v>
      </c>
      <c r="AC259" s="529">
        <f>C259</f>
        <v>0</v>
      </c>
    </row>
    <row r="260" spans="1:29" ht="12.95" customHeight="1" thickTop="1" thickBot="1">
      <c r="A260" s="1165"/>
      <c r="B260" s="1148"/>
      <c r="C260" s="1167"/>
      <c r="D260" s="1169"/>
      <c r="E260" s="1172"/>
      <c r="F260" s="1148"/>
      <c r="G260" s="1187"/>
      <c r="H260" s="1160"/>
      <c r="I260" s="1176"/>
      <c r="J260" s="1148"/>
      <c r="K260" s="1148"/>
      <c r="L260" s="459"/>
      <c r="M260" s="549"/>
      <c r="N260" s="548"/>
      <c r="O260" s="457"/>
      <c r="P260" s="547"/>
      <c r="Q260" s="547"/>
      <c r="R260" s="546"/>
      <c r="S260" s="456"/>
      <c r="T260" s="1154"/>
      <c r="U260" s="1154"/>
      <c r="V260" s="1152"/>
      <c r="W260" s="1162"/>
      <c r="X260" s="1180"/>
      <c r="Y260" s="1174"/>
      <c r="Z260" s="419">
        <f>IF(O260=O259,0,1)</f>
        <v>0</v>
      </c>
      <c r="AA260" s="419" t="s">
        <v>336</v>
      </c>
      <c r="AB260" s="419" t="str">
        <f t="shared" si="23"/>
        <v>0501</v>
      </c>
      <c r="AC260" s="529">
        <f t="shared" ref="AC260:AC266" si="31">AC259</f>
        <v>0</v>
      </c>
    </row>
    <row r="261" spans="1:29" ht="12.95" customHeight="1" thickTop="1" thickBot="1">
      <c r="A261" s="1165"/>
      <c r="B261" s="1148"/>
      <c r="C261" s="1167"/>
      <c r="D261" s="1169"/>
      <c r="E261" s="1172"/>
      <c r="F261" s="1148"/>
      <c r="G261" s="1187"/>
      <c r="H261" s="1160"/>
      <c r="I261" s="1176"/>
      <c r="J261" s="1148"/>
      <c r="K261" s="1148"/>
      <c r="L261" s="459"/>
      <c r="M261" s="549"/>
      <c r="N261" s="548"/>
      <c r="O261" s="457"/>
      <c r="P261" s="547"/>
      <c r="Q261" s="547"/>
      <c r="R261" s="546"/>
      <c r="S261" s="456"/>
      <c r="T261" s="1154"/>
      <c r="U261" s="1154"/>
      <c r="V261" s="1152"/>
      <c r="W261" s="1162"/>
      <c r="X261" s="1180"/>
      <c r="Y261" s="1174"/>
      <c r="Z261" s="419">
        <f>IF(O261=O260,0,IF(O261=O259,0,1))</f>
        <v>0</v>
      </c>
      <c r="AA261" s="419" t="s">
        <v>336</v>
      </c>
      <c r="AB261" s="419" t="str">
        <f t="shared" si="23"/>
        <v>0501</v>
      </c>
      <c r="AC261" s="529">
        <f t="shared" si="31"/>
        <v>0</v>
      </c>
    </row>
    <row r="262" spans="1:29" ht="12.95" customHeight="1" thickTop="1" thickBot="1">
      <c r="A262" s="1165"/>
      <c r="B262" s="1148"/>
      <c r="C262" s="1167"/>
      <c r="D262" s="1169"/>
      <c r="E262" s="1172"/>
      <c r="F262" s="1148"/>
      <c r="G262" s="1187"/>
      <c r="H262" s="1160"/>
      <c r="I262" s="1176"/>
      <c r="J262" s="1148"/>
      <c r="K262" s="1148"/>
      <c r="L262" s="459"/>
      <c r="M262" s="549"/>
      <c r="N262" s="548"/>
      <c r="O262" s="457"/>
      <c r="P262" s="547"/>
      <c r="Q262" s="547"/>
      <c r="R262" s="546"/>
      <c r="S262" s="456"/>
      <c r="T262" s="1154"/>
      <c r="U262" s="1154"/>
      <c r="V262" s="1152"/>
      <c r="W262" s="1162"/>
      <c r="X262" s="1180"/>
      <c r="Y262" s="1174"/>
      <c r="Z262" s="419">
        <f>IF(O262=O261,0,IF(O262=O260,0,IF(O262=O259,0,1)))</f>
        <v>0</v>
      </c>
      <c r="AA262" s="419" t="s">
        <v>336</v>
      </c>
      <c r="AB262" s="419" t="str">
        <f t="shared" ref="AB262:AB325" si="32">$C$2</f>
        <v>0501</v>
      </c>
      <c r="AC262" s="529">
        <f t="shared" si="31"/>
        <v>0</v>
      </c>
    </row>
    <row r="263" spans="1:29" ht="12.95" customHeight="1" thickTop="1" thickBot="1">
      <c r="A263" s="1165"/>
      <c r="B263" s="1148"/>
      <c r="C263" s="1167"/>
      <c r="D263" s="1169"/>
      <c r="E263" s="1172"/>
      <c r="F263" s="1148"/>
      <c r="G263" s="1187"/>
      <c r="H263" s="1160"/>
      <c r="I263" s="1176"/>
      <c r="J263" s="1148"/>
      <c r="K263" s="1148"/>
      <c r="L263" s="459"/>
      <c r="M263" s="458"/>
      <c r="N263" s="548"/>
      <c r="O263" s="457"/>
      <c r="P263" s="547"/>
      <c r="Q263" s="547"/>
      <c r="R263" s="546"/>
      <c r="S263" s="456"/>
      <c r="T263" s="1154"/>
      <c r="U263" s="1154"/>
      <c r="V263" s="1152"/>
      <c r="W263" s="1162"/>
      <c r="X263" s="1180"/>
      <c r="Y263" s="1174"/>
      <c r="Z263" s="419">
        <f>IF(O263=O262,0,IF(O263=O261,0,IF(O263=O260,0,IF(O263=O259,0,1))))</f>
        <v>0</v>
      </c>
      <c r="AA263" s="419" t="s">
        <v>336</v>
      </c>
      <c r="AB263" s="419" t="str">
        <f t="shared" si="32"/>
        <v>0501</v>
      </c>
      <c r="AC263" s="529">
        <f t="shared" si="31"/>
        <v>0</v>
      </c>
    </row>
    <row r="264" spans="1:29" ht="12.95" customHeight="1" thickTop="1" thickBot="1">
      <c r="A264" s="1165"/>
      <c r="B264" s="1148"/>
      <c r="C264" s="1167"/>
      <c r="D264" s="1169"/>
      <c r="E264" s="1172"/>
      <c r="F264" s="1148"/>
      <c r="G264" s="1187"/>
      <c r="H264" s="1160"/>
      <c r="I264" s="1176"/>
      <c r="J264" s="1148"/>
      <c r="K264" s="1148"/>
      <c r="L264" s="459"/>
      <c r="M264" s="458"/>
      <c r="N264" s="548"/>
      <c r="O264" s="457"/>
      <c r="P264" s="547"/>
      <c r="Q264" s="547"/>
      <c r="R264" s="546"/>
      <c r="S264" s="456"/>
      <c r="T264" s="1154"/>
      <c r="U264" s="1154"/>
      <c r="V264" s="1182" t="str">
        <f>IF(V259&gt;9,"błąd","")</f>
        <v/>
      </c>
      <c r="W264" s="1162"/>
      <c r="X264" s="1180"/>
      <c r="Y264" s="1174"/>
      <c r="Z264" s="419">
        <f>IF(O264=O263,0,IF(O264=O262,0,IF(O264=O261,0,IF(O264=O260,0,IF(O264=O259,0,1)))))</f>
        <v>0</v>
      </c>
      <c r="AA264" s="419" t="s">
        <v>336</v>
      </c>
      <c r="AB264" s="419" t="str">
        <f t="shared" si="32"/>
        <v>0501</v>
      </c>
      <c r="AC264" s="529">
        <f t="shared" si="31"/>
        <v>0</v>
      </c>
    </row>
    <row r="265" spans="1:29" ht="12.95" customHeight="1" thickTop="1" thickBot="1">
      <c r="A265" s="1165"/>
      <c r="B265" s="1148"/>
      <c r="C265" s="1167"/>
      <c r="D265" s="1169"/>
      <c r="E265" s="1172"/>
      <c r="F265" s="1148"/>
      <c r="G265" s="1187"/>
      <c r="H265" s="1160"/>
      <c r="I265" s="1176"/>
      <c r="J265" s="1148"/>
      <c r="K265" s="1148"/>
      <c r="L265" s="459"/>
      <c r="M265" s="458"/>
      <c r="N265" s="548"/>
      <c r="O265" s="457"/>
      <c r="P265" s="547"/>
      <c r="Q265" s="547"/>
      <c r="R265" s="546"/>
      <c r="S265" s="456"/>
      <c r="T265" s="1154"/>
      <c r="U265" s="1154"/>
      <c r="V265" s="1182"/>
      <c r="W265" s="1162"/>
      <c r="X265" s="1180"/>
      <c r="Y265" s="1174"/>
      <c r="Z265" s="419">
        <f>IF(O265=O264,0,IF(O265=O263,0,IF(O265=O262,0,IF(O265=O261,0,IF(O265=O260,0,IF(O265=O259,0,1))))))</f>
        <v>0</v>
      </c>
      <c r="AA265" s="419" t="s">
        <v>336</v>
      </c>
      <c r="AB265" s="419" t="str">
        <f t="shared" si="32"/>
        <v>0501</v>
      </c>
      <c r="AC265" s="529">
        <f t="shared" si="31"/>
        <v>0</v>
      </c>
    </row>
    <row r="266" spans="1:29" ht="12.95" customHeight="1" thickTop="1" thickBot="1">
      <c r="A266" s="1166"/>
      <c r="B266" s="1149"/>
      <c r="C266" s="1168"/>
      <c r="D266" s="1170"/>
      <c r="E266" s="1173"/>
      <c r="F266" s="1149"/>
      <c r="G266" s="1188"/>
      <c r="H266" s="1161"/>
      <c r="I266" s="1177"/>
      <c r="J266" s="1149"/>
      <c r="K266" s="1149"/>
      <c r="L266" s="443"/>
      <c r="M266" s="442"/>
      <c r="N266" s="545"/>
      <c r="O266" s="441"/>
      <c r="P266" s="544"/>
      <c r="Q266" s="544"/>
      <c r="R266" s="543"/>
      <c r="S266" s="440"/>
      <c r="T266" s="1155"/>
      <c r="U266" s="1155"/>
      <c r="V266" s="1183"/>
      <c r="W266" s="1162"/>
      <c r="X266" s="1181"/>
      <c r="Y266" s="1174"/>
      <c r="Z266" s="419">
        <f>IF(O266=O265,0,IF(O266=O264,0,IF(O266=O263,0,IF(O266=O262,0,IF(O266=O261,0,IF(O266=O260,0,IF(O266=O259,0,1)))))))</f>
        <v>0</v>
      </c>
      <c r="AA266" s="419" t="s">
        <v>336</v>
      </c>
      <c r="AB266" s="419" t="str">
        <f t="shared" si="32"/>
        <v>0501</v>
      </c>
      <c r="AC266" s="529">
        <f t="shared" si="31"/>
        <v>0</v>
      </c>
    </row>
    <row r="267" spans="1:29" ht="12.95" customHeight="1" thickTop="1" thickBot="1">
      <c r="A267" s="1165"/>
      <c r="B267" s="1158"/>
      <c r="C267" s="1167"/>
      <c r="D267" s="1169"/>
      <c r="E267" s="1171"/>
      <c r="F267" s="1148"/>
      <c r="G267" s="1187"/>
      <c r="H267" s="476"/>
      <c r="I267" s="1175"/>
      <c r="J267" s="1148"/>
      <c r="K267" s="1148"/>
      <c r="L267" s="475"/>
      <c r="M267" s="474"/>
      <c r="N267" s="472"/>
      <c r="O267" s="473"/>
      <c r="P267" s="551"/>
      <c r="Q267" s="551"/>
      <c r="R267" s="550"/>
      <c r="S267" s="472"/>
      <c r="T267" s="1153">
        <f>SUM(P267:S274)</f>
        <v>0</v>
      </c>
      <c r="U267" s="1153">
        <f>IF(T267&gt;0,18,0)</f>
        <v>0</v>
      </c>
      <c r="V267" s="1151">
        <f>IF((T267-U267)&gt;=0,T267-U267,0)</f>
        <v>0</v>
      </c>
      <c r="W267" s="1162">
        <f>IF(T267&lt;U267,T267,U267)/IF(U267=0,1,U267)</f>
        <v>0</v>
      </c>
      <c r="X267" s="1179" t="str">
        <f>IF(W267=1,"pe",IF(W267&gt;0,"ne",""))</f>
        <v/>
      </c>
      <c r="Y267" s="1174"/>
      <c r="Z267" s="419">
        <v>1</v>
      </c>
      <c r="AA267" s="419" t="s">
        <v>336</v>
      </c>
      <c r="AB267" s="419" t="str">
        <f t="shared" si="32"/>
        <v>0501</v>
      </c>
      <c r="AC267" s="529">
        <f>C267</f>
        <v>0</v>
      </c>
    </row>
    <row r="268" spans="1:29" ht="12.95" customHeight="1" thickTop="1" thickBot="1">
      <c r="A268" s="1165"/>
      <c r="B268" s="1148"/>
      <c r="C268" s="1167"/>
      <c r="D268" s="1169"/>
      <c r="E268" s="1172"/>
      <c r="F268" s="1148"/>
      <c r="G268" s="1187"/>
      <c r="H268" s="1160"/>
      <c r="I268" s="1176"/>
      <c r="J268" s="1148"/>
      <c r="K268" s="1148"/>
      <c r="L268" s="459"/>
      <c r="M268" s="549"/>
      <c r="N268" s="548"/>
      <c r="O268" s="457"/>
      <c r="P268" s="547"/>
      <c r="Q268" s="547"/>
      <c r="R268" s="546"/>
      <c r="S268" s="456"/>
      <c r="T268" s="1154"/>
      <c r="U268" s="1154"/>
      <c r="V268" s="1152"/>
      <c r="W268" s="1162"/>
      <c r="X268" s="1180"/>
      <c r="Y268" s="1174"/>
      <c r="Z268" s="419">
        <f>IF(O268=O267,0,1)</f>
        <v>0</v>
      </c>
      <c r="AA268" s="419" t="s">
        <v>336</v>
      </c>
      <c r="AB268" s="419" t="str">
        <f t="shared" si="32"/>
        <v>0501</v>
      </c>
      <c r="AC268" s="529">
        <f t="shared" ref="AC268:AC274" si="33">AC267</f>
        <v>0</v>
      </c>
    </row>
    <row r="269" spans="1:29" ht="12.95" customHeight="1" thickTop="1" thickBot="1">
      <c r="A269" s="1165"/>
      <c r="B269" s="1148"/>
      <c r="C269" s="1167"/>
      <c r="D269" s="1169"/>
      <c r="E269" s="1172"/>
      <c r="F269" s="1148"/>
      <c r="G269" s="1187"/>
      <c r="H269" s="1160"/>
      <c r="I269" s="1176"/>
      <c r="J269" s="1148"/>
      <c r="K269" s="1148"/>
      <c r="L269" s="459"/>
      <c r="M269" s="549"/>
      <c r="N269" s="548"/>
      <c r="O269" s="457"/>
      <c r="P269" s="547"/>
      <c r="Q269" s="547"/>
      <c r="R269" s="546"/>
      <c r="S269" s="456"/>
      <c r="T269" s="1154"/>
      <c r="U269" s="1154"/>
      <c r="V269" s="1152"/>
      <c r="W269" s="1162"/>
      <c r="X269" s="1180"/>
      <c r="Y269" s="1174"/>
      <c r="Z269" s="419">
        <f>IF(O269=O268,0,IF(O269=O267,0,1))</f>
        <v>0</v>
      </c>
      <c r="AA269" s="419" t="s">
        <v>336</v>
      </c>
      <c r="AB269" s="419" t="str">
        <f t="shared" si="32"/>
        <v>0501</v>
      </c>
      <c r="AC269" s="529">
        <f t="shared" si="33"/>
        <v>0</v>
      </c>
    </row>
    <row r="270" spans="1:29" ht="12.95" customHeight="1" thickTop="1" thickBot="1">
      <c r="A270" s="1165"/>
      <c r="B270" s="1148"/>
      <c r="C270" s="1167"/>
      <c r="D270" s="1169"/>
      <c r="E270" s="1172"/>
      <c r="F270" s="1148"/>
      <c r="G270" s="1187"/>
      <c r="H270" s="1160"/>
      <c r="I270" s="1176"/>
      <c r="J270" s="1148"/>
      <c r="K270" s="1148"/>
      <c r="L270" s="459"/>
      <c r="M270" s="549"/>
      <c r="N270" s="548"/>
      <c r="O270" s="457"/>
      <c r="P270" s="547"/>
      <c r="Q270" s="547"/>
      <c r="R270" s="546"/>
      <c r="S270" s="456"/>
      <c r="T270" s="1154"/>
      <c r="U270" s="1154"/>
      <c r="V270" s="1152"/>
      <c r="W270" s="1162"/>
      <c r="X270" s="1180"/>
      <c r="Y270" s="1174"/>
      <c r="Z270" s="419">
        <f>IF(O270=O269,0,IF(O270=O268,0,IF(O270=O267,0,1)))</f>
        <v>0</v>
      </c>
      <c r="AA270" s="419" t="s">
        <v>336</v>
      </c>
      <c r="AB270" s="419" t="str">
        <f t="shared" si="32"/>
        <v>0501</v>
      </c>
      <c r="AC270" s="529">
        <f t="shared" si="33"/>
        <v>0</v>
      </c>
    </row>
    <row r="271" spans="1:29" ht="12.95" customHeight="1" thickTop="1" thickBot="1">
      <c r="A271" s="1165"/>
      <c r="B271" s="1148"/>
      <c r="C271" s="1167"/>
      <c r="D271" s="1169"/>
      <c r="E271" s="1172"/>
      <c r="F271" s="1148"/>
      <c r="G271" s="1187"/>
      <c r="H271" s="1160"/>
      <c r="I271" s="1176"/>
      <c r="J271" s="1148"/>
      <c r="K271" s="1148"/>
      <c r="L271" s="459"/>
      <c r="M271" s="458"/>
      <c r="N271" s="548"/>
      <c r="O271" s="457"/>
      <c r="P271" s="547"/>
      <c r="Q271" s="547"/>
      <c r="R271" s="546"/>
      <c r="S271" s="456"/>
      <c r="T271" s="1154"/>
      <c r="U271" s="1154"/>
      <c r="V271" s="1152"/>
      <c r="W271" s="1162"/>
      <c r="X271" s="1180"/>
      <c r="Y271" s="1174"/>
      <c r="Z271" s="419">
        <f>IF(O271=O270,0,IF(O271=O269,0,IF(O271=O268,0,IF(O271=O267,0,1))))</f>
        <v>0</v>
      </c>
      <c r="AA271" s="419" t="s">
        <v>336</v>
      </c>
      <c r="AB271" s="419" t="str">
        <f t="shared" si="32"/>
        <v>0501</v>
      </c>
      <c r="AC271" s="529">
        <f t="shared" si="33"/>
        <v>0</v>
      </c>
    </row>
    <row r="272" spans="1:29" ht="12.95" customHeight="1" thickTop="1" thickBot="1">
      <c r="A272" s="1165"/>
      <c r="B272" s="1148"/>
      <c r="C272" s="1167"/>
      <c r="D272" s="1169"/>
      <c r="E272" s="1172"/>
      <c r="F272" s="1148"/>
      <c r="G272" s="1187"/>
      <c r="H272" s="1160"/>
      <c r="I272" s="1176"/>
      <c r="J272" s="1148"/>
      <c r="K272" s="1148"/>
      <c r="L272" s="459"/>
      <c r="M272" s="458"/>
      <c r="N272" s="548"/>
      <c r="O272" s="457"/>
      <c r="P272" s="547"/>
      <c r="Q272" s="547"/>
      <c r="R272" s="546"/>
      <c r="S272" s="456"/>
      <c r="T272" s="1154"/>
      <c r="U272" s="1154"/>
      <c r="V272" s="1182" t="str">
        <f>IF(V267&gt;9,"błąd","")</f>
        <v/>
      </c>
      <c r="W272" s="1162"/>
      <c r="X272" s="1180"/>
      <c r="Y272" s="1174"/>
      <c r="Z272" s="419">
        <f>IF(O272=O271,0,IF(O272=O270,0,IF(O272=O269,0,IF(O272=O268,0,IF(O272=O267,0,1)))))</f>
        <v>0</v>
      </c>
      <c r="AA272" s="419" t="s">
        <v>336</v>
      </c>
      <c r="AB272" s="419" t="str">
        <f t="shared" si="32"/>
        <v>0501</v>
      </c>
      <c r="AC272" s="529">
        <f t="shared" si="33"/>
        <v>0</v>
      </c>
    </row>
    <row r="273" spans="1:29" ht="12.95" customHeight="1" thickTop="1" thickBot="1">
      <c r="A273" s="1165"/>
      <c r="B273" s="1148"/>
      <c r="C273" s="1167"/>
      <c r="D273" s="1169"/>
      <c r="E273" s="1172"/>
      <c r="F273" s="1148"/>
      <c r="G273" s="1187"/>
      <c r="H273" s="1160"/>
      <c r="I273" s="1176"/>
      <c r="J273" s="1148"/>
      <c r="K273" s="1148"/>
      <c r="L273" s="459"/>
      <c r="M273" s="458"/>
      <c r="N273" s="548"/>
      <c r="O273" s="457"/>
      <c r="P273" s="547"/>
      <c r="Q273" s="547"/>
      <c r="R273" s="546"/>
      <c r="S273" s="456"/>
      <c r="T273" s="1154"/>
      <c r="U273" s="1154"/>
      <c r="V273" s="1182"/>
      <c r="W273" s="1162"/>
      <c r="X273" s="1180"/>
      <c r="Y273" s="1174"/>
      <c r="Z273" s="419">
        <f>IF(O273=O272,0,IF(O273=O271,0,IF(O273=O270,0,IF(O273=O269,0,IF(O273=O268,0,IF(O273=O267,0,1))))))</f>
        <v>0</v>
      </c>
      <c r="AA273" s="419" t="s">
        <v>336</v>
      </c>
      <c r="AB273" s="419" t="str">
        <f t="shared" si="32"/>
        <v>0501</v>
      </c>
      <c r="AC273" s="529">
        <f t="shared" si="33"/>
        <v>0</v>
      </c>
    </row>
    <row r="274" spans="1:29" ht="12.95" customHeight="1" thickTop="1" thickBot="1">
      <c r="A274" s="1166"/>
      <c r="B274" s="1149"/>
      <c r="C274" s="1168"/>
      <c r="D274" s="1170"/>
      <c r="E274" s="1173"/>
      <c r="F274" s="1149"/>
      <c r="G274" s="1188"/>
      <c r="H274" s="1161"/>
      <c r="I274" s="1177"/>
      <c r="J274" s="1149"/>
      <c r="K274" s="1149"/>
      <c r="L274" s="443"/>
      <c r="M274" s="442"/>
      <c r="N274" s="545"/>
      <c r="O274" s="441"/>
      <c r="P274" s="544"/>
      <c r="Q274" s="544"/>
      <c r="R274" s="543"/>
      <c r="S274" s="440"/>
      <c r="T274" s="1155"/>
      <c r="U274" s="1155"/>
      <c r="V274" s="1183"/>
      <c r="W274" s="1162"/>
      <c r="X274" s="1181"/>
      <c r="Y274" s="1174"/>
      <c r="Z274" s="419">
        <f>IF(O274=O273,0,IF(O274=O272,0,IF(O274=O271,0,IF(O274=O270,0,IF(O274=O269,0,IF(O274=O268,0,IF(O274=O267,0,1)))))))</f>
        <v>0</v>
      </c>
      <c r="AA274" s="419" t="s">
        <v>336</v>
      </c>
      <c r="AB274" s="419" t="str">
        <f t="shared" si="32"/>
        <v>0501</v>
      </c>
      <c r="AC274" s="529">
        <f t="shared" si="33"/>
        <v>0</v>
      </c>
    </row>
    <row r="275" spans="1:29" ht="12.95" customHeight="1" thickTop="1" thickBot="1">
      <c r="A275" s="1165"/>
      <c r="B275" s="1158"/>
      <c r="C275" s="1167"/>
      <c r="D275" s="1169"/>
      <c r="E275" s="1171"/>
      <c r="F275" s="1148"/>
      <c r="G275" s="1187"/>
      <c r="H275" s="476"/>
      <c r="I275" s="1175"/>
      <c r="J275" s="1148"/>
      <c r="K275" s="1148"/>
      <c r="L275" s="475"/>
      <c r="M275" s="474"/>
      <c r="N275" s="472"/>
      <c r="O275" s="473"/>
      <c r="P275" s="551"/>
      <c r="Q275" s="551"/>
      <c r="R275" s="550"/>
      <c r="S275" s="472"/>
      <c r="T275" s="1153">
        <f>SUM(P275:S282)</f>
        <v>0</v>
      </c>
      <c r="U275" s="1153">
        <f>IF(T275&gt;0,18,0)</f>
        <v>0</v>
      </c>
      <c r="V275" s="1151">
        <f>IF((T275-U275)&gt;=0,T275-U275,0)</f>
        <v>0</v>
      </c>
      <c r="W275" s="1162">
        <f>IF(T275&lt;U275,T275,U275)/IF(U275=0,1,U275)</f>
        <v>0</v>
      </c>
      <c r="X275" s="1179" t="str">
        <f>IF(W275=1,"pe",IF(W275&gt;0,"ne",""))</f>
        <v/>
      </c>
      <c r="Y275" s="1174"/>
      <c r="Z275" s="419">
        <v>1</v>
      </c>
      <c r="AA275" s="419" t="s">
        <v>336</v>
      </c>
      <c r="AB275" s="419" t="str">
        <f t="shared" si="32"/>
        <v>0501</v>
      </c>
      <c r="AC275" s="529">
        <f>C275</f>
        <v>0</v>
      </c>
    </row>
    <row r="276" spans="1:29" ht="12.95" customHeight="1" thickTop="1" thickBot="1">
      <c r="A276" s="1165"/>
      <c r="B276" s="1148"/>
      <c r="C276" s="1167"/>
      <c r="D276" s="1169"/>
      <c r="E276" s="1172"/>
      <c r="F276" s="1148"/>
      <c r="G276" s="1187"/>
      <c r="H276" s="1160"/>
      <c r="I276" s="1176"/>
      <c r="J276" s="1148"/>
      <c r="K276" s="1148"/>
      <c r="L276" s="459"/>
      <c r="M276" s="549"/>
      <c r="N276" s="548"/>
      <c r="O276" s="457"/>
      <c r="P276" s="547"/>
      <c r="Q276" s="547"/>
      <c r="R276" s="546"/>
      <c r="S276" s="456"/>
      <c r="T276" s="1154"/>
      <c r="U276" s="1154"/>
      <c r="V276" s="1152"/>
      <c r="W276" s="1162"/>
      <c r="X276" s="1180"/>
      <c r="Y276" s="1174"/>
      <c r="Z276" s="419">
        <f>IF(O276=O275,0,1)</f>
        <v>0</v>
      </c>
      <c r="AA276" s="419" t="s">
        <v>336</v>
      </c>
      <c r="AB276" s="419" t="str">
        <f t="shared" si="32"/>
        <v>0501</v>
      </c>
      <c r="AC276" s="529">
        <f t="shared" ref="AC276:AC282" si="34">AC275</f>
        <v>0</v>
      </c>
    </row>
    <row r="277" spans="1:29" ht="12.95" customHeight="1" thickTop="1" thickBot="1">
      <c r="A277" s="1165"/>
      <c r="B277" s="1148"/>
      <c r="C277" s="1167"/>
      <c r="D277" s="1169"/>
      <c r="E277" s="1172"/>
      <c r="F277" s="1148"/>
      <c r="G277" s="1187"/>
      <c r="H277" s="1160"/>
      <c r="I277" s="1176"/>
      <c r="J277" s="1148"/>
      <c r="K277" s="1148"/>
      <c r="L277" s="459"/>
      <c r="M277" s="549"/>
      <c r="N277" s="548"/>
      <c r="O277" s="457"/>
      <c r="P277" s="547"/>
      <c r="Q277" s="547"/>
      <c r="R277" s="546"/>
      <c r="S277" s="456"/>
      <c r="T277" s="1154"/>
      <c r="U277" s="1154"/>
      <c r="V277" s="1152"/>
      <c r="W277" s="1162"/>
      <c r="X277" s="1180"/>
      <c r="Y277" s="1174"/>
      <c r="Z277" s="419">
        <f>IF(O277=O276,0,IF(O277=O275,0,1))</f>
        <v>0</v>
      </c>
      <c r="AA277" s="419" t="s">
        <v>336</v>
      </c>
      <c r="AB277" s="419" t="str">
        <f t="shared" si="32"/>
        <v>0501</v>
      </c>
      <c r="AC277" s="529">
        <f t="shared" si="34"/>
        <v>0</v>
      </c>
    </row>
    <row r="278" spans="1:29" ht="12.95" customHeight="1" thickTop="1" thickBot="1">
      <c r="A278" s="1165"/>
      <c r="B278" s="1148"/>
      <c r="C278" s="1167"/>
      <c r="D278" s="1169"/>
      <c r="E278" s="1172"/>
      <c r="F278" s="1148"/>
      <c r="G278" s="1187"/>
      <c r="H278" s="1160"/>
      <c r="I278" s="1176"/>
      <c r="J278" s="1148"/>
      <c r="K278" s="1148"/>
      <c r="L278" s="459"/>
      <c r="M278" s="549"/>
      <c r="N278" s="548"/>
      <c r="O278" s="457"/>
      <c r="P278" s="547"/>
      <c r="Q278" s="547"/>
      <c r="R278" s="546"/>
      <c r="S278" s="456"/>
      <c r="T278" s="1154"/>
      <c r="U278" s="1154"/>
      <c r="V278" s="1152"/>
      <c r="W278" s="1162"/>
      <c r="X278" s="1180"/>
      <c r="Y278" s="1174"/>
      <c r="Z278" s="419">
        <f>IF(O278=O277,0,IF(O278=O276,0,IF(O278=O275,0,1)))</f>
        <v>0</v>
      </c>
      <c r="AA278" s="419" t="s">
        <v>336</v>
      </c>
      <c r="AB278" s="419" t="str">
        <f t="shared" si="32"/>
        <v>0501</v>
      </c>
      <c r="AC278" s="529">
        <f t="shared" si="34"/>
        <v>0</v>
      </c>
    </row>
    <row r="279" spans="1:29" ht="12.95" customHeight="1" thickTop="1" thickBot="1">
      <c r="A279" s="1165"/>
      <c r="B279" s="1148"/>
      <c r="C279" s="1167"/>
      <c r="D279" s="1169"/>
      <c r="E279" s="1172"/>
      <c r="F279" s="1148"/>
      <c r="G279" s="1187"/>
      <c r="H279" s="1160"/>
      <c r="I279" s="1176"/>
      <c r="J279" s="1148"/>
      <c r="K279" s="1148"/>
      <c r="L279" s="459"/>
      <c r="M279" s="458"/>
      <c r="N279" s="548"/>
      <c r="O279" s="457"/>
      <c r="P279" s="547"/>
      <c r="Q279" s="547"/>
      <c r="R279" s="546"/>
      <c r="S279" s="456"/>
      <c r="T279" s="1154"/>
      <c r="U279" s="1154"/>
      <c r="V279" s="1152"/>
      <c r="W279" s="1162"/>
      <c r="X279" s="1180"/>
      <c r="Y279" s="1174"/>
      <c r="Z279" s="419">
        <f>IF(O279=O278,0,IF(O279=O277,0,IF(O279=O276,0,IF(O279=O275,0,1))))</f>
        <v>0</v>
      </c>
      <c r="AA279" s="419" t="s">
        <v>336</v>
      </c>
      <c r="AB279" s="419" t="str">
        <f t="shared" si="32"/>
        <v>0501</v>
      </c>
      <c r="AC279" s="529">
        <f t="shared" si="34"/>
        <v>0</v>
      </c>
    </row>
    <row r="280" spans="1:29" ht="12.95" customHeight="1" thickTop="1" thickBot="1">
      <c r="A280" s="1165"/>
      <c r="B280" s="1148"/>
      <c r="C280" s="1167"/>
      <c r="D280" s="1169"/>
      <c r="E280" s="1172"/>
      <c r="F280" s="1148"/>
      <c r="G280" s="1187"/>
      <c r="H280" s="1160"/>
      <c r="I280" s="1176"/>
      <c r="J280" s="1148"/>
      <c r="K280" s="1148"/>
      <c r="L280" s="459"/>
      <c r="M280" s="458"/>
      <c r="N280" s="548"/>
      <c r="O280" s="457"/>
      <c r="P280" s="547"/>
      <c r="Q280" s="547"/>
      <c r="R280" s="546"/>
      <c r="S280" s="456"/>
      <c r="T280" s="1154"/>
      <c r="U280" s="1154"/>
      <c r="V280" s="1182" t="str">
        <f>IF(V275&gt;9,"błąd","")</f>
        <v/>
      </c>
      <c r="W280" s="1162"/>
      <c r="X280" s="1180"/>
      <c r="Y280" s="1174"/>
      <c r="Z280" s="419">
        <f>IF(O280=O279,0,IF(O280=O278,0,IF(O280=O277,0,IF(O280=O276,0,IF(O280=O275,0,1)))))</f>
        <v>0</v>
      </c>
      <c r="AA280" s="419" t="s">
        <v>336</v>
      </c>
      <c r="AB280" s="419" t="str">
        <f t="shared" si="32"/>
        <v>0501</v>
      </c>
      <c r="AC280" s="529">
        <f t="shared" si="34"/>
        <v>0</v>
      </c>
    </row>
    <row r="281" spans="1:29" ht="12.95" customHeight="1" thickTop="1" thickBot="1">
      <c r="A281" s="1165"/>
      <c r="B281" s="1148"/>
      <c r="C281" s="1167"/>
      <c r="D281" s="1169"/>
      <c r="E281" s="1172"/>
      <c r="F281" s="1148"/>
      <c r="G281" s="1187"/>
      <c r="H281" s="1160"/>
      <c r="I281" s="1176"/>
      <c r="J281" s="1148"/>
      <c r="K281" s="1148"/>
      <c r="L281" s="459"/>
      <c r="M281" s="458"/>
      <c r="N281" s="548"/>
      <c r="O281" s="457"/>
      <c r="P281" s="547"/>
      <c r="Q281" s="547"/>
      <c r="R281" s="546"/>
      <c r="S281" s="456"/>
      <c r="T281" s="1154"/>
      <c r="U281" s="1154"/>
      <c r="V281" s="1182"/>
      <c r="W281" s="1162"/>
      <c r="X281" s="1180"/>
      <c r="Y281" s="1174"/>
      <c r="Z281" s="419">
        <f>IF(O281=O280,0,IF(O281=O279,0,IF(O281=O278,0,IF(O281=O277,0,IF(O281=O276,0,IF(O281=O275,0,1))))))</f>
        <v>0</v>
      </c>
      <c r="AA281" s="419" t="s">
        <v>336</v>
      </c>
      <c r="AB281" s="419" t="str">
        <f t="shared" si="32"/>
        <v>0501</v>
      </c>
      <c r="AC281" s="529">
        <f t="shared" si="34"/>
        <v>0</v>
      </c>
    </row>
    <row r="282" spans="1:29" ht="12.95" customHeight="1" thickTop="1" thickBot="1">
      <c r="A282" s="1166"/>
      <c r="B282" s="1149"/>
      <c r="C282" s="1168"/>
      <c r="D282" s="1170"/>
      <c r="E282" s="1173"/>
      <c r="F282" s="1149"/>
      <c r="G282" s="1188"/>
      <c r="H282" s="1161"/>
      <c r="I282" s="1177"/>
      <c r="J282" s="1149"/>
      <c r="K282" s="1149"/>
      <c r="L282" s="443"/>
      <c r="M282" s="442"/>
      <c r="N282" s="545"/>
      <c r="O282" s="441"/>
      <c r="P282" s="544"/>
      <c r="Q282" s="544"/>
      <c r="R282" s="543"/>
      <c r="S282" s="440"/>
      <c r="T282" s="1155"/>
      <c r="U282" s="1155"/>
      <c r="V282" s="1183"/>
      <c r="W282" s="1162"/>
      <c r="X282" s="1181"/>
      <c r="Y282" s="1174"/>
      <c r="Z282" s="419">
        <f>IF(O282=O281,0,IF(O282=O280,0,IF(O282=O279,0,IF(O282=O278,0,IF(O282=O277,0,IF(O282=O276,0,IF(O282=O275,0,1)))))))</f>
        <v>0</v>
      </c>
      <c r="AA282" s="419" t="s">
        <v>336</v>
      </c>
      <c r="AB282" s="419" t="str">
        <f t="shared" si="32"/>
        <v>0501</v>
      </c>
      <c r="AC282" s="529">
        <f t="shared" si="34"/>
        <v>0</v>
      </c>
    </row>
    <row r="283" spans="1:29" ht="12.95" customHeight="1" thickTop="1" thickBot="1">
      <c r="A283" s="1165"/>
      <c r="B283" s="1158"/>
      <c r="C283" s="1167"/>
      <c r="D283" s="1169"/>
      <c r="E283" s="1171"/>
      <c r="F283" s="1148"/>
      <c r="G283" s="1187"/>
      <c r="H283" s="476"/>
      <c r="I283" s="1175"/>
      <c r="J283" s="1148"/>
      <c r="K283" s="1148"/>
      <c r="L283" s="475"/>
      <c r="M283" s="474"/>
      <c r="N283" s="472"/>
      <c r="O283" s="473"/>
      <c r="P283" s="551"/>
      <c r="Q283" s="551"/>
      <c r="R283" s="550"/>
      <c r="S283" s="472"/>
      <c r="T283" s="1153">
        <f>SUM(P283:S290)</f>
        <v>0</v>
      </c>
      <c r="U283" s="1153">
        <f>IF(T283&gt;0,18,0)</f>
        <v>0</v>
      </c>
      <c r="V283" s="1151">
        <f>IF((T283-U283)&gt;=0,T283-U283,0)</f>
        <v>0</v>
      </c>
      <c r="W283" s="1162">
        <f>IF(T283&lt;U283,T283,U283)/IF(U283=0,1,U283)</f>
        <v>0</v>
      </c>
      <c r="X283" s="1179" t="str">
        <f>IF(W283=1,"pe",IF(W283&gt;0,"ne",""))</f>
        <v/>
      </c>
      <c r="Y283" s="1174"/>
      <c r="Z283" s="419">
        <v>1</v>
      </c>
      <c r="AA283" s="419" t="s">
        <v>336</v>
      </c>
      <c r="AB283" s="419" t="str">
        <f t="shared" si="32"/>
        <v>0501</v>
      </c>
      <c r="AC283" s="529">
        <f>C283</f>
        <v>0</v>
      </c>
    </row>
    <row r="284" spans="1:29" ht="12.95" customHeight="1" thickTop="1" thickBot="1">
      <c r="A284" s="1165"/>
      <c r="B284" s="1148"/>
      <c r="C284" s="1167"/>
      <c r="D284" s="1169"/>
      <c r="E284" s="1172"/>
      <c r="F284" s="1148"/>
      <c r="G284" s="1187"/>
      <c r="H284" s="1160"/>
      <c r="I284" s="1176"/>
      <c r="J284" s="1148"/>
      <c r="K284" s="1148"/>
      <c r="L284" s="459"/>
      <c r="M284" s="549"/>
      <c r="N284" s="548"/>
      <c r="O284" s="457"/>
      <c r="P284" s="547"/>
      <c r="Q284" s="547"/>
      <c r="R284" s="546"/>
      <c r="S284" s="456"/>
      <c r="T284" s="1154"/>
      <c r="U284" s="1154"/>
      <c r="V284" s="1152"/>
      <c r="W284" s="1162"/>
      <c r="X284" s="1180"/>
      <c r="Y284" s="1174"/>
      <c r="Z284" s="419">
        <f>IF(O284=O283,0,1)</f>
        <v>0</v>
      </c>
      <c r="AA284" s="419" t="s">
        <v>336</v>
      </c>
      <c r="AB284" s="419" t="str">
        <f t="shared" si="32"/>
        <v>0501</v>
      </c>
      <c r="AC284" s="529">
        <f t="shared" ref="AC284:AC290" si="35">AC283</f>
        <v>0</v>
      </c>
    </row>
    <row r="285" spans="1:29" ht="12.95" customHeight="1" thickTop="1" thickBot="1">
      <c r="A285" s="1165"/>
      <c r="B285" s="1148"/>
      <c r="C285" s="1167"/>
      <c r="D285" s="1169"/>
      <c r="E285" s="1172"/>
      <c r="F285" s="1148"/>
      <c r="G285" s="1187"/>
      <c r="H285" s="1160"/>
      <c r="I285" s="1176"/>
      <c r="J285" s="1148"/>
      <c r="K285" s="1148"/>
      <c r="L285" s="459"/>
      <c r="M285" s="549"/>
      <c r="N285" s="548"/>
      <c r="O285" s="457"/>
      <c r="P285" s="547"/>
      <c r="Q285" s="547"/>
      <c r="R285" s="546"/>
      <c r="S285" s="456"/>
      <c r="T285" s="1154"/>
      <c r="U285" s="1154"/>
      <c r="V285" s="1152"/>
      <c r="W285" s="1162"/>
      <c r="X285" s="1180"/>
      <c r="Y285" s="1174"/>
      <c r="Z285" s="419">
        <f>IF(O285=O284,0,IF(O285=O283,0,1))</f>
        <v>0</v>
      </c>
      <c r="AA285" s="419" t="s">
        <v>336</v>
      </c>
      <c r="AB285" s="419" t="str">
        <f t="shared" si="32"/>
        <v>0501</v>
      </c>
      <c r="AC285" s="529">
        <f t="shared" si="35"/>
        <v>0</v>
      </c>
    </row>
    <row r="286" spans="1:29" ht="12.95" customHeight="1" thickTop="1" thickBot="1">
      <c r="A286" s="1165"/>
      <c r="B286" s="1148"/>
      <c r="C286" s="1167"/>
      <c r="D286" s="1169"/>
      <c r="E286" s="1172"/>
      <c r="F286" s="1148"/>
      <c r="G286" s="1187"/>
      <c r="H286" s="1160"/>
      <c r="I286" s="1176"/>
      <c r="J286" s="1148"/>
      <c r="K286" s="1148"/>
      <c r="L286" s="459"/>
      <c r="M286" s="549"/>
      <c r="N286" s="548"/>
      <c r="O286" s="457"/>
      <c r="P286" s="547"/>
      <c r="Q286" s="547"/>
      <c r="R286" s="546"/>
      <c r="S286" s="456"/>
      <c r="T286" s="1154"/>
      <c r="U286" s="1154"/>
      <c r="V286" s="1152"/>
      <c r="W286" s="1162"/>
      <c r="X286" s="1180"/>
      <c r="Y286" s="1174"/>
      <c r="Z286" s="419">
        <f>IF(O286=O285,0,IF(O286=O284,0,IF(O286=O283,0,1)))</f>
        <v>0</v>
      </c>
      <c r="AA286" s="419" t="s">
        <v>336</v>
      </c>
      <c r="AB286" s="419" t="str">
        <f t="shared" si="32"/>
        <v>0501</v>
      </c>
      <c r="AC286" s="529">
        <f t="shared" si="35"/>
        <v>0</v>
      </c>
    </row>
    <row r="287" spans="1:29" ht="12.95" customHeight="1" thickTop="1" thickBot="1">
      <c r="A287" s="1165"/>
      <c r="B287" s="1148"/>
      <c r="C287" s="1167"/>
      <c r="D287" s="1169"/>
      <c r="E287" s="1172"/>
      <c r="F287" s="1148"/>
      <c r="G287" s="1187"/>
      <c r="H287" s="1160"/>
      <c r="I287" s="1176"/>
      <c r="J287" s="1148"/>
      <c r="K287" s="1148"/>
      <c r="L287" s="459"/>
      <c r="M287" s="458"/>
      <c r="N287" s="548"/>
      <c r="O287" s="457"/>
      <c r="P287" s="547"/>
      <c r="Q287" s="547"/>
      <c r="R287" s="546"/>
      <c r="S287" s="456"/>
      <c r="T287" s="1154"/>
      <c r="U287" s="1154"/>
      <c r="V287" s="1152"/>
      <c r="W287" s="1162"/>
      <c r="X287" s="1180"/>
      <c r="Y287" s="1174"/>
      <c r="Z287" s="419">
        <f>IF(O287=O286,0,IF(O287=O285,0,IF(O287=O284,0,IF(O287=O283,0,1))))</f>
        <v>0</v>
      </c>
      <c r="AA287" s="419" t="s">
        <v>336</v>
      </c>
      <c r="AB287" s="419" t="str">
        <f t="shared" si="32"/>
        <v>0501</v>
      </c>
      <c r="AC287" s="529">
        <f t="shared" si="35"/>
        <v>0</v>
      </c>
    </row>
    <row r="288" spans="1:29" ht="12.95" customHeight="1" thickTop="1" thickBot="1">
      <c r="A288" s="1165"/>
      <c r="B288" s="1148"/>
      <c r="C288" s="1167"/>
      <c r="D288" s="1169"/>
      <c r="E288" s="1172"/>
      <c r="F288" s="1148"/>
      <c r="G288" s="1187"/>
      <c r="H288" s="1160"/>
      <c r="I288" s="1176"/>
      <c r="J288" s="1148"/>
      <c r="K288" s="1148"/>
      <c r="L288" s="459"/>
      <c r="M288" s="458"/>
      <c r="N288" s="548"/>
      <c r="O288" s="457"/>
      <c r="P288" s="547"/>
      <c r="Q288" s="547"/>
      <c r="R288" s="546"/>
      <c r="S288" s="456"/>
      <c r="T288" s="1154"/>
      <c r="U288" s="1154"/>
      <c r="V288" s="1182" t="str">
        <f>IF(V283&gt;9,"błąd","")</f>
        <v/>
      </c>
      <c r="W288" s="1162"/>
      <c r="X288" s="1180"/>
      <c r="Y288" s="1174"/>
      <c r="Z288" s="419">
        <f>IF(O288=O287,0,IF(O288=O286,0,IF(O288=O285,0,IF(O288=O284,0,IF(O288=O283,0,1)))))</f>
        <v>0</v>
      </c>
      <c r="AA288" s="419" t="s">
        <v>336</v>
      </c>
      <c r="AB288" s="419" t="str">
        <f t="shared" si="32"/>
        <v>0501</v>
      </c>
      <c r="AC288" s="529">
        <f t="shared" si="35"/>
        <v>0</v>
      </c>
    </row>
    <row r="289" spans="1:29" ht="12.95" customHeight="1" thickTop="1" thickBot="1">
      <c r="A289" s="1165"/>
      <c r="B289" s="1148"/>
      <c r="C289" s="1167"/>
      <c r="D289" s="1169"/>
      <c r="E289" s="1172"/>
      <c r="F289" s="1148"/>
      <c r="G289" s="1187"/>
      <c r="H289" s="1160"/>
      <c r="I289" s="1176"/>
      <c r="J289" s="1148"/>
      <c r="K289" s="1148"/>
      <c r="L289" s="459"/>
      <c r="M289" s="458"/>
      <c r="N289" s="548"/>
      <c r="O289" s="457"/>
      <c r="P289" s="547"/>
      <c r="Q289" s="547"/>
      <c r="R289" s="546"/>
      <c r="S289" s="456"/>
      <c r="T289" s="1154"/>
      <c r="U289" s="1154"/>
      <c r="V289" s="1182"/>
      <c r="W289" s="1162"/>
      <c r="X289" s="1180"/>
      <c r="Y289" s="1174"/>
      <c r="Z289" s="419">
        <f>IF(O289=O288,0,IF(O289=O287,0,IF(O289=O286,0,IF(O289=O285,0,IF(O289=O284,0,IF(O289=O283,0,1))))))</f>
        <v>0</v>
      </c>
      <c r="AA289" s="419" t="s">
        <v>336</v>
      </c>
      <c r="AB289" s="419" t="str">
        <f t="shared" si="32"/>
        <v>0501</v>
      </c>
      <c r="AC289" s="529">
        <f t="shared" si="35"/>
        <v>0</v>
      </c>
    </row>
    <row r="290" spans="1:29" ht="12.95" customHeight="1" thickTop="1" thickBot="1">
      <c r="A290" s="1166"/>
      <c r="B290" s="1149"/>
      <c r="C290" s="1168"/>
      <c r="D290" s="1170"/>
      <c r="E290" s="1173"/>
      <c r="F290" s="1149"/>
      <c r="G290" s="1188"/>
      <c r="H290" s="1161"/>
      <c r="I290" s="1177"/>
      <c r="J290" s="1149"/>
      <c r="K290" s="1149"/>
      <c r="L290" s="443"/>
      <c r="M290" s="442"/>
      <c r="N290" s="545"/>
      <c r="O290" s="441"/>
      <c r="P290" s="544"/>
      <c r="Q290" s="544"/>
      <c r="R290" s="543"/>
      <c r="S290" s="440"/>
      <c r="T290" s="1155"/>
      <c r="U290" s="1155"/>
      <c r="V290" s="1183"/>
      <c r="W290" s="1162"/>
      <c r="X290" s="1181"/>
      <c r="Y290" s="1174"/>
      <c r="Z290" s="419">
        <f>IF(O290=O289,0,IF(O290=O288,0,IF(O290=O287,0,IF(O290=O286,0,IF(O290=O285,0,IF(O290=O284,0,IF(O290=O283,0,1)))))))</f>
        <v>0</v>
      </c>
      <c r="AA290" s="419" t="s">
        <v>336</v>
      </c>
      <c r="AB290" s="419" t="str">
        <f t="shared" si="32"/>
        <v>0501</v>
      </c>
      <c r="AC290" s="529">
        <f t="shared" si="35"/>
        <v>0</v>
      </c>
    </row>
    <row r="291" spans="1:29" ht="12.95" customHeight="1" thickTop="1" thickBot="1">
      <c r="A291" s="1165"/>
      <c r="B291" s="1158"/>
      <c r="C291" s="1167"/>
      <c r="D291" s="1169"/>
      <c r="E291" s="1171"/>
      <c r="F291" s="1148"/>
      <c r="G291" s="1187"/>
      <c r="H291" s="476"/>
      <c r="I291" s="1175"/>
      <c r="J291" s="1148"/>
      <c r="K291" s="1148"/>
      <c r="L291" s="475"/>
      <c r="M291" s="474"/>
      <c r="N291" s="472"/>
      <c r="O291" s="473"/>
      <c r="P291" s="551"/>
      <c r="Q291" s="551"/>
      <c r="R291" s="550"/>
      <c r="S291" s="472"/>
      <c r="T291" s="1153">
        <f>SUM(P291:S298)</f>
        <v>0</v>
      </c>
      <c r="U291" s="1153">
        <f>IF(T291&gt;0,18,0)</f>
        <v>0</v>
      </c>
      <c r="V291" s="1151">
        <f>IF((T291-U291)&gt;=0,T291-U291,0)</f>
        <v>0</v>
      </c>
      <c r="W291" s="1162">
        <f>IF(T291&lt;U291,T291,U291)/IF(U291=0,1,U291)</f>
        <v>0</v>
      </c>
      <c r="X291" s="1179" t="str">
        <f>IF(W291=1,"pe",IF(W291&gt;0,"ne",""))</f>
        <v/>
      </c>
      <c r="Y291" s="1174"/>
      <c r="Z291" s="419">
        <v>1</v>
      </c>
      <c r="AA291" s="419" t="s">
        <v>336</v>
      </c>
      <c r="AB291" s="419" t="str">
        <f t="shared" si="32"/>
        <v>0501</v>
      </c>
      <c r="AC291" s="529">
        <f>C291</f>
        <v>0</v>
      </c>
    </row>
    <row r="292" spans="1:29" ht="12.95" customHeight="1" thickTop="1" thickBot="1">
      <c r="A292" s="1165"/>
      <c r="B292" s="1148"/>
      <c r="C292" s="1167"/>
      <c r="D292" s="1169"/>
      <c r="E292" s="1172"/>
      <c r="F292" s="1148"/>
      <c r="G292" s="1187"/>
      <c r="H292" s="1160"/>
      <c r="I292" s="1176"/>
      <c r="J292" s="1148"/>
      <c r="K292" s="1148"/>
      <c r="L292" s="459"/>
      <c r="M292" s="549"/>
      <c r="N292" s="548"/>
      <c r="O292" s="457"/>
      <c r="P292" s="547"/>
      <c r="Q292" s="547"/>
      <c r="R292" s="546"/>
      <c r="S292" s="456"/>
      <c r="T292" s="1154"/>
      <c r="U292" s="1154"/>
      <c r="V292" s="1152"/>
      <c r="W292" s="1162"/>
      <c r="X292" s="1180"/>
      <c r="Y292" s="1174"/>
      <c r="Z292" s="419">
        <f>IF(O292=O291,0,1)</f>
        <v>0</v>
      </c>
      <c r="AA292" s="419" t="s">
        <v>336</v>
      </c>
      <c r="AB292" s="419" t="str">
        <f t="shared" si="32"/>
        <v>0501</v>
      </c>
      <c r="AC292" s="529">
        <f t="shared" ref="AC292:AC298" si="36">AC291</f>
        <v>0</v>
      </c>
    </row>
    <row r="293" spans="1:29" ht="12.95" customHeight="1" thickTop="1" thickBot="1">
      <c r="A293" s="1165"/>
      <c r="B293" s="1148"/>
      <c r="C293" s="1167"/>
      <c r="D293" s="1169"/>
      <c r="E293" s="1172"/>
      <c r="F293" s="1148"/>
      <c r="G293" s="1187"/>
      <c r="H293" s="1160"/>
      <c r="I293" s="1176"/>
      <c r="J293" s="1148"/>
      <c r="K293" s="1148"/>
      <c r="L293" s="459"/>
      <c r="M293" s="549"/>
      <c r="N293" s="548"/>
      <c r="O293" s="457"/>
      <c r="P293" s="547"/>
      <c r="Q293" s="547"/>
      <c r="R293" s="546"/>
      <c r="S293" s="456"/>
      <c r="T293" s="1154"/>
      <c r="U293" s="1154"/>
      <c r="V293" s="1152"/>
      <c r="W293" s="1162"/>
      <c r="X293" s="1180"/>
      <c r="Y293" s="1174"/>
      <c r="Z293" s="419">
        <f>IF(O293=O292,0,IF(O293=O291,0,1))</f>
        <v>0</v>
      </c>
      <c r="AA293" s="419" t="s">
        <v>336</v>
      </c>
      <c r="AB293" s="419" t="str">
        <f t="shared" si="32"/>
        <v>0501</v>
      </c>
      <c r="AC293" s="529">
        <f t="shared" si="36"/>
        <v>0</v>
      </c>
    </row>
    <row r="294" spans="1:29" ht="12.95" customHeight="1" thickTop="1" thickBot="1">
      <c r="A294" s="1165"/>
      <c r="B294" s="1148"/>
      <c r="C294" s="1167"/>
      <c r="D294" s="1169"/>
      <c r="E294" s="1172"/>
      <c r="F294" s="1148"/>
      <c r="G294" s="1187"/>
      <c r="H294" s="1160"/>
      <c r="I294" s="1176"/>
      <c r="J294" s="1148"/>
      <c r="K294" s="1148"/>
      <c r="L294" s="459"/>
      <c r="M294" s="549"/>
      <c r="N294" s="548"/>
      <c r="O294" s="457"/>
      <c r="P294" s="547"/>
      <c r="Q294" s="547"/>
      <c r="R294" s="546"/>
      <c r="S294" s="456"/>
      <c r="T294" s="1154"/>
      <c r="U294" s="1154"/>
      <c r="V294" s="1152"/>
      <c r="W294" s="1162"/>
      <c r="X294" s="1180"/>
      <c r="Y294" s="1174"/>
      <c r="Z294" s="419">
        <f>IF(O294=O293,0,IF(O294=O292,0,IF(O294=O291,0,1)))</f>
        <v>0</v>
      </c>
      <c r="AA294" s="419" t="s">
        <v>336</v>
      </c>
      <c r="AB294" s="419" t="str">
        <f t="shared" si="32"/>
        <v>0501</v>
      </c>
      <c r="AC294" s="529">
        <f t="shared" si="36"/>
        <v>0</v>
      </c>
    </row>
    <row r="295" spans="1:29" ht="12.95" customHeight="1" thickTop="1" thickBot="1">
      <c r="A295" s="1165"/>
      <c r="B295" s="1148"/>
      <c r="C295" s="1167"/>
      <c r="D295" s="1169"/>
      <c r="E295" s="1172"/>
      <c r="F295" s="1148"/>
      <c r="G295" s="1187"/>
      <c r="H295" s="1160"/>
      <c r="I295" s="1176"/>
      <c r="J295" s="1148"/>
      <c r="K295" s="1148"/>
      <c r="L295" s="459"/>
      <c r="M295" s="458"/>
      <c r="N295" s="548"/>
      <c r="O295" s="457"/>
      <c r="P295" s="547"/>
      <c r="Q295" s="547"/>
      <c r="R295" s="546"/>
      <c r="S295" s="456"/>
      <c r="T295" s="1154"/>
      <c r="U295" s="1154"/>
      <c r="V295" s="1152"/>
      <c r="W295" s="1162"/>
      <c r="X295" s="1180"/>
      <c r="Y295" s="1174"/>
      <c r="Z295" s="419">
        <f>IF(O295=O294,0,IF(O295=O293,0,IF(O295=O292,0,IF(O295=O291,0,1))))</f>
        <v>0</v>
      </c>
      <c r="AA295" s="419" t="s">
        <v>336</v>
      </c>
      <c r="AB295" s="419" t="str">
        <f t="shared" si="32"/>
        <v>0501</v>
      </c>
      <c r="AC295" s="529">
        <f t="shared" si="36"/>
        <v>0</v>
      </c>
    </row>
    <row r="296" spans="1:29" ht="12.95" customHeight="1" thickTop="1" thickBot="1">
      <c r="A296" s="1165"/>
      <c r="B296" s="1148"/>
      <c r="C296" s="1167"/>
      <c r="D296" s="1169"/>
      <c r="E296" s="1172"/>
      <c r="F296" s="1148"/>
      <c r="G296" s="1187"/>
      <c r="H296" s="1160"/>
      <c r="I296" s="1176"/>
      <c r="J296" s="1148"/>
      <c r="K296" s="1148"/>
      <c r="L296" s="459"/>
      <c r="M296" s="458"/>
      <c r="N296" s="548"/>
      <c r="O296" s="457"/>
      <c r="P296" s="547"/>
      <c r="Q296" s="547"/>
      <c r="R296" s="546"/>
      <c r="S296" s="456"/>
      <c r="T296" s="1154"/>
      <c r="U296" s="1154"/>
      <c r="V296" s="1182" t="str">
        <f>IF(V291&gt;9,"błąd","")</f>
        <v/>
      </c>
      <c r="W296" s="1162"/>
      <c r="X296" s="1180"/>
      <c r="Y296" s="1174"/>
      <c r="Z296" s="419">
        <f>IF(O296=O295,0,IF(O296=O294,0,IF(O296=O293,0,IF(O296=O292,0,IF(O296=O291,0,1)))))</f>
        <v>0</v>
      </c>
      <c r="AA296" s="419" t="s">
        <v>336</v>
      </c>
      <c r="AB296" s="419" t="str">
        <f t="shared" si="32"/>
        <v>0501</v>
      </c>
      <c r="AC296" s="529">
        <f t="shared" si="36"/>
        <v>0</v>
      </c>
    </row>
    <row r="297" spans="1:29" ht="12.95" customHeight="1" thickTop="1" thickBot="1">
      <c r="A297" s="1165"/>
      <c r="B297" s="1148"/>
      <c r="C297" s="1167"/>
      <c r="D297" s="1169"/>
      <c r="E297" s="1172"/>
      <c r="F297" s="1148"/>
      <c r="G297" s="1187"/>
      <c r="H297" s="1160"/>
      <c r="I297" s="1176"/>
      <c r="J297" s="1148"/>
      <c r="K297" s="1148"/>
      <c r="L297" s="459"/>
      <c r="M297" s="458"/>
      <c r="N297" s="548"/>
      <c r="O297" s="457"/>
      <c r="P297" s="547"/>
      <c r="Q297" s="547"/>
      <c r="R297" s="546"/>
      <c r="S297" s="456"/>
      <c r="T297" s="1154"/>
      <c r="U297" s="1154"/>
      <c r="V297" s="1182"/>
      <c r="W297" s="1162"/>
      <c r="X297" s="1180"/>
      <c r="Y297" s="1174"/>
      <c r="Z297" s="419">
        <f>IF(O297=O296,0,IF(O297=O295,0,IF(O297=O294,0,IF(O297=O293,0,IF(O297=O292,0,IF(O297=O291,0,1))))))</f>
        <v>0</v>
      </c>
      <c r="AA297" s="419" t="s">
        <v>336</v>
      </c>
      <c r="AB297" s="419" t="str">
        <f t="shared" si="32"/>
        <v>0501</v>
      </c>
      <c r="AC297" s="529">
        <f t="shared" si="36"/>
        <v>0</v>
      </c>
    </row>
    <row r="298" spans="1:29" ht="12.95" customHeight="1" thickTop="1" thickBot="1">
      <c r="A298" s="1166"/>
      <c r="B298" s="1149"/>
      <c r="C298" s="1168"/>
      <c r="D298" s="1170"/>
      <c r="E298" s="1173"/>
      <c r="F298" s="1149"/>
      <c r="G298" s="1188"/>
      <c r="H298" s="1161"/>
      <c r="I298" s="1177"/>
      <c r="J298" s="1149"/>
      <c r="K298" s="1149"/>
      <c r="L298" s="443"/>
      <c r="M298" s="442"/>
      <c r="N298" s="545"/>
      <c r="O298" s="441"/>
      <c r="P298" s="544"/>
      <c r="Q298" s="544"/>
      <c r="R298" s="543"/>
      <c r="S298" s="440"/>
      <c r="T298" s="1155"/>
      <c r="U298" s="1155"/>
      <c r="V298" s="1183"/>
      <c r="W298" s="1162"/>
      <c r="X298" s="1181"/>
      <c r="Y298" s="1174"/>
      <c r="Z298" s="419">
        <f>IF(O298=O297,0,IF(O298=O296,0,IF(O298=O295,0,IF(O298=O294,0,IF(O298=O293,0,IF(O298=O292,0,IF(O298=O291,0,1)))))))</f>
        <v>0</v>
      </c>
      <c r="AA298" s="419" t="s">
        <v>336</v>
      </c>
      <c r="AB298" s="419" t="str">
        <f t="shared" si="32"/>
        <v>0501</v>
      </c>
      <c r="AC298" s="529">
        <f t="shared" si="36"/>
        <v>0</v>
      </c>
    </row>
    <row r="299" spans="1:29" ht="12.95" customHeight="1" thickTop="1" thickBot="1">
      <c r="A299" s="1165"/>
      <c r="B299" s="1158"/>
      <c r="C299" s="1167"/>
      <c r="D299" s="1169"/>
      <c r="E299" s="1171"/>
      <c r="F299" s="1148"/>
      <c r="G299" s="1187"/>
      <c r="H299" s="476"/>
      <c r="I299" s="1175"/>
      <c r="J299" s="1148"/>
      <c r="K299" s="1148"/>
      <c r="L299" s="475"/>
      <c r="M299" s="474"/>
      <c r="N299" s="472"/>
      <c r="O299" s="473"/>
      <c r="P299" s="551"/>
      <c r="Q299" s="551"/>
      <c r="R299" s="550"/>
      <c r="S299" s="472"/>
      <c r="T299" s="1153">
        <f>SUM(P299:S306)</f>
        <v>0</v>
      </c>
      <c r="U299" s="1153">
        <f>IF(T299&gt;0,18,0)</f>
        <v>0</v>
      </c>
      <c r="V299" s="1151">
        <f>IF((T299-U299)&gt;=0,T299-U299,0)</f>
        <v>0</v>
      </c>
      <c r="W299" s="1162">
        <f>IF(T299&lt;U299,T299,U299)/IF(U299=0,1,U299)</f>
        <v>0</v>
      </c>
      <c r="X299" s="1179" t="str">
        <f>IF(W299=1,"pe",IF(W299&gt;0,"ne",""))</f>
        <v/>
      </c>
      <c r="Y299" s="1174"/>
      <c r="Z299" s="419">
        <v>1</v>
      </c>
      <c r="AA299" s="419" t="s">
        <v>336</v>
      </c>
      <c r="AB299" s="419" t="str">
        <f t="shared" si="32"/>
        <v>0501</v>
      </c>
      <c r="AC299" s="529">
        <f>C299</f>
        <v>0</v>
      </c>
    </row>
    <row r="300" spans="1:29" ht="12.95" customHeight="1" thickTop="1" thickBot="1">
      <c r="A300" s="1165"/>
      <c r="B300" s="1148"/>
      <c r="C300" s="1167"/>
      <c r="D300" s="1169"/>
      <c r="E300" s="1172"/>
      <c r="F300" s="1148"/>
      <c r="G300" s="1187"/>
      <c r="H300" s="1160"/>
      <c r="I300" s="1176"/>
      <c r="J300" s="1148"/>
      <c r="K300" s="1148"/>
      <c r="L300" s="459"/>
      <c r="M300" s="549"/>
      <c r="N300" s="548"/>
      <c r="O300" s="457"/>
      <c r="P300" s="547"/>
      <c r="Q300" s="547"/>
      <c r="R300" s="546"/>
      <c r="S300" s="456"/>
      <c r="T300" s="1154"/>
      <c r="U300" s="1154"/>
      <c r="V300" s="1152"/>
      <c r="W300" s="1162"/>
      <c r="X300" s="1180"/>
      <c r="Y300" s="1174"/>
      <c r="Z300" s="419">
        <f>IF(O300=O299,0,1)</f>
        <v>0</v>
      </c>
      <c r="AA300" s="419" t="s">
        <v>336</v>
      </c>
      <c r="AB300" s="419" t="str">
        <f t="shared" si="32"/>
        <v>0501</v>
      </c>
      <c r="AC300" s="529">
        <f t="shared" ref="AC300:AC306" si="37">AC299</f>
        <v>0</v>
      </c>
    </row>
    <row r="301" spans="1:29" ht="12.95" customHeight="1" thickTop="1" thickBot="1">
      <c r="A301" s="1165"/>
      <c r="B301" s="1148"/>
      <c r="C301" s="1167"/>
      <c r="D301" s="1169"/>
      <c r="E301" s="1172"/>
      <c r="F301" s="1148"/>
      <c r="G301" s="1187"/>
      <c r="H301" s="1160"/>
      <c r="I301" s="1176"/>
      <c r="J301" s="1148"/>
      <c r="K301" s="1148"/>
      <c r="L301" s="459"/>
      <c r="M301" s="549"/>
      <c r="N301" s="548"/>
      <c r="O301" s="457"/>
      <c r="P301" s="547"/>
      <c r="Q301" s="547"/>
      <c r="R301" s="546"/>
      <c r="S301" s="456"/>
      <c r="T301" s="1154"/>
      <c r="U301" s="1154"/>
      <c r="V301" s="1152"/>
      <c r="W301" s="1162"/>
      <c r="X301" s="1180"/>
      <c r="Y301" s="1174"/>
      <c r="Z301" s="419">
        <f>IF(O301=O300,0,IF(O301=O299,0,1))</f>
        <v>0</v>
      </c>
      <c r="AA301" s="419" t="s">
        <v>336</v>
      </c>
      <c r="AB301" s="419" t="str">
        <f t="shared" si="32"/>
        <v>0501</v>
      </c>
      <c r="AC301" s="529">
        <f t="shared" si="37"/>
        <v>0</v>
      </c>
    </row>
    <row r="302" spans="1:29" ht="12.95" customHeight="1" thickTop="1" thickBot="1">
      <c r="A302" s="1165"/>
      <c r="B302" s="1148"/>
      <c r="C302" s="1167"/>
      <c r="D302" s="1169"/>
      <c r="E302" s="1172"/>
      <c r="F302" s="1148"/>
      <c r="G302" s="1187"/>
      <c r="H302" s="1160"/>
      <c r="I302" s="1176"/>
      <c r="J302" s="1148"/>
      <c r="K302" s="1148"/>
      <c r="L302" s="459"/>
      <c r="M302" s="549"/>
      <c r="N302" s="548"/>
      <c r="O302" s="457"/>
      <c r="P302" s="547"/>
      <c r="Q302" s="547"/>
      <c r="R302" s="546"/>
      <c r="S302" s="456"/>
      <c r="T302" s="1154"/>
      <c r="U302" s="1154"/>
      <c r="V302" s="1152"/>
      <c r="W302" s="1162"/>
      <c r="X302" s="1180"/>
      <c r="Y302" s="1174"/>
      <c r="Z302" s="419">
        <f>IF(O302=O301,0,IF(O302=O300,0,IF(O302=O299,0,1)))</f>
        <v>0</v>
      </c>
      <c r="AA302" s="419" t="s">
        <v>336</v>
      </c>
      <c r="AB302" s="419" t="str">
        <f t="shared" si="32"/>
        <v>0501</v>
      </c>
      <c r="AC302" s="529">
        <f t="shared" si="37"/>
        <v>0</v>
      </c>
    </row>
    <row r="303" spans="1:29" ht="12.95" customHeight="1" thickTop="1" thickBot="1">
      <c r="A303" s="1165"/>
      <c r="B303" s="1148"/>
      <c r="C303" s="1167"/>
      <c r="D303" s="1169"/>
      <c r="E303" s="1172"/>
      <c r="F303" s="1148"/>
      <c r="G303" s="1187"/>
      <c r="H303" s="1160"/>
      <c r="I303" s="1176"/>
      <c r="J303" s="1148"/>
      <c r="K303" s="1148"/>
      <c r="L303" s="459"/>
      <c r="M303" s="458"/>
      <c r="N303" s="548"/>
      <c r="O303" s="457"/>
      <c r="P303" s="547"/>
      <c r="Q303" s="547"/>
      <c r="R303" s="546"/>
      <c r="S303" s="456"/>
      <c r="T303" s="1154"/>
      <c r="U303" s="1154"/>
      <c r="V303" s="1152"/>
      <c r="W303" s="1162"/>
      <c r="X303" s="1180"/>
      <c r="Y303" s="1174"/>
      <c r="Z303" s="419">
        <f>IF(O303=O302,0,IF(O303=O301,0,IF(O303=O300,0,IF(O303=O299,0,1))))</f>
        <v>0</v>
      </c>
      <c r="AA303" s="419" t="s">
        <v>336</v>
      </c>
      <c r="AB303" s="419" t="str">
        <f t="shared" si="32"/>
        <v>0501</v>
      </c>
      <c r="AC303" s="529">
        <f t="shared" si="37"/>
        <v>0</v>
      </c>
    </row>
    <row r="304" spans="1:29" ht="12.95" customHeight="1" thickTop="1" thickBot="1">
      <c r="A304" s="1165"/>
      <c r="B304" s="1148"/>
      <c r="C304" s="1167"/>
      <c r="D304" s="1169"/>
      <c r="E304" s="1172"/>
      <c r="F304" s="1148"/>
      <c r="G304" s="1187"/>
      <c r="H304" s="1160"/>
      <c r="I304" s="1176"/>
      <c r="J304" s="1148"/>
      <c r="K304" s="1148"/>
      <c r="L304" s="459"/>
      <c r="M304" s="458"/>
      <c r="N304" s="548"/>
      <c r="O304" s="457"/>
      <c r="P304" s="547"/>
      <c r="Q304" s="547"/>
      <c r="R304" s="546"/>
      <c r="S304" s="456"/>
      <c r="T304" s="1154"/>
      <c r="U304" s="1154"/>
      <c r="V304" s="1182" t="str">
        <f>IF(V299&gt;9,"błąd","")</f>
        <v/>
      </c>
      <c r="W304" s="1162"/>
      <c r="X304" s="1180"/>
      <c r="Y304" s="1174"/>
      <c r="Z304" s="419">
        <f>IF(O304=O303,0,IF(O304=O302,0,IF(O304=O301,0,IF(O304=O300,0,IF(O304=O299,0,1)))))</f>
        <v>0</v>
      </c>
      <c r="AA304" s="419" t="s">
        <v>336</v>
      </c>
      <c r="AB304" s="419" t="str">
        <f t="shared" si="32"/>
        <v>0501</v>
      </c>
      <c r="AC304" s="529">
        <f t="shared" si="37"/>
        <v>0</v>
      </c>
    </row>
    <row r="305" spans="1:29" ht="12.95" customHeight="1" thickTop="1" thickBot="1">
      <c r="A305" s="1165"/>
      <c r="B305" s="1148"/>
      <c r="C305" s="1167"/>
      <c r="D305" s="1169"/>
      <c r="E305" s="1172"/>
      <c r="F305" s="1148"/>
      <c r="G305" s="1187"/>
      <c r="H305" s="1160"/>
      <c r="I305" s="1176"/>
      <c r="J305" s="1148"/>
      <c r="K305" s="1148"/>
      <c r="L305" s="459"/>
      <c r="M305" s="458"/>
      <c r="N305" s="548"/>
      <c r="O305" s="457"/>
      <c r="P305" s="547"/>
      <c r="Q305" s="547"/>
      <c r="R305" s="546"/>
      <c r="S305" s="456"/>
      <c r="T305" s="1154"/>
      <c r="U305" s="1154"/>
      <c r="V305" s="1182"/>
      <c r="W305" s="1162"/>
      <c r="X305" s="1180"/>
      <c r="Y305" s="1174"/>
      <c r="Z305" s="419">
        <f>IF(O305=O304,0,IF(O305=O303,0,IF(O305=O302,0,IF(O305=O301,0,IF(O305=O300,0,IF(O305=O299,0,1))))))</f>
        <v>0</v>
      </c>
      <c r="AA305" s="419" t="s">
        <v>336</v>
      </c>
      <c r="AB305" s="419" t="str">
        <f t="shared" si="32"/>
        <v>0501</v>
      </c>
      <c r="AC305" s="529">
        <f t="shared" si="37"/>
        <v>0</v>
      </c>
    </row>
    <row r="306" spans="1:29" ht="12.95" customHeight="1" thickTop="1" thickBot="1">
      <c r="A306" s="1166"/>
      <c r="B306" s="1149"/>
      <c r="C306" s="1168"/>
      <c r="D306" s="1170"/>
      <c r="E306" s="1173"/>
      <c r="F306" s="1149"/>
      <c r="G306" s="1188"/>
      <c r="H306" s="1161"/>
      <c r="I306" s="1177"/>
      <c r="J306" s="1149"/>
      <c r="K306" s="1149"/>
      <c r="L306" s="443"/>
      <c r="M306" s="442"/>
      <c r="N306" s="545"/>
      <c r="O306" s="441"/>
      <c r="P306" s="544"/>
      <c r="Q306" s="544"/>
      <c r="R306" s="543"/>
      <c r="S306" s="440"/>
      <c r="T306" s="1155"/>
      <c r="U306" s="1155"/>
      <c r="V306" s="1183"/>
      <c r="W306" s="1162"/>
      <c r="X306" s="1181"/>
      <c r="Y306" s="1174"/>
      <c r="Z306" s="419">
        <f>IF(O306=O305,0,IF(O306=O304,0,IF(O306=O303,0,IF(O306=O302,0,IF(O306=O301,0,IF(O306=O300,0,IF(O306=O299,0,1)))))))</f>
        <v>0</v>
      </c>
      <c r="AA306" s="419" t="s">
        <v>336</v>
      </c>
      <c r="AB306" s="419" t="str">
        <f t="shared" si="32"/>
        <v>0501</v>
      </c>
      <c r="AC306" s="529">
        <f t="shared" si="37"/>
        <v>0</v>
      </c>
    </row>
    <row r="307" spans="1:29" ht="12.95" customHeight="1" thickTop="1" thickBot="1">
      <c r="A307" s="1165"/>
      <c r="B307" s="1158"/>
      <c r="C307" s="1167"/>
      <c r="D307" s="1169"/>
      <c r="E307" s="1171"/>
      <c r="F307" s="1148"/>
      <c r="G307" s="1187"/>
      <c r="H307" s="476"/>
      <c r="I307" s="1175"/>
      <c r="J307" s="1148"/>
      <c r="K307" s="1148"/>
      <c r="L307" s="475"/>
      <c r="M307" s="474"/>
      <c r="N307" s="472"/>
      <c r="O307" s="473"/>
      <c r="P307" s="551"/>
      <c r="Q307" s="551"/>
      <c r="R307" s="550"/>
      <c r="S307" s="472"/>
      <c r="T307" s="1153">
        <f>SUM(P307:S314)</f>
        <v>0</v>
      </c>
      <c r="U307" s="1153">
        <f>IF(T307&gt;0,18,0)</f>
        <v>0</v>
      </c>
      <c r="V307" s="1151">
        <f>IF((T307-U307)&gt;=0,T307-U307,0)</f>
        <v>0</v>
      </c>
      <c r="W307" s="1162">
        <f>IF(T307&lt;U307,T307,U307)/IF(U307=0,1,U307)</f>
        <v>0</v>
      </c>
      <c r="X307" s="1179" t="str">
        <f>IF(W307=1,"pe",IF(W307&gt;0,"ne",""))</f>
        <v/>
      </c>
      <c r="Y307" s="1174"/>
      <c r="Z307" s="419">
        <v>1</v>
      </c>
      <c r="AA307" s="419" t="s">
        <v>336</v>
      </c>
      <c r="AB307" s="419" t="str">
        <f t="shared" si="32"/>
        <v>0501</v>
      </c>
      <c r="AC307" s="529">
        <f>C307</f>
        <v>0</v>
      </c>
    </row>
    <row r="308" spans="1:29" ht="12.95" customHeight="1" thickTop="1" thickBot="1">
      <c r="A308" s="1165"/>
      <c r="B308" s="1148"/>
      <c r="C308" s="1167"/>
      <c r="D308" s="1169"/>
      <c r="E308" s="1172"/>
      <c r="F308" s="1148"/>
      <c r="G308" s="1187"/>
      <c r="H308" s="1160"/>
      <c r="I308" s="1176"/>
      <c r="J308" s="1148"/>
      <c r="K308" s="1148"/>
      <c r="L308" s="459"/>
      <c r="M308" s="549"/>
      <c r="N308" s="548"/>
      <c r="O308" s="457"/>
      <c r="P308" s="547"/>
      <c r="Q308" s="547"/>
      <c r="R308" s="546"/>
      <c r="S308" s="456"/>
      <c r="T308" s="1154"/>
      <c r="U308" s="1154"/>
      <c r="V308" s="1152"/>
      <c r="W308" s="1162"/>
      <c r="X308" s="1180"/>
      <c r="Y308" s="1174"/>
      <c r="Z308" s="419">
        <f>IF(O308=O307,0,1)</f>
        <v>0</v>
      </c>
      <c r="AA308" s="419" t="s">
        <v>336</v>
      </c>
      <c r="AB308" s="419" t="str">
        <f t="shared" si="32"/>
        <v>0501</v>
      </c>
      <c r="AC308" s="529">
        <f t="shared" ref="AC308:AC314" si="38">AC307</f>
        <v>0</v>
      </c>
    </row>
    <row r="309" spans="1:29" ht="12.95" customHeight="1" thickTop="1" thickBot="1">
      <c r="A309" s="1165"/>
      <c r="B309" s="1148"/>
      <c r="C309" s="1167"/>
      <c r="D309" s="1169"/>
      <c r="E309" s="1172"/>
      <c r="F309" s="1148"/>
      <c r="G309" s="1187"/>
      <c r="H309" s="1160"/>
      <c r="I309" s="1176"/>
      <c r="J309" s="1148"/>
      <c r="K309" s="1148"/>
      <c r="L309" s="459"/>
      <c r="M309" s="549"/>
      <c r="N309" s="548"/>
      <c r="O309" s="457"/>
      <c r="P309" s="547"/>
      <c r="Q309" s="547"/>
      <c r="R309" s="546"/>
      <c r="S309" s="456"/>
      <c r="T309" s="1154"/>
      <c r="U309" s="1154"/>
      <c r="V309" s="1152"/>
      <c r="W309" s="1162"/>
      <c r="X309" s="1180"/>
      <c r="Y309" s="1174"/>
      <c r="Z309" s="419">
        <f>IF(O309=O308,0,IF(O309=O307,0,1))</f>
        <v>0</v>
      </c>
      <c r="AA309" s="419" t="s">
        <v>336</v>
      </c>
      <c r="AB309" s="419" t="str">
        <f t="shared" si="32"/>
        <v>0501</v>
      </c>
      <c r="AC309" s="529">
        <f t="shared" si="38"/>
        <v>0</v>
      </c>
    </row>
    <row r="310" spans="1:29" ht="12.95" customHeight="1" thickTop="1" thickBot="1">
      <c r="A310" s="1165"/>
      <c r="B310" s="1148"/>
      <c r="C310" s="1167"/>
      <c r="D310" s="1169"/>
      <c r="E310" s="1172"/>
      <c r="F310" s="1148"/>
      <c r="G310" s="1187"/>
      <c r="H310" s="1160"/>
      <c r="I310" s="1176"/>
      <c r="J310" s="1148"/>
      <c r="K310" s="1148"/>
      <c r="L310" s="459"/>
      <c r="M310" s="549"/>
      <c r="N310" s="548"/>
      <c r="O310" s="457"/>
      <c r="P310" s="547"/>
      <c r="Q310" s="547"/>
      <c r="R310" s="546"/>
      <c r="S310" s="456"/>
      <c r="T310" s="1154"/>
      <c r="U310" s="1154"/>
      <c r="V310" s="1152"/>
      <c r="W310" s="1162"/>
      <c r="X310" s="1180"/>
      <c r="Y310" s="1174"/>
      <c r="Z310" s="419">
        <f>IF(O310=O309,0,IF(O310=O308,0,IF(O310=O307,0,1)))</f>
        <v>0</v>
      </c>
      <c r="AA310" s="419" t="s">
        <v>336</v>
      </c>
      <c r="AB310" s="419" t="str">
        <f t="shared" si="32"/>
        <v>0501</v>
      </c>
      <c r="AC310" s="529">
        <f t="shared" si="38"/>
        <v>0</v>
      </c>
    </row>
    <row r="311" spans="1:29" ht="12.95" customHeight="1" thickTop="1" thickBot="1">
      <c r="A311" s="1165"/>
      <c r="B311" s="1148"/>
      <c r="C311" s="1167"/>
      <c r="D311" s="1169"/>
      <c r="E311" s="1172"/>
      <c r="F311" s="1148"/>
      <c r="G311" s="1187"/>
      <c r="H311" s="1160"/>
      <c r="I311" s="1176"/>
      <c r="J311" s="1148"/>
      <c r="K311" s="1148"/>
      <c r="L311" s="459"/>
      <c r="M311" s="458"/>
      <c r="N311" s="548"/>
      <c r="O311" s="457"/>
      <c r="P311" s="547"/>
      <c r="Q311" s="547"/>
      <c r="R311" s="546"/>
      <c r="S311" s="456"/>
      <c r="T311" s="1154"/>
      <c r="U311" s="1154"/>
      <c r="V311" s="1152"/>
      <c r="W311" s="1162"/>
      <c r="X311" s="1180"/>
      <c r="Y311" s="1174"/>
      <c r="Z311" s="419">
        <f>IF(O311=O310,0,IF(O311=O309,0,IF(O311=O308,0,IF(O311=O307,0,1))))</f>
        <v>0</v>
      </c>
      <c r="AA311" s="419" t="s">
        <v>336</v>
      </c>
      <c r="AB311" s="419" t="str">
        <f t="shared" si="32"/>
        <v>0501</v>
      </c>
      <c r="AC311" s="529">
        <f t="shared" si="38"/>
        <v>0</v>
      </c>
    </row>
    <row r="312" spans="1:29" ht="12.95" customHeight="1" thickTop="1" thickBot="1">
      <c r="A312" s="1165"/>
      <c r="B312" s="1148"/>
      <c r="C312" s="1167"/>
      <c r="D312" s="1169"/>
      <c r="E312" s="1172"/>
      <c r="F312" s="1148"/>
      <c r="G312" s="1187"/>
      <c r="H312" s="1160"/>
      <c r="I312" s="1176"/>
      <c r="J312" s="1148"/>
      <c r="K312" s="1148"/>
      <c r="L312" s="459"/>
      <c r="M312" s="458"/>
      <c r="N312" s="548"/>
      <c r="O312" s="457"/>
      <c r="P312" s="547"/>
      <c r="Q312" s="547"/>
      <c r="R312" s="546"/>
      <c r="S312" s="456"/>
      <c r="T312" s="1154"/>
      <c r="U312" s="1154"/>
      <c r="V312" s="1182" t="str">
        <f>IF(V307&gt;9,"błąd","")</f>
        <v/>
      </c>
      <c r="W312" s="1162"/>
      <c r="X312" s="1180"/>
      <c r="Y312" s="1174"/>
      <c r="Z312" s="419">
        <f>IF(O312=O311,0,IF(O312=O310,0,IF(O312=O309,0,IF(O312=O308,0,IF(O312=O307,0,1)))))</f>
        <v>0</v>
      </c>
      <c r="AA312" s="419" t="s">
        <v>336</v>
      </c>
      <c r="AB312" s="419" t="str">
        <f t="shared" si="32"/>
        <v>0501</v>
      </c>
      <c r="AC312" s="529">
        <f t="shared" si="38"/>
        <v>0</v>
      </c>
    </row>
    <row r="313" spans="1:29" ht="12.95" customHeight="1" thickTop="1" thickBot="1">
      <c r="A313" s="1165"/>
      <c r="B313" s="1148"/>
      <c r="C313" s="1167"/>
      <c r="D313" s="1169"/>
      <c r="E313" s="1172"/>
      <c r="F313" s="1148"/>
      <c r="G313" s="1187"/>
      <c r="H313" s="1160"/>
      <c r="I313" s="1176"/>
      <c r="J313" s="1148"/>
      <c r="K313" s="1148"/>
      <c r="L313" s="459"/>
      <c r="M313" s="458"/>
      <c r="N313" s="548"/>
      <c r="O313" s="457"/>
      <c r="P313" s="547"/>
      <c r="Q313" s="547"/>
      <c r="R313" s="546"/>
      <c r="S313" s="456"/>
      <c r="T313" s="1154"/>
      <c r="U313" s="1154"/>
      <c r="V313" s="1182"/>
      <c r="W313" s="1162"/>
      <c r="X313" s="1180"/>
      <c r="Y313" s="1174"/>
      <c r="Z313" s="419">
        <f>IF(O313=O312,0,IF(O313=O311,0,IF(O313=O310,0,IF(O313=O309,0,IF(O313=O308,0,IF(O313=O307,0,1))))))</f>
        <v>0</v>
      </c>
      <c r="AA313" s="419" t="s">
        <v>336</v>
      </c>
      <c r="AB313" s="419" t="str">
        <f t="shared" si="32"/>
        <v>0501</v>
      </c>
      <c r="AC313" s="529">
        <f t="shared" si="38"/>
        <v>0</v>
      </c>
    </row>
    <row r="314" spans="1:29" ht="12.95" customHeight="1" thickTop="1" thickBot="1">
      <c r="A314" s="1166"/>
      <c r="B314" s="1149"/>
      <c r="C314" s="1168"/>
      <c r="D314" s="1170"/>
      <c r="E314" s="1173"/>
      <c r="F314" s="1149"/>
      <c r="G314" s="1188"/>
      <c r="H314" s="1161"/>
      <c r="I314" s="1177"/>
      <c r="J314" s="1149"/>
      <c r="K314" s="1149"/>
      <c r="L314" s="443"/>
      <c r="M314" s="442"/>
      <c r="N314" s="545"/>
      <c r="O314" s="441"/>
      <c r="P314" s="544"/>
      <c r="Q314" s="544"/>
      <c r="R314" s="543"/>
      <c r="S314" s="440"/>
      <c r="T314" s="1155"/>
      <c r="U314" s="1155"/>
      <c r="V314" s="1183"/>
      <c r="W314" s="1162"/>
      <c r="X314" s="1181"/>
      <c r="Y314" s="1174"/>
      <c r="Z314" s="419">
        <f>IF(O314=O313,0,IF(O314=O312,0,IF(O314=O311,0,IF(O314=O310,0,IF(O314=O309,0,IF(O314=O308,0,IF(O314=O307,0,1)))))))</f>
        <v>0</v>
      </c>
      <c r="AA314" s="419" t="s">
        <v>336</v>
      </c>
      <c r="AB314" s="419" t="str">
        <f t="shared" si="32"/>
        <v>0501</v>
      </c>
      <c r="AC314" s="529">
        <f t="shared" si="38"/>
        <v>0</v>
      </c>
    </row>
    <row r="315" spans="1:29" ht="12.95" customHeight="1" thickTop="1" thickBot="1">
      <c r="A315" s="1165"/>
      <c r="B315" s="1158"/>
      <c r="C315" s="1167"/>
      <c r="D315" s="1169"/>
      <c r="E315" s="1171"/>
      <c r="F315" s="1148"/>
      <c r="G315" s="1187"/>
      <c r="H315" s="476"/>
      <c r="I315" s="1175"/>
      <c r="J315" s="1148"/>
      <c r="K315" s="1148"/>
      <c r="L315" s="475"/>
      <c r="M315" s="474"/>
      <c r="N315" s="472"/>
      <c r="O315" s="473"/>
      <c r="P315" s="551"/>
      <c r="Q315" s="551"/>
      <c r="R315" s="550"/>
      <c r="S315" s="472"/>
      <c r="T315" s="1153">
        <f>SUM(P315:S322)</f>
        <v>0</v>
      </c>
      <c r="U315" s="1153">
        <f>IF(T315&gt;0,18,0)</f>
        <v>0</v>
      </c>
      <c r="V315" s="1151">
        <f>IF((T315-U315)&gt;=0,T315-U315,0)</f>
        <v>0</v>
      </c>
      <c r="W315" s="1162">
        <f>IF(T315&lt;U315,T315,U315)/IF(U315=0,1,U315)</f>
        <v>0</v>
      </c>
      <c r="X315" s="1179" t="str">
        <f>IF(W315=1,"pe",IF(W315&gt;0,"ne",""))</f>
        <v/>
      </c>
      <c r="Y315" s="1174"/>
      <c r="Z315" s="419">
        <v>1</v>
      </c>
      <c r="AA315" s="419" t="s">
        <v>336</v>
      </c>
      <c r="AB315" s="419" t="str">
        <f t="shared" si="32"/>
        <v>0501</v>
      </c>
      <c r="AC315" s="529">
        <f>C315</f>
        <v>0</v>
      </c>
    </row>
    <row r="316" spans="1:29" ht="12.95" customHeight="1" thickTop="1" thickBot="1">
      <c r="A316" s="1165"/>
      <c r="B316" s="1148"/>
      <c r="C316" s="1167"/>
      <c r="D316" s="1169"/>
      <c r="E316" s="1172"/>
      <c r="F316" s="1148"/>
      <c r="G316" s="1187"/>
      <c r="H316" s="1160"/>
      <c r="I316" s="1176"/>
      <c r="J316" s="1148"/>
      <c r="K316" s="1148"/>
      <c r="L316" s="459"/>
      <c r="M316" s="549"/>
      <c r="N316" s="548"/>
      <c r="O316" s="457"/>
      <c r="P316" s="547"/>
      <c r="Q316" s="547"/>
      <c r="R316" s="546"/>
      <c r="S316" s="456"/>
      <c r="T316" s="1154"/>
      <c r="U316" s="1154"/>
      <c r="V316" s="1152"/>
      <c r="W316" s="1162"/>
      <c r="X316" s="1180"/>
      <c r="Y316" s="1174"/>
      <c r="Z316" s="419">
        <f>IF(O316=O315,0,1)</f>
        <v>0</v>
      </c>
      <c r="AA316" s="419" t="s">
        <v>336</v>
      </c>
      <c r="AB316" s="419" t="str">
        <f t="shared" si="32"/>
        <v>0501</v>
      </c>
      <c r="AC316" s="529">
        <f t="shared" ref="AC316:AC322" si="39">AC315</f>
        <v>0</v>
      </c>
    </row>
    <row r="317" spans="1:29" ht="12.95" customHeight="1" thickTop="1" thickBot="1">
      <c r="A317" s="1165"/>
      <c r="B317" s="1148"/>
      <c r="C317" s="1167"/>
      <c r="D317" s="1169"/>
      <c r="E317" s="1172"/>
      <c r="F317" s="1148"/>
      <c r="G317" s="1187"/>
      <c r="H317" s="1160"/>
      <c r="I317" s="1176"/>
      <c r="J317" s="1148"/>
      <c r="K317" s="1148"/>
      <c r="L317" s="459"/>
      <c r="M317" s="549"/>
      <c r="N317" s="548"/>
      <c r="O317" s="457"/>
      <c r="P317" s="547"/>
      <c r="Q317" s="547"/>
      <c r="R317" s="546"/>
      <c r="S317" s="456"/>
      <c r="T317" s="1154"/>
      <c r="U317" s="1154"/>
      <c r="V317" s="1152"/>
      <c r="W317" s="1162"/>
      <c r="X317" s="1180"/>
      <c r="Y317" s="1174"/>
      <c r="Z317" s="419">
        <f>IF(O317=O316,0,IF(O317=O315,0,1))</f>
        <v>0</v>
      </c>
      <c r="AA317" s="419" t="s">
        <v>336</v>
      </c>
      <c r="AB317" s="419" t="str">
        <f t="shared" si="32"/>
        <v>0501</v>
      </c>
      <c r="AC317" s="529">
        <f t="shared" si="39"/>
        <v>0</v>
      </c>
    </row>
    <row r="318" spans="1:29" ht="12.95" customHeight="1" thickTop="1" thickBot="1">
      <c r="A318" s="1165"/>
      <c r="B318" s="1148"/>
      <c r="C318" s="1167"/>
      <c r="D318" s="1169"/>
      <c r="E318" s="1172"/>
      <c r="F318" s="1148"/>
      <c r="G318" s="1187"/>
      <c r="H318" s="1160"/>
      <c r="I318" s="1176"/>
      <c r="J318" s="1148"/>
      <c r="K318" s="1148"/>
      <c r="L318" s="459"/>
      <c r="M318" s="549"/>
      <c r="N318" s="548"/>
      <c r="O318" s="457"/>
      <c r="P318" s="547"/>
      <c r="Q318" s="547"/>
      <c r="R318" s="546"/>
      <c r="S318" s="456"/>
      <c r="T318" s="1154"/>
      <c r="U318" s="1154"/>
      <c r="V318" s="1152"/>
      <c r="W318" s="1162"/>
      <c r="X318" s="1180"/>
      <c r="Y318" s="1174"/>
      <c r="Z318" s="419">
        <f>IF(O318=O317,0,IF(O318=O316,0,IF(O318=O315,0,1)))</f>
        <v>0</v>
      </c>
      <c r="AA318" s="419" t="s">
        <v>336</v>
      </c>
      <c r="AB318" s="419" t="str">
        <f t="shared" si="32"/>
        <v>0501</v>
      </c>
      <c r="AC318" s="529">
        <f t="shared" si="39"/>
        <v>0</v>
      </c>
    </row>
    <row r="319" spans="1:29" ht="12.95" customHeight="1" thickTop="1" thickBot="1">
      <c r="A319" s="1165"/>
      <c r="B319" s="1148"/>
      <c r="C319" s="1167"/>
      <c r="D319" s="1169"/>
      <c r="E319" s="1172"/>
      <c r="F319" s="1148"/>
      <c r="G319" s="1187"/>
      <c r="H319" s="1160"/>
      <c r="I319" s="1176"/>
      <c r="J319" s="1148"/>
      <c r="K319" s="1148"/>
      <c r="L319" s="459"/>
      <c r="M319" s="458"/>
      <c r="N319" s="548"/>
      <c r="O319" s="457"/>
      <c r="P319" s="547"/>
      <c r="Q319" s="547"/>
      <c r="R319" s="546"/>
      <c r="S319" s="456"/>
      <c r="T319" s="1154"/>
      <c r="U319" s="1154"/>
      <c r="V319" s="1152"/>
      <c r="W319" s="1162"/>
      <c r="X319" s="1180"/>
      <c r="Y319" s="1174"/>
      <c r="Z319" s="419">
        <f>IF(O319=O318,0,IF(O319=O317,0,IF(O319=O316,0,IF(O319=O315,0,1))))</f>
        <v>0</v>
      </c>
      <c r="AA319" s="419" t="s">
        <v>336</v>
      </c>
      <c r="AB319" s="419" t="str">
        <f t="shared" si="32"/>
        <v>0501</v>
      </c>
      <c r="AC319" s="529">
        <f t="shared" si="39"/>
        <v>0</v>
      </c>
    </row>
    <row r="320" spans="1:29" ht="12.95" customHeight="1" thickTop="1" thickBot="1">
      <c r="A320" s="1165"/>
      <c r="B320" s="1148"/>
      <c r="C320" s="1167"/>
      <c r="D320" s="1169"/>
      <c r="E320" s="1172"/>
      <c r="F320" s="1148"/>
      <c r="G320" s="1187"/>
      <c r="H320" s="1160"/>
      <c r="I320" s="1176"/>
      <c r="J320" s="1148"/>
      <c r="K320" s="1148"/>
      <c r="L320" s="459"/>
      <c r="M320" s="458"/>
      <c r="N320" s="548"/>
      <c r="O320" s="457"/>
      <c r="P320" s="547"/>
      <c r="Q320" s="547"/>
      <c r="R320" s="546"/>
      <c r="S320" s="456"/>
      <c r="T320" s="1154"/>
      <c r="U320" s="1154"/>
      <c r="V320" s="1182" t="str">
        <f>IF(V315&gt;9,"błąd","")</f>
        <v/>
      </c>
      <c r="W320" s="1162"/>
      <c r="X320" s="1180"/>
      <c r="Y320" s="1174"/>
      <c r="Z320" s="419">
        <f>IF(O320=O319,0,IF(O320=O318,0,IF(O320=O317,0,IF(O320=O316,0,IF(O320=O315,0,1)))))</f>
        <v>0</v>
      </c>
      <c r="AA320" s="419" t="s">
        <v>336</v>
      </c>
      <c r="AB320" s="419" t="str">
        <f t="shared" si="32"/>
        <v>0501</v>
      </c>
      <c r="AC320" s="529">
        <f t="shared" si="39"/>
        <v>0</v>
      </c>
    </row>
    <row r="321" spans="1:29" ht="12.95" customHeight="1" thickTop="1" thickBot="1">
      <c r="A321" s="1165"/>
      <c r="B321" s="1148"/>
      <c r="C321" s="1167"/>
      <c r="D321" s="1169"/>
      <c r="E321" s="1172"/>
      <c r="F321" s="1148"/>
      <c r="G321" s="1187"/>
      <c r="H321" s="1160"/>
      <c r="I321" s="1176"/>
      <c r="J321" s="1148"/>
      <c r="K321" s="1148"/>
      <c r="L321" s="459"/>
      <c r="M321" s="458"/>
      <c r="N321" s="548"/>
      <c r="O321" s="457"/>
      <c r="P321" s="547"/>
      <c r="Q321" s="547"/>
      <c r="R321" s="546"/>
      <c r="S321" s="456"/>
      <c r="T321" s="1154"/>
      <c r="U321" s="1154"/>
      <c r="V321" s="1182"/>
      <c r="W321" s="1162"/>
      <c r="X321" s="1180"/>
      <c r="Y321" s="1174"/>
      <c r="Z321" s="419">
        <f>IF(O321=O320,0,IF(O321=O319,0,IF(O321=O318,0,IF(O321=O317,0,IF(O321=O316,0,IF(O321=O315,0,1))))))</f>
        <v>0</v>
      </c>
      <c r="AA321" s="419" t="s">
        <v>336</v>
      </c>
      <c r="AB321" s="419" t="str">
        <f t="shared" si="32"/>
        <v>0501</v>
      </c>
      <c r="AC321" s="529">
        <f t="shared" si="39"/>
        <v>0</v>
      </c>
    </row>
    <row r="322" spans="1:29" ht="12.95" customHeight="1" thickTop="1" thickBot="1">
      <c r="A322" s="1166"/>
      <c r="B322" s="1149"/>
      <c r="C322" s="1168"/>
      <c r="D322" s="1170"/>
      <c r="E322" s="1173"/>
      <c r="F322" s="1149"/>
      <c r="G322" s="1188"/>
      <c r="H322" s="1161"/>
      <c r="I322" s="1177"/>
      <c r="J322" s="1149"/>
      <c r="K322" s="1149"/>
      <c r="L322" s="443"/>
      <c r="M322" s="442"/>
      <c r="N322" s="545"/>
      <c r="O322" s="441"/>
      <c r="P322" s="544"/>
      <c r="Q322" s="544"/>
      <c r="R322" s="543"/>
      <c r="S322" s="440"/>
      <c r="T322" s="1155"/>
      <c r="U322" s="1155"/>
      <c r="V322" s="1183"/>
      <c r="W322" s="1162"/>
      <c r="X322" s="1181"/>
      <c r="Y322" s="1174"/>
      <c r="Z322" s="419">
        <f>IF(O322=O321,0,IF(O322=O320,0,IF(O322=O319,0,IF(O322=O318,0,IF(O322=O317,0,IF(O322=O316,0,IF(O322=O315,0,1)))))))</f>
        <v>0</v>
      </c>
      <c r="AA322" s="419" t="s">
        <v>336</v>
      </c>
      <c r="AB322" s="419" t="str">
        <f t="shared" si="32"/>
        <v>0501</v>
      </c>
      <c r="AC322" s="529">
        <f t="shared" si="39"/>
        <v>0</v>
      </c>
    </row>
    <row r="323" spans="1:29" ht="12.95" customHeight="1" thickTop="1" thickBot="1">
      <c r="A323" s="1165"/>
      <c r="B323" s="1158"/>
      <c r="C323" s="1167"/>
      <c r="D323" s="1169"/>
      <c r="E323" s="1171"/>
      <c r="F323" s="1148"/>
      <c r="G323" s="1187"/>
      <c r="H323" s="476"/>
      <c r="I323" s="1175"/>
      <c r="J323" s="1148"/>
      <c r="K323" s="1148"/>
      <c r="L323" s="475"/>
      <c r="M323" s="474"/>
      <c r="N323" s="472"/>
      <c r="O323" s="473"/>
      <c r="P323" s="551"/>
      <c r="Q323" s="551"/>
      <c r="R323" s="550"/>
      <c r="S323" s="472"/>
      <c r="T323" s="1153">
        <f>SUM(P323:S330)</f>
        <v>0</v>
      </c>
      <c r="U323" s="1153">
        <f>IF(T323&gt;0,18,0)</f>
        <v>0</v>
      </c>
      <c r="V323" s="1151">
        <f>IF((T323-U323)&gt;=0,T323-U323,0)</f>
        <v>0</v>
      </c>
      <c r="W323" s="1162">
        <f>IF(T323&lt;U323,T323,U323)/IF(U323=0,1,U323)</f>
        <v>0</v>
      </c>
      <c r="X323" s="1179" t="str">
        <f>IF(W323=1,"pe",IF(W323&gt;0,"ne",""))</f>
        <v/>
      </c>
      <c r="Y323" s="1174"/>
      <c r="Z323" s="419">
        <v>1</v>
      </c>
      <c r="AA323" s="419" t="s">
        <v>336</v>
      </c>
      <c r="AB323" s="419" t="str">
        <f t="shared" si="32"/>
        <v>0501</v>
      </c>
      <c r="AC323" s="529">
        <f>C323</f>
        <v>0</v>
      </c>
    </row>
    <row r="324" spans="1:29" ht="12.95" customHeight="1" thickTop="1" thickBot="1">
      <c r="A324" s="1165"/>
      <c r="B324" s="1148"/>
      <c r="C324" s="1167"/>
      <c r="D324" s="1169"/>
      <c r="E324" s="1172"/>
      <c r="F324" s="1148"/>
      <c r="G324" s="1187"/>
      <c r="H324" s="1160"/>
      <c r="I324" s="1176"/>
      <c r="J324" s="1148"/>
      <c r="K324" s="1148"/>
      <c r="L324" s="459"/>
      <c r="M324" s="549"/>
      <c r="N324" s="548"/>
      <c r="O324" s="457"/>
      <c r="P324" s="547"/>
      <c r="Q324" s="547"/>
      <c r="R324" s="546"/>
      <c r="S324" s="456"/>
      <c r="T324" s="1154"/>
      <c r="U324" s="1154"/>
      <c r="V324" s="1152"/>
      <c r="W324" s="1162"/>
      <c r="X324" s="1180"/>
      <c r="Y324" s="1174"/>
      <c r="Z324" s="419">
        <f>IF(O324=O323,0,1)</f>
        <v>0</v>
      </c>
      <c r="AA324" s="419" t="s">
        <v>336</v>
      </c>
      <c r="AB324" s="419" t="str">
        <f t="shared" si="32"/>
        <v>0501</v>
      </c>
      <c r="AC324" s="529">
        <f t="shared" ref="AC324:AC330" si="40">AC323</f>
        <v>0</v>
      </c>
    </row>
    <row r="325" spans="1:29" ht="12.95" customHeight="1" thickTop="1" thickBot="1">
      <c r="A325" s="1165"/>
      <c r="B325" s="1148"/>
      <c r="C325" s="1167"/>
      <c r="D325" s="1169"/>
      <c r="E325" s="1172"/>
      <c r="F325" s="1148"/>
      <c r="G325" s="1187"/>
      <c r="H325" s="1160"/>
      <c r="I325" s="1176"/>
      <c r="J325" s="1148"/>
      <c r="K325" s="1148"/>
      <c r="L325" s="459"/>
      <c r="M325" s="549"/>
      <c r="N325" s="548"/>
      <c r="O325" s="457"/>
      <c r="P325" s="547"/>
      <c r="Q325" s="547"/>
      <c r="R325" s="546"/>
      <c r="S325" s="456"/>
      <c r="T325" s="1154"/>
      <c r="U325" s="1154"/>
      <c r="V325" s="1152"/>
      <c r="W325" s="1162"/>
      <c r="X325" s="1180"/>
      <c r="Y325" s="1174"/>
      <c r="Z325" s="419">
        <f>IF(O325=O324,0,IF(O325=O323,0,1))</f>
        <v>0</v>
      </c>
      <c r="AA325" s="419" t="s">
        <v>336</v>
      </c>
      <c r="AB325" s="419" t="str">
        <f t="shared" si="32"/>
        <v>0501</v>
      </c>
      <c r="AC325" s="529">
        <f t="shared" si="40"/>
        <v>0</v>
      </c>
    </row>
    <row r="326" spans="1:29" ht="12.95" customHeight="1" thickTop="1" thickBot="1">
      <c r="A326" s="1165"/>
      <c r="B326" s="1148"/>
      <c r="C326" s="1167"/>
      <c r="D326" s="1169"/>
      <c r="E326" s="1172"/>
      <c r="F326" s="1148"/>
      <c r="G326" s="1187"/>
      <c r="H326" s="1160"/>
      <c r="I326" s="1176"/>
      <c r="J326" s="1148"/>
      <c r="K326" s="1148"/>
      <c r="L326" s="459"/>
      <c r="M326" s="549"/>
      <c r="N326" s="548"/>
      <c r="O326" s="457"/>
      <c r="P326" s="547"/>
      <c r="Q326" s="547"/>
      <c r="R326" s="546"/>
      <c r="S326" s="456"/>
      <c r="T326" s="1154"/>
      <c r="U326" s="1154"/>
      <c r="V326" s="1152"/>
      <c r="W326" s="1162"/>
      <c r="X326" s="1180"/>
      <c r="Y326" s="1174"/>
      <c r="Z326" s="419">
        <f>IF(O326=O325,0,IF(O326=O324,0,IF(O326=O323,0,1)))</f>
        <v>0</v>
      </c>
      <c r="AA326" s="419" t="s">
        <v>336</v>
      </c>
      <c r="AB326" s="419" t="str">
        <f t="shared" ref="AB326:AB389" si="41">$C$2</f>
        <v>0501</v>
      </c>
      <c r="AC326" s="529">
        <f t="shared" si="40"/>
        <v>0</v>
      </c>
    </row>
    <row r="327" spans="1:29" ht="12.95" customHeight="1" thickTop="1" thickBot="1">
      <c r="A327" s="1165"/>
      <c r="B327" s="1148"/>
      <c r="C327" s="1167"/>
      <c r="D327" s="1169"/>
      <c r="E327" s="1172"/>
      <c r="F327" s="1148"/>
      <c r="G327" s="1187"/>
      <c r="H327" s="1160"/>
      <c r="I327" s="1176"/>
      <c r="J327" s="1148"/>
      <c r="K327" s="1148"/>
      <c r="L327" s="459"/>
      <c r="M327" s="458"/>
      <c r="N327" s="548"/>
      <c r="O327" s="457"/>
      <c r="P327" s="547"/>
      <c r="Q327" s="547"/>
      <c r="R327" s="546"/>
      <c r="S327" s="456"/>
      <c r="T327" s="1154"/>
      <c r="U327" s="1154"/>
      <c r="V327" s="1152"/>
      <c r="W327" s="1162"/>
      <c r="X327" s="1180"/>
      <c r="Y327" s="1174"/>
      <c r="Z327" s="419">
        <f>IF(O327=O326,0,IF(O327=O325,0,IF(O327=O324,0,IF(O327=O323,0,1))))</f>
        <v>0</v>
      </c>
      <c r="AA327" s="419" t="s">
        <v>336</v>
      </c>
      <c r="AB327" s="419" t="str">
        <f t="shared" si="41"/>
        <v>0501</v>
      </c>
      <c r="AC327" s="529">
        <f t="shared" si="40"/>
        <v>0</v>
      </c>
    </row>
    <row r="328" spans="1:29" ht="12.95" customHeight="1" thickTop="1" thickBot="1">
      <c r="A328" s="1165"/>
      <c r="B328" s="1148"/>
      <c r="C328" s="1167"/>
      <c r="D328" s="1169"/>
      <c r="E328" s="1172"/>
      <c r="F328" s="1148"/>
      <c r="G328" s="1187"/>
      <c r="H328" s="1160"/>
      <c r="I328" s="1176"/>
      <c r="J328" s="1148"/>
      <c r="K328" s="1148"/>
      <c r="L328" s="459"/>
      <c r="M328" s="458"/>
      <c r="N328" s="548"/>
      <c r="O328" s="457"/>
      <c r="P328" s="547"/>
      <c r="Q328" s="547"/>
      <c r="R328" s="546"/>
      <c r="S328" s="456"/>
      <c r="T328" s="1154"/>
      <c r="U328" s="1154"/>
      <c r="V328" s="1182" t="str">
        <f>IF(V323&gt;9,"błąd","")</f>
        <v/>
      </c>
      <c r="W328" s="1162"/>
      <c r="X328" s="1180"/>
      <c r="Y328" s="1174"/>
      <c r="Z328" s="419">
        <f>IF(O328=O327,0,IF(O328=O326,0,IF(O328=O325,0,IF(O328=O324,0,IF(O328=O323,0,1)))))</f>
        <v>0</v>
      </c>
      <c r="AA328" s="419" t="s">
        <v>336</v>
      </c>
      <c r="AB328" s="419" t="str">
        <f t="shared" si="41"/>
        <v>0501</v>
      </c>
      <c r="AC328" s="529">
        <f t="shared" si="40"/>
        <v>0</v>
      </c>
    </row>
    <row r="329" spans="1:29" ht="12.95" customHeight="1" thickTop="1" thickBot="1">
      <c r="A329" s="1165"/>
      <c r="B329" s="1148"/>
      <c r="C329" s="1167"/>
      <c r="D329" s="1169"/>
      <c r="E329" s="1172"/>
      <c r="F329" s="1148"/>
      <c r="G329" s="1187"/>
      <c r="H329" s="1160"/>
      <c r="I329" s="1176"/>
      <c r="J329" s="1148"/>
      <c r="K329" s="1148"/>
      <c r="L329" s="459"/>
      <c r="M329" s="458"/>
      <c r="N329" s="548"/>
      <c r="O329" s="457"/>
      <c r="P329" s="547"/>
      <c r="Q329" s="547"/>
      <c r="R329" s="546"/>
      <c r="S329" s="456"/>
      <c r="T329" s="1154"/>
      <c r="U329" s="1154"/>
      <c r="V329" s="1182"/>
      <c r="W329" s="1162"/>
      <c r="X329" s="1180"/>
      <c r="Y329" s="1174"/>
      <c r="Z329" s="419">
        <f>IF(O329=O328,0,IF(O329=O327,0,IF(O329=O326,0,IF(O329=O325,0,IF(O329=O324,0,IF(O329=O323,0,1))))))</f>
        <v>0</v>
      </c>
      <c r="AA329" s="419" t="s">
        <v>336</v>
      </c>
      <c r="AB329" s="419" t="str">
        <f t="shared" si="41"/>
        <v>0501</v>
      </c>
      <c r="AC329" s="529">
        <f t="shared" si="40"/>
        <v>0</v>
      </c>
    </row>
    <row r="330" spans="1:29" ht="12.95" customHeight="1" thickTop="1" thickBot="1">
      <c r="A330" s="1166"/>
      <c r="B330" s="1149"/>
      <c r="C330" s="1168"/>
      <c r="D330" s="1170"/>
      <c r="E330" s="1173"/>
      <c r="F330" s="1149"/>
      <c r="G330" s="1188"/>
      <c r="H330" s="1161"/>
      <c r="I330" s="1177"/>
      <c r="J330" s="1149"/>
      <c r="K330" s="1149"/>
      <c r="L330" s="443"/>
      <c r="M330" s="442"/>
      <c r="N330" s="545"/>
      <c r="O330" s="441"/>
      <c r="P330" s="544"/>
      <c r="Q330" s="544"/>
      <c r="R330" s="543"/>
      <c r="S330" s="440"/>
      <c r="T330" s="1155"/>
      <c r="U330" s="1155"/>
      <c r="V330" s="1183"/>
      <c r="W330" s="1162"/>
      <c r="X330" s="1181"/>
      <c r="Y330" s="1174"/>
      <c r="Z330" s="419">
        <f>IF(O330=O329,0,IF(O330=O328,0,IF(O330=O327,0,IF(O330=O326,0,IF(O330=O325,0,IF(O330=O324,0,IF(O330=O323,0,1)))))))</f>
        <v>0</v>
      </c>
      <c r="AA330" s="419" t="s">
        <v>336</v>
      </c>
      <c r="AB330" s="419" t="str">
        <f t="shared" si="41"/>
        <v>0501</v>
      </c>
      <c r="AC330" s="529">
        <f t="shared" si="40"/>
        <v>0</v>
      </c>
    </row>
    <row r="331" spans="1:29" ht="12.95" customHeight="1" thickTop="1" thickBot="1">
      <c r="A331" s="1165"/>
      <c r="B331" s="1158"/>
      <c r="C331" s="1167"/>
      <c r="D331" s="1169"/>
      <c r="E331" s="1171"/>
      <c r="F331" s="1148"/>
      <c r="G331" s="1187"/>
      <c r="H331" s="476"/>
      <c r="I331" s="1175"/>
      <c r="J331" s="1148"/>
      <c r="K331" s="1148"/>
      <c r="L331" s="475"/>
      <c r="M331" s="474"/>
      <c r="N331" s="472"/>
      <c r="O331" s="473"/>
      <c r="P331" s="551"/>
      <c r="Q331" s="551"/>
      <c r="R331" s="550"/>
      <c r="S331" s="472"/>
      <c r="T331" s="1153">
        <f>SUM(P331:S338)</f>
        <v>0</v>
      </c>
      <c r="U331" s="1153">
        <f>IF(T331&gt;0,18,0)</f>
        <v>0</v>
      </c>
      <c r="V331" s="1151">
        <f>IF((T331-U331)&gt;=0,T331-U331,0)</f>
        <v>0</v>
      </c>
      <c r="W331" s="1162">
        <f>IF(T331&lt;U331,T331,U331)/IF(U331=0,1,U331)</f>
        <v>0</v>
      </c>
      <c r="X331" s="1179" t="str">
        <f>IF(W331=1,"pe",IF(W331&gt;0,"ne",""))</f>
        <v/>
      </c>
      <c r="Y331" s="1174"/>
      <c r="Z331" s="419">
        <v>1</v>
      </c>
      <c r="AA331" s="419" t="s">
        <v>336</v>
      </c>
      <c r="AB331" s="419" t="str">
        <f t="shared" si="41"/>
        <v>0501</v>
      </c>
      <c r="AC331" s="529">
        <f>C331</f>
        <v>0</v>
      </c>
    </row>
    <row r="332" spans="1:29" ht="12.95" customHeight="1" thickTop="1" thickBot="1">
      <c r="A332" s="1165"/>
      <c r="B332" s="1148"/>
      <c r="C332" s="1167"/>
      <c r="D332" s="1169"/>
      <c r="E332" s="1172"/>
      <c r="F332" s="1148"/>
      <c r="G332" s="1187"/>
      <c r="H332" s="1160"/>
      <c r="I332" s="1176"/>
      <c r="J332" s="1148"/>
      <c r="K332" s="1148"/>
      <c r="L332" s="459"/>
      <c r="M332" s="549"/>
      <c r="N332" s="548"/>
      <c r="O332" s="457"/>
      <c r="P332" s="547"/>
      <c r="Q332" s="547"/>
      <c r="R332" s="546"/>
      <c r="S332" s="456"/>
      <c r="T332" s="1154"/>
      <c r="U332" s="1154"/>
      <c r="V332" s="1152"/>
      <c r="W332" s="1162"/>
      <c r="X332" s="1180"/>
      <c r="Y332" s="1174"/>
      <c r="Z332" s="419">
        <f>IF(O332=O331,0,1)</f>
        <v>0</v>
      </c>
      <c r="AA332" s="419" t="s">
        <v>336</v>
      </c>
      <c r="AB332" s="419" t="str">
        <f t="shared" si="41"/>
        <v>0501</v>
      </c>
      <c r="AC332" s="529">
        <f t="shared" ref="AC332:AC338" si="42">AC331</f>
        <v>0</v>
      </c>
    </row>
    <row r="333" spans="1:29" ht="12.95" customHeight="1" thickTop="1" thickBot="1">
      <c r="A333" s="1165"/>
      <c r="B333" s="1148"/>
      <c r="C333" s="1167"/>
      <c r="D333" s="1169"/>
      <c r="E333" s="1172"/>
      <c r="F333" s="1148"/>
      <c r="G333" s="1187"/>
      <c r="H333" s="1160"/>
      <c r="I333" s="1176"/>
      <c r="J333" s="1148"/>
      <c r="K333" s="1148"/>
      <c r="L333" s="459"/>
      <c r="M333" s="549"/>
      <c r="N333" s="548"/>
      <c r="O333" s="457"/>
      <c r="P333" s="547"/>
      <c r="Q333" s="547"/>
      <c r="R333" s="546"/>
      <c r="S333" s="456"/>
      <c r="T333" s="1154"/>
      <c r="U333" s="1154"/>
      <c r="V333" s="1152"/>
      <c r="W333" s="1162"/>
      <c r="X333" s="1180"/>
      <c r="Y333" s="1174"/>
      <c r="Z333" s="419">
        <f>IF(O333=O332,0,IF(O333=O331,0,1))</f>
        <v>0</v>
      </c>
      <c r="AA333" s="419" t="s">
        <v>336</v>
      </c>
      <c r="AB333" s="419" t="str">
        <f t="shared" si="41"/>
        <v>0501</v>
      </c>
      <c r="AC333" s="529">
        <f t="shared" si="42"/>
        <v>0</v>
      </c>
    </row>
    <row r="334" spans="1:29" ht="12.95" customHeight="1" thickTop="1" thickBot="1">
      <c r="A334" s="1165"/>
      <c r="B334" s="1148"/>
      <c r="C334" s="1167"/>
      <c r="D334" s="1169"/>
      <c r="E334" s="1172"/>
      <c r="F334" s="1148"/>
      <c r="G334" s="1187"/>
      <c r="H334" s="1160"/>
      <c r="I334" s="1176"/>
      <c r="J334" s="1148"/>
      <c r="K334" s="1148"/>
      <c r="L334" s="459"/>
      <c r="M334" s="549"/>
      <c r="N334" s="548"/>
      <c r="O334" s="457"/>
      <c r="P334" s="547"/>
      <c r="Q334" s="547"/>
      <c r="R334" s="546"/>
      <c r="S334" s="456"/>
      <c r="T334" s="1154"/>
      <c r="U334" s="1154"/>
      <c r="V334" s="1152"/>
      <c r="W334" s="1162"/>
      <c r="X334" s="1180"/>
      <c r="Y334" s="1174"/>
      <c r="Z334" s="419">
        <f>IF(O334=O333,0,IF(O334=O332,0,IF(O334=O331,0,1)))</f>
        <v>0</v>
      </c>
      <c r="AA334" s="419" t="s">
        <v>336</v>
      </c>
      <c r="AB334" s="419" t="str">
        <f t="shared" si="41"/>
        <v>0501</v>
      </c>
      <c r="AC334" s="529">
        <f t="shared" si="42"/>
        <v>0</v>
      </c>
    </row>
    <row r="335" spans="1:29" ht="12.95" customHeight="1" thickTop="1" thickBot="1">
      <c r="A335" s="1165"/>
      <c r="B335" s="1148"/>
      <c r="C335" s="1167"/>
      <c r="D335" s="1169"/>
      <c r="E335" s="1172"/>
      <c r="F335" s="1148"/>
      <c r="G335" s="1187"/>
      <c r="H335" s="1160"/>
      <c r="I335" s="1176"/>
      <c r="J335" s="1148"/>
      <c r="K335" s="1148"/>
      <c r="L335" s="459"/>
      <c r="M335" s="458"/>
      <c r="N335" s="548"/>
      <c r="O335" s="457"/>
      <c r="P335" s="547"/>
      <c r="Q335" s="547"/>
      <c r="R335" s="546"/>
      <c r="S335" s="456"/>
      <c r="T335" s="1154"/>
      <c r="U335" s="1154"/>
      <c r="V335" s="1152"/>
      <c r="W335" s="1162"/>
      <c r="X335" s="1180"/>
      <c r="Y335" s="1174"/>
      <c r="Z335" s="419">
        <f>IF(O335=O334,0,IF(O335=O333,0,IF(O335=O332,0,IF(O335=O331,0,1))))</f>
        <v>0</v>
      </c>
      <c r="AA335" s="419" t="s">
        <v>336</v>
      </c>
      <c r="AB335" s="419" t="str">
        <f t="shared" si="41"/>
        <v>0501</v>
      </c>
      <c r="AC335" s="529">
        <f t="shared" si="42"/>
        <v>0</v>
      </c>
    </row>
    <row r="336" spans="1:29" ht="12.95" customHeight="1" thickTop="1" thickBot="1">
      <c r="A336" s="1165"/>
      <c r="B336" s="1148"/>
      <c r="C336" s="1167"/>
      <c r="D336" s="1169"/>
      <c r="E336" s="1172"/>
      <c r="F336" s="1148"/>
      <c r="G336" s="1187"/>
      <c r="H336" s="1160"/>
      <c r="I336" s="1176"/>
      <c r="J336" s="1148"/>
      <c r="K336" s="1148"/>
      <c r="L336" s="459"/>
      <c r="M336" s="458"/>
      <c r="N336" s="548"/>
      <c r="O336" s="457"/>
      <c r="P336" s="547"/>
      <c r="Q336" s="547"/>
      <c r="R336" s="546"/>
      <c r="S336" s="456"/>
      <c r="T336" s="1154"/>
      <c r="U336" s="1154"/>
      <c r="V336" s="1182" t="str">
        <f>IF(V331&gt;9,"błąd","")</f>
        <v/>
      </c>
      <c r="W336" s="1162"/>
      <c r="X336" s="1180"/>
      <c r="Y336" s="1174"/>
      <c r="Z336" s="419">
        <f>IF(O336=O335,0,IF(O336=O334,0,IF(O336=O333,0,IF(O336=O332,0,IF(O336=O331,0,1)))))</f>
        <v>0</v>
      </c>
      <c r="AA336" s="419" t="s">
        <v>336</v>
      </c>
      <c r="AB336" s="419" t="str">
        <f t="shared" si="41"/>
        <v>0501</v>
      </c>
      <c r="AC336" s="529">
        <f t="shared" si="42"/>
        <v>0</v>
      </c>
    </row>
    <row r="337" spans="1:29" ht="12.95" customHeight="1" thickTop="1" thickBot="1">
      <c r="A337" s="1165"/>
      <c r="B337" s="1148"/>
      <c r="C337" s="1167"/>
      <c r="D337" s="1169"/>
      <c r="E337" s="1172"/>
      <c r="F337" s="1148"/>
      <c r="G337" s="1187"/>
      <c r="H337" s="1160"/>
      <c r="I337" s="1176"/>
      <c r="J337" s="1148"/>
      <c r="K337" s="1148"/>
      <c r="L337" s="459"/>
      <c r="M337" s="458"/>
      <c r="N337" s="548"/>
      <c r="O337" s="457"/>
      <c r="P337" s="547"/>
      <c r="Q337" s="547"/>
      <c r="R337" s="546"/>
      <c r="S337" s="456"/>
      <c r="T337" s="1154"/>
      <c r="U337" s="1154"/>
      <c r="V337" s="1182"/>
      <c r="W337" s="1162"/>
      <c r="X337" s="1180"/>
      <c r="Y337" s="1174"/>
      <c r="Z337" s="419">
        <f>IF(O337=O336,0,IF(O337=O335,0,IF(O337=O334,0,IF(O337=O333,0,IF(O337=O332,0,IF(O337=O331,0,1))))))</f>
        <v>0</v>
      </c>
      <c r="AA337" s="419" t="s">
        <v>336</v>
      </c>
      <c r="AB337" s="419" t="str">
        <f t="shared" si="41"/>
        <v>0501</v>
      </c>
      <c r="AC337" s="529">
        <f t="shared" si="42"/>
        <v>0</v>
      </c>
    </row>
    <row r="338" spans="1:29" ht="12.95" customHeight="1" thickTop="1" thickBot="1">
      <c r="A338" s="1166"/>
      <c r="B338" s="1149"/>
      <c r="C338" s="1168"/>
      <c r="D338" s="1170"/>
      <c r="E338" s="1173"/>
      <c r="F338" s="1149"/>
      <c r="G338" s="1188"/>
      <c r="H338" s="1161"/>
      <c r="I338" s="1177"/>
      <c r="J338" s="1149"/>
      <c r="K338" s="1149"/>
      <c r="L338" s="443"/>
      <c r="M338" s="442"/>
      <c r="N338" s="545"/>
      <c r="O338" s="441"/>
      <c r="P338" s="544"/>
      <c r="Q338" s="544"/>
      <c r="R338" s="543"/>
      <c r="S338" s="440"/>
      <c r="T338" s="1155"/>
      <c r="U338" s="1155"/>
      <c r="V338" s="1183"/>
      <c r="W338" s="1162"/>
      <c r="X338" s="1181"/>
      <c r="Y338" s="1174"/>
      <c r="Z338" s="419">
        <f>IF(O338=O337,0,IF(O338=O336,0,IF(O338=O335,0,IF(O338=O334,0,IF(O338=O333,0,IF(O338=O332,0,IF(O338=O331,0,1)))))))</f>
        <v>0</v>
      </c>
      <c r="AA338" s="419" t="s">
        <v>336</v>
      </c>
      <c r="AB338" s="419" t="str">
        <f t="shared" si="41"/>
        <v>0501</v>
      </c>
      <c r="AC338" s="529">
        <f t="shared" si="42"/>
        <v>0</v>
      </c>
    </row>
    <row r="339" spans="1:29" ht="12.95" customHeight="1" thickTop="1" thickBot="1">
      <c r="A339" s="1165"/>
      <c r="B339" s="1158"/>
      <c r="C339" s="1167"/>
      <c r="D339" s="1169"/>
      <c r="E339" s="1171"/>
      <c r="F339" s="1148"/>
      <c r="G339" s="1187"/>
      <c r="H339" s="476"/>
      <c r="I339" s="1175"/>
      <c r="J339" s="1148"/>
      <c r="K339" s="1148"/>
      <c r="L339" s="475"/>
      <c r="M339" s="474"/>
      <c r="N339" s="472"/>
      <c r="O339" s="473"/>
      <c r="P339" s="551"/>
      <c r="Q339" s="551"/>
      <c r="R339" s="550"/>
      <c r="S339" s="472"/>
      <c r="T339" s="1153">
        <f>SUM(P339:S346)</f>
        <v>0</v>
      </c>
      <c r="U339" s="1153">
        <f>IF(T339&gt;0,18,0)</f>
        <v>0</v>
      </c>
      <c r="V339" s="1151">
        <f>IF((T339-U339)&gt;=0,T339-U339,0)</f>
        <v>0</v>
      </c>
      <c r="W339" s="1162">
        <f>IF(T339&lt;U339,T339,U339)/IF(U339=0,1,U339)</f>
        <v>0</v>
      </c>
      <c r="X339" s="1179" t="str">
        <f>IF(W339=1,"pe",IF(W339&gt;0,"ne",""))</f>
        <v/>
      </c>
      <c r="Y339" s="1174"/>
      <c r="Z339" s="419">
        <v>1</v>
      </c>
      <c r="AA339" s="419" t="s">
        <v>336</v>
      </c>
      <c r="AB339" s="419" t="str">
        <f t="shared" si="41"/>
        <v>0501</v>
      </c>
      <c r="AC339" s="529">
        <f>C339</f>
        <v>0</v>
      </c>
    </row>
    <row r="340" spans="1:29" ht="12.95" customHeight="1" thickTop="1" thickBot="1">
      <c r="A340" s="1165"/>
      <c r="B340" s="1148"/>
      <c r="C340" s="1167"/>
      <c r="D340" s="1169"/>
      <c r="E340" s="1172"/>
      <c r="F340" s="1148"/>
      <c r="G340" s="1187"/>
      <c r="H340" s="1160"/>
      <c r="I340" s="1176"/>
      <c r="J340" s="1148"/>
      <c r="K340" s="1148"/>
      <c r="L340" s="459"/>
      <c r="M340" s="549"/>
      <c r="N340" s="548"/>
      <c r="O340" s="457"/>
      <c r="P340" s="547"/>
      <c r="Q340" s="547"/>
      <c r="R340" s="546"/>
      <c r="S340" s="456"/>
      <c r="T340" s="1154"/>
      <c r="U340" s="1154"/>
      <c r="V340" s="1152"/>
      <c r="W340" s="1162"/>
      <c r="X340" s="1180"/>
      <c r="Y340" s="1174"/>
      <c r="Z340" s="419">
        <f>IF(O340=O339,0,1)</f>
        <v>0</v>
      </c>
      <c r="AA340" s="419" t="s">
        <v>336</v>
      </c>
      <c r="AB340" s="419" t="str">
        <f t="shared" si="41"/>
        <v>0501</v>
      </c>
      <c r="AC340" s="529">
        <f t="shared" ref="AC340:AC346" si="43">AC339</f>
        <v>0</v>
      </c>
    </row>
    <row r="341" spans="1:29" ht="12.95" customHeight="1" thickTop="1" thickBot="1">
      <c r="A341" s="1165"/>
      <c r="B341" s="1148"/>
      <c r="C341" s="1167"/>
      <c r="D341" s="1169"/>
      <c r="E341" s="1172"/>
      <c r="F341" s="1148"/>
      <c r="G341" s="1187"/>
      <c r="H341" s="1160"/>
      <c r="I341" s="1176"/>
      <c r="J341" s="1148"/>
      <c r="K341" s="1148"/>
      <c r="L341" s="459"/>
      <c r="M341" s="549"/>
      <c r="N341" s="548"/>
      <c r="O341" s="457"/>
      <c r="P341" s="547"/>
      <c r="Q341" s="547"/>
      <c r="R341" s="546"/>
      <c r="S341" s="456"/>
      <c r="T341" s="1154"/>
      <c r="U341" s="1154"/>
      <c r="V341" s="1152"/>
      <c r="W341" s="1162"/>
      <c r="X341" s="1180"/>
      <c r="Y341" s="1174"/>
      <c r="Z341" s="419">
        <f>IF(O341=O340,0,IF(O341=O339,0,1))</f>
        <v>0</v>
      </c>
      <c r="AA341" s="419" t="s">
        <v>336</v>
      </c>
      <c r="AB341" s="419" t="str">
        <f t="shared" si="41"/>
        <v>0501</v>
      </c>
      <c r="AC341" s="529">
        <f t="shared" si="43"/>
        <v>0</v>
      </c>
    </row>
    <row r="342" spans="1:29" ht="12.95" customHeight="1" thickTop="1" thickBot="1">
      <c r="A342" s="1165"/>
      <c r="B342" s="1148"/>
      <c r="C342" s="1167"/>
      <c r="D342" s="1169"/>
      <c r="E342" s="1172"/>
      <c r="F342" s="1148"/>
      <c r="G342" s="1187"/>
      <c r="H342" s="1160"/>
      <c r="I342" s="1176"/>
      <c r="J342" s="1148"/>
      <c r="K342" s="1148"/>
      <c r="L342" s="459"/>
      <c r="M342" s="549"/>
      <c r="N342" s="548"/>
      <c r="O342" s="457"/>
      <c r="P342" s="547"/>
      <c r="Q342" s="547"/>
      <c r="R342" s="546"/>
      <c r="S342" s="456"/>
      <c r="T342" s="1154"/>
      <c r="U342" s="1154"/>
      <c r="V342" s="1152"/>
      <c r="W342" s="1162"/>
      <c r="X342" s="1180"/>
      <c r="Y342" s="1174"/>
      <c r="Z342" s="419">
        <f>IF(O342=O341,0,IF(O342=O340,0,IF(O342=O339,0,1)))</f>
        <v>0</v>
      </c>
      <c r="AA342" s="419" t="s">
        <v>336</v>
      </c>
      <c r="AB342" s="419" t="str">
        <f t="shared" si="41"/>
        <v>0501</v>
      </c>
      <c r="AC342" s="529">
        <f t="shared" si="43"/>
        <v>0</v>
      </c>
    </row>
    <row r="343" spans="1:29" ht="12.95" customHeight="1" thickTop="1" thickBot="1">
      <c r="A343" s="1165"/>
      <c r="B343" s="1148"/>
      <c r="C343" s="1167"/>
      <c r="D343" s="1169"/>
      <c r="E343" s="1172"/>
      <c r="F343" s="1148"/>
      <c r="G343" s="1187"/>
      <c r="H343" s="1160"/>
      <c r="I343" s="1176"/>
      <c r="J343" s="1148"/>
      <c r="K343" s="1148"/>
      <c r="L343" s="459"/>
      <c r="M343" s="458"/>
      <c r="N343" s="548"/>
      <c r="O343" s="457"/>
      <c r="P343" s="547"/>
      <c r="Q343" s="547"/>
      <c r="R343" s="546"/>
      <c r="S343" s="456"/>
      <c r="T343" s="1154"/>
      <c r="U343" s="1154"/>
      <c r="V343" s="1152"/>
      <c r="W343" s="1162"/>
      <c r="X343" s="1180"/>
      <c r="Y343" s="1174"/>
      <c r="Z343" s="419">
        <f>IF(O343=O342,0,IF(O343=O341,0,IF(O343=O340,0,IF(O343=O339,0,1))))</f>
        <v>0</v>
      </c>
      <c r="AA343" s="419" t="s">
        <v>336</v>
      </c>
      <c r="AB343" s="419" t="str">
        <f t="shared" si="41"/>
        <v>0501</v>
      </c>
      <c r="AC343" s="529">
        <f t="shared" si="43"/>
        <v>0</v>
      </c>
    </row>
    <row r="344" spans="1:29" ht="12.95" customHeight="1" thickTop="1" thickBot="1">
      <c r="A344" s="1165"/>
      <c r="B344" s="1148"/>
      <c r="C344" s="1167"/>
      <c r="D344" s="1169"/>
      <c r="E344" s="1172"/>
      <c r="F344" s="1148"/>
      <c r="G344" s="1187"/>
      <c r="H344" s="1160"/>
      <c r="I344" s="1176"/>
      <c r="J344" s="1148"/>
      <c r="K344" s="1148"/>
      <c r="L344" s="459"/>
      <c r="M344" s="458"/>
      <c r="N344" s="548"/>
      <c r="O344" s="457"/>
      <c r="P344" s="547"/>
      <c r="Q344" s="547"/>
      <c r="R344" s="546"/>
      <c r="S344" s="456"/>
      <c r="T344" s="1154"/>
      <c r="U344" s="1154"/>
      <c r="V344" s="1182" t="str">
        <f>IF(V339&gt;9,"błąd","")</f>
        <v/>
      </c>
      <c r="W344" s="1162"/>
      <c r="X344" s="1180"/>
      <c r="Y344" s="1174"/>
      <c r="Z344" s="419">
        <f>IF(O344=O343,0,IF(O344=O342,0,IF(O344=O341,0,IF(O344=O340,0,IF(O344=O339,0,1)))))</f>
        <v>0</v>
      </c>
      <c r="AA344" s="419" t="s">
        <v>336</v>
      </c>
      <c r="AB344" s="419" t="str">
        <f t="shared" si="41"/>
        <v>0501</v>
      </c>
      <c r="AC344" s="529">
        <f t="shared" si="43"/>
        <v>0</v>
      </c>
    </row>
    <row r="345" spans="1:29" ht="12.95" customHeight="1" thickTop="1" thickBot="1">
      <c r="A345" s="1165"/>
      <c r="B345" s="1148"/>
      <c r="C345" s="1167"/>
      <c r="D345" s="1169"/>
      <c r="E345" s="1172"/>
      <c r="F345" s="1148"/>
      <c r="G345" s="1187"/>
      <c r="H345" s="1160"/>
      <c r="I345" s="1176"/>
      <c r="J345" s="1148"/>
      <c r="K345" s="1148"/>
      <c r="L345" s="459"/>
      <c r="M345" s="458"/>
      <c r="N345" s="548"/>
      <c r="O345" s="457"/>
      <c r="P345" s="547"/>
      <c r="Q345" s="547"/>
      <c r="R345" s="546"/>
      <c r="S345" s="456"/>
      <c r="T345" s="1154"/>
      <c r="U345" s="1154"/>
      <c r="V345" s="1182"/>
      <c r="W345" s="1162"/>
      <c r="X345" s="1180"/>
      <c r="Y345" s="1174"/>
      <c r="Z345" s="419">
        <f>IF(O345=O344,0,IF(O345=O343,0,IF(O345=O342,0,IF(O345=O341,0,IF(O345=O340,0,IF(O345=O339,0,1))))))</f>
        <v>0</v>
      </c>
      <c r="AA345" s="419" t="s">
        <v>336</v>
      </c>
      <c r="AB345" s="419" t="str">
        <f t="shared" si="41"/>
        <v>0501</v>
      </c>
      <c r="AC345" s="529">
        <f t="shared" si="43"/>
        <v>0</v>
      </c>
    </row>
    <row r="346" spans="1:29" ht="12.95" customHeight="1" thickTop="1" thickBot="1">
      <c r="A346" s="1166"/>
      <c r="B346" s="1149"/>
      <c r="C346" s="1168"/>
      <c r="D346" s="1170"/>
      <c r="E346" s="1173"/>
      <c r="F346" s="1149"/>
      <c r="G346" s="1188"/>
      <c r="H346" s="1161"/>
      <c r="I346" s="1177"/>
      <c r="J346" s="1149"/>
      <c r="K346" s="1149"/>
      <c r="L346" s="443"/>
      <c r="M346" s="442"/>
      <c r="N346" s="545"/>
      <c r="O346" s="441"/>
      <c r="P346" s="544"/>
      <c r="Q346" s="544"/>
      <c r="R346" s="543"/>
      <c r="S346" s="440"/>
      <c r="T346" s="1155"/>
      <c r="U346" s="1155"/>
      <c r="V346" s="1183"/>
      <c r="W346" s="1162"/>
      <c r="X346" s="1181"/>
      <c r="Y346" s="1174"/>
      <c r="Z346" s="419">
        <f>IF(O346=O345,0,IF(O346=O344,0,IF(O346=O343,0,IF(O346=O342,0,IF(O346=O341,0,IF(O346=O340,0,IF(O346=O339,0,1)))))))</f>
        <v>0</v>
      </c>
      <c r="AA346" s="419" t="s">
        <v>336</v>
      </c>
      <c r="AB346" s="419" t="str">
        <f t="shared" si="41"/>
        <v>0501</v>
      </c>
      <c r="AC346" s="529">
        <f t="shared" si="43"/>
        <v>0</v>
      </c>
    </row>
    <row r="347" spans="1:29" ht="12.95" customHeight="1" thickTop="1" thickBot="1">
      <c r="A347" s="1165"/>
      <c r="B347" s="1158"/>
      <c r="C347" s="1167"/>
      <c r="D347" s="1169"/>
      <c r="E347" s="1171"/>
      <c r="F347" s="1148"/>
      <c r="G347" s="1187"/>
      <c r="H347" s="476"/>
      <c r="I347" s="1175"/>
      <c r="J347" s="1148"/>
      <c r="K347" s="1148"/>
      <c r="L347" s="475"/>
      <c r="M347" s="474"/>
      <c r="N347" s="472"/>
      <c r="O347" s="473"/>
      <c r="P347" s="551"/>
      <c r="Q347" s="551"/>
      <c r="R347" s="550"/>
      <c r="S347" s="472"/>
      <c r="T347" s="1153">
        <f>SUM(P347:S354)</f>
        <v>0</v>
      </c>
      <c r="U347" s="1153">
        <f>IF(T347&gt;0,18,0)</f>
        <v>0</v>
      </c>
      <c r="V347" s="1151">
        <f>IF((T347-U347)&gt;=0,T347-U347,0)</f>
        <v>0</v>
      </c>
      <c r="W347" s="1162">
        <f>IF(T347&lt;U347,T347,U347)/IF(U347=0,1,U347)</f>
        <v>0</v>
      </c>
      <c r="X347" s="1179" t="str">
        <f>IF(W347=1,"pe",IF(W347&gt;0,"ne",""))</f>
        <v/>
      </c>
      <c r="Y347" s="1174"/>
      <c r="Z347" s="419">
        <v>1</v>
      </c>
      <c r="AA347" s="419" t="s">
        <v>336</v>
      </c>
      <c r="AB347" s="419" t="str">
        <f t="shared" si="41"/>
        <v>0501</v>
      </c>
      <c r="AC347" s="529">
        <f>C347</f>
        <v>0</v>
      </c>
    </row>
    <row r="348" spans="1:29" ht="12.95" customHeight="1" thickTop="1" thickBot="1">
      <c r="A348" s="1165"/>
      <c r="B348" s="1148"/>
      <c r="C348" s="1167"/>
      <c r="D348" s="1169"/>
      <c r="E348" s="1172"/>
      <c r="F348" s="1148"/>
      <c r="G348" s="1187"/>
      <c r="H348" s="1160"/>
      <c r="I348" s="1176"/>
      <c r="J348" s="1148"/>
      <c r="K348" s="1148"/>
      <c r="L348" s="459"/>
      <c r="M348" s="549"/>
      <c r="N348" s="548"/>
      <c r="O348" s="457"/>
      <c r="P348" s="547"/>
      <c r="Q348" s="547"/>
      <c r="R348" s="546"/>
      <c r="S348" s="456"/>
      <c r="T348" s="1154"/>
      <c r="U348" s="1154"/>
      <c r="V348" s="1152"/>
      <c r="W348" s="1162"/>
      <c r="X348" s="1180"/>
      <c r="Y348" s="1174"/>
      <c r="Z348" s="419">
        <f>IF(O348=O347,0,1)</f>
        <v>0</v>
      </c>
      <c r="AA348" s="419" t="s">
        <v>336</v>
      </c>
      <c r="AB348" s="419" t="str">
        <f t="shared" si="41"/>
        <v>0501</v>
      </c>
      <c r="AC348" s="529">
        <f t="shared" ref="AC348:AC354" si="44">AC347</f>
        <v>0</v>
      </c>
    </row>
    <row r="349" spans="1:29" ht="12.95" customHeight="1" thickTop="1" thickBot="1">
      <c r="A349" s="1165"/>
      <c r="B349" s="1148"/>
      <c r="C349" s="1167"/>
      <c r="D349" s="1169"/>
      <c r="E349" s="1172"/>
      <c r="F349" s="1148"/>
      <c r="G349" s="1187"/>
      <c r="H349" s="1160"/>
      <c r="I349" s="1176"/>
      <c r="J349" s="1148"/>
      <c r="K349" s="1148"/>
      <c r="L349" s="459"/>
      <c r="M349" s="549"/>
      <c r="N349" s="548"/>
      <c r="O349" s="457"/>
      <c r="P349" s="547"/>
      <c r="Q349" s="547"/>
      <c r="R349" s="546"/>
      <c r="S349" s="456"/>
      <c r="T349" s="1154"/>
      <c r="U349" s="1154"/>
      <c r="V349" s="1152"/>
      <c r="W349" s="1162"/>
      <c r="X349" s="1180"/>
      <c r="Y349" s="1174"/>
      <c r="Z349" s="419">
        <f>IF(O349=O348,0,IF(O349=O347,0,1))</f>
        <v>0</v>
      </c>
      <c r="AA349" s="419" t="s">
        <v>336</v>
      </c>
      <c r="AB349" s="419" t="str">
        <f t="shared" si="41"/>
        <v>0501</v>
      </c>
      <c r="AC349" s="529">
        <f t="shared" si="44"/>
        <v>0</v>
      </c>
    </row>
    <row r="350" spans="1:29" ht="12.95" customHeight="1" thickTop="1" thickBot="1">
      <c r="A350" s="1165"/>
      <c r="B350" s="1148"/>
      <c r="C350" s="1167"/>
      <c r="D350" s="1169"/>
      <c r="E350" s="1172"/>
      <c r="F350" s="1148"/>
      <c r="G350" s="1187"/>
      <c r="H350" s="1160"/>
      <c r="I350" s="1176"/>
      <c r="J350" s="1148"/>
      <c r="K350" s="1148"/>
      <c r="L350" s="459"/>
      <c r="M350" s="549"/>
      <c r="N350" s="548"/>
      <c r="O350" s="457"/>
      <c r="P350" s="547"/>
      <c r="Q350" s="547"/>
      <c r="R350" s="546"/>
      <c r="S350" s="456"/>
      <c r="T350" s="1154"/>
      <c r="U350" s="1154"/>
      <c r="V350" s="1152"/>
      <c r="W350" s="1162"/>
      <c r="X350" s="1180"/>
      <c r="Y350" s="1174"/>
      <c r="Z350" s="419">
        <f>IF(O350=O349,0,IF(O350=O348,0,IF(O350=O347,0,1)))</f>
        <v>0</v>
      </c>
      <c r="AA350" s="419" t="s">
        <v>336</v>
      </c>
      <c r="AB350" s="419" t="str">
        <f t="shared" si="41"/>
        <v>0501</v>
      </c>
      <c r="AC350" s="529">
        <f t="shared" si="44"/>
        <v>0</v>
      </c>
    </row>
    <row r="351" spans="1:29" ht="12.95" customHeight="1" thickTop="1" thickBot="1">
      <c r="A351" s="1165"/>
      <c r="B351" s="1148"/>
      <c r="C351" s="1167"/>
      <c r="D351" s="1169"/>
      <c r="E351" s="1172"/>
      <c r="F351" s="1148"/>
      <c r="G351" s="1187"/>
      <c r="H351" s="1160"/>
      <c r="I351" s="1176"/>
      <c r="J351" s="1148"/>
      <c r="K351" s="1148"/>
      <c r="L351" s="459"/>
      <c r="M351" s="458"/>
      <c r="N351" s="548"/>
      <c r="O351" s="457"/>
      <c r="P351" s="547"/>
      <c r="Q351" s="547"/>
      <c r="R351" s="546"/>
      <c r="S351" s="456"/>
      <c r="T351" s="1154"/>
      <c r="U351" s="1154"/>
      <c r="V351" s="1152"/>
      <c r="W351" s="1162"/>
      <c r="X351" s="1180"/>
      <c r="Y351" s="1174"/>
      <c r="Z351" s="419">
        <f>IF(O351=O350,0,IF(O351=O349,0,IF(O351=O348,0,IF(O351=O347,0,1))))</f>
        <v>0</v>
      </c>
      <c r="AA351" s="419" t="s">
        <v>336</v>
      </c>
      <c r="AB351" s="419" t="str">
        <f t="shared" si="41"/>
        <v>0501</v>
      </c>
      <c r="AC351" s="529">
        <f t="shared" si="44"/>
        <v>0</v>
      </c>
    </row>
    <row r="352" spans="1:29" ht="12.95" customHeight="1" thickTop="1" thickBot="1">
      <c r="A352" s="1165"/>
      <c r="B352" s="1148"/>
      <c r="C352" s="1167"/>
      <c r="D352" s="1169"/>
      <c r="E352" s="1172"/>
      <c r="F352" s="1148"/>
      <c r="G352" s="1187"/>
      <c r="H352" s="1160"/>
      <c r="I352" s="1176"/>
      <c r="J352" s="1148"/>
      <c r="K352" s="1148"/>
      <c r="L352" s="459"/>
      <c r="M352" s="458"/>
      <c r="N352" s="548"/>
      <c r="O352" s="457"/>
      <c r="P352" s="547"/>
      <c r="Q352" s="547"/>
      <c r="R352" s="546"/>
      <c r="S352" s="456"/>
      <c r="T352" s="1154"/>
      <c r="U352" s="1154"/>
      <c r="V352" s="1182" t="str">
        <f>IF(V347&gt;9,"błąd","")</f>
        <v/>
      </c>
      <c r="W352" s="1162"/>
      <c r="X352" s="1180"/>
      <c r="Y352" s="1174"/>
      <c r="Z352" s="419">
        <f>IF(O352=O351,0,IF(O352=O350,0,IF(O352=O349,0,IF(O352=O348,0,IF(O352=O347,0,1)))))</f>
        <v>0</v>
      </c>
      <c r="AA352" s="419" t="s">
        <v>336</v>
      </c>
      <c r="AB352" s="419" t="str">
        <f t="shared" si="41"/>
        <v>0501</v>
      </c>
      <c r="AC352" s="529">
        <f t="shared" si="44"/>
        <v>0</v>
      </c>
    </row>
    <row r="353" spans="1:29" ht="12.95" customHeight="1" thickTop="1" thickBot="1">
      <c r="A353" s="1165"/>
      <c r="B353" s="1148"/>
      <c r="C353" s="1167"/>
      <c r="D353" s="1169"/>
      <c r="E353" s="1172"/>
      <c r="F353" s="1148"/>
      <c r="G353" s="1187"/>
      <c r="H353" s="1160"/>
      <c r="I353" s="1176"/>
      <c r="J353" s="1148"/>
      <c r="K353" s="1148"/>
      <c r="L353" s="459"/>
      <c r="M353" s="458"/>
      <c r="N353" s="548"/>
      <c r="O353" s="457"/>
      <c r="P353" s="547"/>
      <c r="Q353" s="547"/>
      <c r="R353" s="546"/>
      <c r="S353" s="456"/>
      <c r="T353" s="1154"/>
      <c r="U353" s="1154"/>
      <c r="V353" s="1182"/>
      <c r="W353" s="1162"/>
      <c r="X353" s="1180"/>
      <c r="Y353" s="1174"/>
      <c r="Z353" s="419">
        <f>IF(O353=O352,0,IF(O353=O351,0,IF(O353=O350,0,IF(O353=O349,0,IF(O353=O348,0,IF(O353=O347,0,1))))))</f>
        <v>0</v>
      </c>
      <c r="AA353" s="419" t="s">
        <v>336</v>
      </c>
      <c r="AB353" s="419" t="str">
        <f t="shared" si="41"/>
        <v>0501</v>
      </c>
      <c r="AC353" s="529">
        <f t="shared" si="44"/>
        <v>0</v>
      </c>
    </row>
    <row r="354" spans="1:29" ht="12.95" customHeight="1" thickTop="1" thickBot="1">
      <c r="A354" s="1166"/>
      <c r="B354" s="1149"/>
      <c r="C354" s="1168"/>
      <c r="D354" s="1170"/>
      <c r="E354" s="1173"/>
      <c r="F354" s="1149"/>
      <c r="G354" s="1188"/>
      <c r="H354" s="1161"/>
      <c r="I354" s="1177"/>
      <c r="J354" s="1149"/>
      <c r="K354" s="1149"/>
      <c r="L354" s="443"/>
      <c r="M354" s="442"/>
      <c r="N354" s="545"/>
      <c r="O354" s="441"/>
      <c r="P354" s="544"/>
      <c r="Q354" s="544"/>
      <c r="R354" s="543"/>
      <c r="S354" s="440"/>
      <c r="T354" s="1155"/>
      <c r="U354" s="1155"/>
      <c r="V354" s="1183"/>
      <c r="W354" s="1162"/>
      <c r="X354" s="1181"/>
      <c r="Y354" s="1174"/>
      <c r="Z354" s="419">
        <f>IF(O354=O353,0,IF(O354=O352,0,IF(O354=O351,0,IF(O354=O350,0,IF(O354=O349,0,IF(O354=O348,0,IF(O354=O347,0,1)))))))</f>
        <v>0</v>
      </c>
      <c r="AA354" s="419" t="s">
        <v>336</v>
      </c>
      <c r="AB354" s="419" t="str">
        <f t="shared" si="41"/>
        <v>0501</v>
      </c>
      <c r="AC354" s="529">
        <f t="shared" si="44"/>
        <v>0</v>
      </c>
    </row>
    <row r="355" spans="1:29" ht="12.95" customHeight="1" thickTop="1" thickBot="1">
      <c r="A355" s="1165"/>
      <c r="B355" s="1158"/>
      <c r="C355" s="1167"/>
      <c r="D355" s="1169"/>
      <c r="E355" s="1171"/>
      <c r="F355" s="1148"/>
      <c r="G355" s="1187"/>
      <c r="H355" s="476"/>
      <c r="I355" s="1175"/>
      <c r="J355" s="1148"/>
      <c r="K355" s="1148"/>
      <c r="L355" s="475"/>
      <c r="M355" s="474"/>
      <c r="N355" s="472"/>
      <c r="O355" s="473"/>
      <c r="P355" s="551"/>
      <c r="Q355" s="551"/>
      <c r="R355" s="550"/>
      <c r="S355" s="472"/>
      <c r="T355" s="1153">
        <f>SUM(P355:S362)</f>
        <v>0</v>
      </c>
      <c r="U355" s="1153">
        <f>IF(T355&gt;0,18,0)</f>
        <v>0</v>
      </c>
      <c r="V355" s="1151">
        <f>IF((T355-U355)&gt;=0,T355-U355,0)</f>
        <v>0</v>
      </c>
      <c r="W355" s="1162">
        <f>IF(T355&lt;U355,T355,U355)/IF(U355=0,1,U355)</f>
        <v>0</v>
      </c>
      <c r="X355" s="1179" t="str">
        <f>IF(W355=1,"pe",IF(W355&gt;0,"ne",""))</f>
        <v/>
      </c>
      <c r="Y355" s="1174"/>
      <c r="Z355" s="419">
        <v>1</v>
      </c>
      <c r="AA355" s="419" t="s">
        <v>336</v>
      </c>
      <c r="AB355" s="419" t="str">
        <f t="shared" si="41"/>
        <v>0501</v>
      </c>
      <c r="AC355" s="529">
        <f>C355</f>
        <v>0</v>
      </c>
    </row>
    <row r="356" spans="1:29" ht="12.95" customHeight="1" thickTop="1" thickBot="1">
      <c r="A356" s="1165"/>
      <c r="B356" s="1148"/>
      <c r="C356" s="1167"/>
      <c r="D356" s="1169"/>
      <c r="E356" s="1172"/>
      <c r="F356" s="1148"/>
      <c r="G356" s="1187"/>
      <c r="H356" s="1160"/>
      <c r="I356" s="1176"/>
      <c r="J356" s="1148"/>
      <c r="K356" s="1148"/>
      <c r="L356" s="459"/>
      <c r="M356" s="549"/>
      <c r="N356" s="548"/>
      <c r="O356" s="457"/>
      <c r="P356" s="547"/>
      <c r="Q356" s="547"/>
      <c r="R356" s="546"/>
      <c r="S356" s="456"/>
      <c r="T356" s="1154"/>
      <c r="U356" s="1154"/>
      <c r="V356" s="1152"/>
      <c r="W356" s="1162"/>
      <c r="X356" s="1180"/>
      <c r="Y356" s="1174"/>
      <c r="Z356" s="419">
        <f>IF(O356=O355,0,1)</f>
        <v>0</v>
      </c>
      <c r="AA356" s="419" t="s">
        <v>336</v>
      </c>
      <c r="AB356" s="419" t="str">
        <f t="shared" si="41"/>
        <v>0501</v>
      </c>
      <c r="AC356" s="529">
        <f t="shared" ref="AC356:AC362" si="45">AC355</f>
        <v>0</v>
      </c>
    </row>
    <row r="357" spans="1:29" ht="12.95" customHeight="1" thickTop="1" thickBot="1">
      <c r="A357" s="1165"/>
      <c r="B357" s="1148"/>
      <c r="C357" s="1167"/>
      <c r="D357" s="1169"/>
      <c r="E357" s="1172"/>
      <c r="F357" s="1148"/>
      <c r="G357" s="1187"/>
      <c r="H357" s="1160"/>
      <c r="I357" s="1176"/>
      <c r="J357" s="1148"/>
      <c r="K357" s="1148"/>
      <c r="L357" s="459"/>
      <c r="M357" s="549"/>
      <c r="N357" s="548"/>
      <c r="O357" s="457"/>
      <c r="P357" s="547"/>
      <c r="Q357" s="547"/>
      <c r="R357" s="546"/>
      <c r="S357" s="456"/>
      <c r="T357" s="1154"/>
      <c r="U357" s="1154"/>
      <c r="V357" s="1152"/>
      <c r="W357" s="1162"/>
      <c r="X357" s="1180"/>
      <c r="Y357" s="1174"/>
      <c r="Z357" s="419">
        <f>IF(O357=O356,0,IF(O357=O355,0,1))</f>
        <v>0</v>
      </c>
      <c r="AA357" s="419" t="s">
        <v>336</v>
      </c>
      <c r="AB357" s="419" t="str">
        <f t="shared" si="41"/>
        <v>0501</v>
      </c>
      <c r="AC357" s="529">
        <f t="shared" si="45"/>
        <v>0</v>
      </c>
    </row>
    <row r="358" spans="1:29" ht="12.95" customHeight="1" thickTop="1" thickBot="1">
      <c r="A358" s="1165"/>
      <c r="B358" s="1148"/>
      <c r="C358" s="1167"/>
      <c r="D358" s="1169"/>
      <c r="E358" s="1172"/>
      <c r="F358" s="1148"/>
      <c r="G358" s="1187"/>
      <c r="H358" s="1160"/>
      <c r="I358" s="1176"/>
      <c r="J358" s="1148"/>
      <c r="K358" s="1148"/>
      <c r="L358" s="459"/>
      <c r="M358" s="549"/>
      <c r="N358" s="548"/>
      <c r="O358" s="457"/>
      <c r="P358" s="547"/>
      <c r="Q358" s="547"/>
      <c r="R358" s="546"/>
      <c r="S358" s="456"/>
      <c r="T358" s="1154"/>
      <c r="U358" s="1154"/>
      <c r="V358" s="1152"/>
      <c r="W358" s="1162"/>
      <c r="X358" s="1180"/>
      <c r="Y358" s="1174"/>
      <c r="Z358" s="419">
        <f>IF(O358=O357,0,IF(O358=O356,0,IF(O358=O355,0,1)))</f>
        <v>0</v>
      </c>
      <c r="AA358" s="419" t="s">
        <v>336</v>
      </c>
      <c r="AB358" s="419" t="str">
        <f t="shared" si="41"/>
        <v>0501</v>
      </c>
      <c r="AC358" s="529">
        <f t="shared" si="45"/>
        <v>0</v>
      </c>
    </row>
    <row r="359" spans="1:29" ht="12.95" customHeight="1" thickTop="1" thickBot="1">
      <c r="A359" s="1165"/>
      <c r="B359" s="1148"/>
      <c r="C359" s="1167"/>
      <c r="D359" s="1169"/>
      <c r="E359" s="1172"/>
      <c r="F359" s="1148"/>
      <c r="G359" s="1187"/>
      <c r="H359" s="1160"/>
      <c r="I359" s="1176"/>
      <c r="J359" s="1148"/>
      <c r="K359" s="1148"/>
      <c r="L359" s="459"/>
      <c r="M359" s="458"/>
      <c r="N359" s="548"/>
      <c r="O359" s="457"/>
      <c r="P359" s="547"/>
      <c r="Q359" s="547"/>
      <c r="R359" s="546"/>
      <c r="S359" s="456"/>
      <c r="T359" s="1154"/>
      <c r="U359" s="1154"/>
      <c r="V359" s="1152"/>
      <c r="W359" s="1162"/>
      <c r="X359" s="1180"/>
      <c r="Y359" s="1174"/>
      <c r="Z359" s="419">
        <f>IF(O359=O358,0,IF(O359=O357,0,IF(O359=O356,0,IF(O359=O355,0,1))))</f>
        <v>0</v>
      </c>
      <c r="AA359" s="419" t="s">
        <v>336</v>
      </c>
      <c r="AB359" s="419" t="str">
        <f t="shared" si="41"/>
        <v>0501</v>
      </c>
      <c r="AC359" s="529">
        <f t="shared" si="45"/>
        <v>0</v>
      </c>
    </row>
    <row r="360" spans="1:29" ht="12.95" customHeight="1" thickTop="1" thickBot="1">
      <c r="A360" s="1165"/>
      <c r="B360" s="1148"/>
      <c r="C360" s="1167"/>
      <c r="D360" s="1169"/>
      <c r="E360" s="1172"/>
      <c r="F360" s="1148"/>
      <c r="G360" s="1187"/>
      <c r="H360" s="1160"/>
      <c r="I360" s="1176"/>
      <c r="J360" s="1148"/>
      <c r="K360" s="1148"/>
      <c r="L360" s="459"/>
      <c r="M360" s="458"/>
      <c r="N360" s="548"/>
      <c r="O360" s="457"/>
      <c r="P360" s="547"/>
      <c r="Q360" s="547"/>
      <c r="R360" s="546"/>
      <c r="S360" s="456"/>
      <c r="T360" s="1154"/>
      <c r="U360" s="1154"/>
      <c r="V360" s="1182" t="str">
        <f>IF(V355&gt;9,"błąd","")</f>
        <v/>
      </c>
      <c r="W360" s="1162"/>
      <c r="X360" s="1180"/>
      <c r="Y360" s="1174"/>
      <c r="Z360" s="419">
        <f>IF(O360=O359,0,IF(O360=O358,0,IF(O360=O357,0,IF(O360=O356,0,IF(O360=O355,0,1)))))</f>
        <v>0</v>
      </c>
      <c r="AA360" s="419" t="s">
        <v>336</v>
      </c>
      <c r="AB360" s="419" t="str">
        <f t="shared" si="41"/>
        <v>0501</v>
      </c>
      <c r="AC360" s="529">
        <f t="shared" si="45"/>
        <v>0</v>
      </c>
    </row>
    <row r="361" spans="1:29" ht="12.95" customHeight="1" thickTop="1" thickBot="1">
      <c r="A361" s="1165"/>
      <c r="B361" s="1148"/>
      <c r="C361" s="1167"/>
      <c r="D361" s="1169"/>
      <c r="E361" s="1172"/>
      <c r="F361" s="1148"/>
      <c r="G361" s="1187"/>
      <c r="H361" s="1160"/>
      <c r="I361" s="1176"/>
      <c r="J361" s="1148"/>
      <c r="K361" s="1148"/>
      <c r="L361" s="459"/>
      <c r="M361" s="458"/>
      <c r="N361" s="548"/>
      <c r="O361" s="457"/>
      <c r="P361" s="547"/>
      <c r="Q361" s="547"/>
      <c r="R361" s="546"/>
      <c r="S361" s="456"/>
      <c r="T361" s="1154"/>
      <c r="U361" s="1154"/>
      <c r="V361" s="1182"/>
      <c r="W361" s="1162"/>
      <c r="X361" s="1180"/>
      <c r="Y361" s="1174"/>
      <c r="Z361" s="419">
        <f>IF(O361=O360,0,IF(O361=O359,0,IF(O361=O358,0,IF(O361=O357,0,IF(O361=O356,0,IF(O361=O355,0,1))))))</f>
        <v>0</v>
      </c>
      <c r="AA361" s="419" t="s">
        <v>336</v>
      </c>
      <c r="AB361" s="419" t="str">
        <f t="shared" si="41"/>
        <v>0501</v>
      </c>
      <c r="AC361" s="529">
        <f t="shared" si="45"/>
        <v>0</v>
      </c>
    </row>
    <row r="362" spans="1:29" ht="12.95" customHeight="1" thickTop="1" thickBot="1">
      <c r="A362" s="1166"/>
      <c r="B362" s="1149"/>
      <c r="C362" s="1168"/>
      <c r="D362" s="1170"/>
      <c r="E362" s="1173"/>
      <c r="F362" s="1149"/>
      <c r="G362" s="1188"/>
      <c r="H362" s="1161"/>
      <c r="I362" s="1177"/>
      <c r="J362" s="1149"/>
      <c r="K362" s="1149"/>
      <c r="L362" s="443"/>
      <c r="M362" s="442"/>
      <c r="N362" s="545"/>
      <c r="O362" s="441"/>
      <c r="P362" s="544"/>
      <c r="Q362" s="544"/>
      <c r="R362" s="543"/>
      <c r="S362" s="440"/>
      <c r="T362" s="1155"/>
      <c r="U362" s="1155"/>
      <c r="V362" s="1183"/>
      <c r="W362" s="1162"/>
      <c r="X362" s="1181"/>
      <c r="Y362" s="1174"/>
      <c r="Z362" s="419">
        <f>IF(O362=O361,0,IF(O362=O360,0,IF(O362=O359,0,IF(O362=O358,0,IF(O362=O357,0,IF(O362=O356,0,IF(O362=O355,0,1)))))))</f>
        <v>0</v>
      </c>
      <c r="AA362" s="419" t="s">
        <v>336</v>
      </c>
      <c r="AB362" s="419" t="str">
        <f t="shared" si="41"/>
        <v>0501</v>
      </c>
      <c r="AC362" s="529">
        <f t="shared" si="45"/>
        <v>0</v>
      </c>
    </row>
    <row r="363" spans="1:29" ht="12.95" customHeight="1" thickTop="1" thickBot="1">
      <c r="A363" s="1165"/>
      <c r="B363" s="1158"/>
      <c r="C363" s="1167"/>
      <c r="D363" s="1169"/>
      <c r="E363" s="1171"/>
      <c r="F363" s="1148"/>
      <c r="G363" s="1187"/>
      <c r="H363" s="476"/>
      <c r="I363" s="1175"/>
      <c r="J363" s="1148"/>
      <c r="K363" s="1148"/>
      <c r="L363" s="475"/>
      <c r="M363" s="474"/>
      <c r="N363" s="472"/>
      <c r="O363" s="473"/>
      <c r="P363" s="551"/>
      <c r="Q363" s="551"/>
      <c r="R363" s="550"/>
      <c r="S363" s="472"/>
      <c r="T363" s="1153">
        <f>SUM(P363:S370)</f>
        <v>0</v>
      </c>
      <c r="U363" s="1153">
        <f>IF(T363&gt;0,18,0)</f>
        <v>0</v>
      </c>
      <c r="V363" s="1151">
        <f>IF((T363-U363)&gt;=0,T363-U363,0)</f>
        <v>0</v>
      </c>
      <c r="W363" s="1162">
        <f>IF(T363&lt;U363,T363,U363)/IF(U363=0,1,U363)</f>
        <v>0</v>
      </c>
      <c r="X363" s="1179" t="str">
        <f>IF(W363=1,"pe",IF(W363&gt;0,"ne",""))</f>
        <v/>
      </c>
      <c r="Y363" s="1174"/>
      <c r="Z363" s="419">
        <v>1</v>
      </c>
      <c r="AA363" s="419" t="s">
        <v>336</v>
      </c>
      <c r="AB363" s="419" t="str">
        <f t="shared" si="41"/>
        <v>0501</v>
      </c>
      <c r="AC363" s="529">
        <f>C363</f>
        <v>0</v>
      </c>
    </row>
    <row r="364" spans="1:29" ht="12.95" customHeight="1" thickTop="1" thickBot="1">
      <c r="A364" s="1165"/>
      <c r="B364" s="1148"/>
      <c r="C364" s="1167"/>
      <c r="D364" s="1169"/>
      <c r="E364" s="1172"/>
      <c r="F364" s="1148"/>
      <c r="G364" s="1187"/>
      <c r="H364" s="1160"/>
      <c r="I364" s="1176"/>
      <c r="J364" s="1148"/>
      <c r="K364" s="1148"/>
      <c r="L364" s="459"/>
      <c r="M364" s="549"/>
      <c r="N364" s="548"/>
      <c r="O364" s="457"/>
      <c r="P364" s="547"/>
      <c r="Q364" s="547"/>
      <c r="R364" s="546"/>
      <c r="S364" s="456"/>
      <c r="T364" s="1154"/>
      <c r="U364" s="1154"/>
      <c r="V364" s="1152"/>
      <c r="W364" s="1162"/>
      <c r="X364" s="1180"/>
      <c r="Y364" s="1174"/>
      <c r="Z364" s="419">
        <f>IF(O364=O363,0,1)</f>
        <v>0</v>
      </c>
      <c r="AA364" s="419" t="s">
        <v>336</v>
      </c>
      <c r="AB364" s="419" t="str">
        <f t="shared" si="41"/>
        <v>0501</v>
      </c>
      <c r="AC364" s="529">
        <f t="shared" ref="AC364:AC370" si="46">AC363</f>
        <v>0</v>
      </c>
    </row>
    <row r="365" spans="1:29" ht="12.95" customHeight="1" thickTop="1" thickBot="1">
      <c r="A365" s="1165"/>
      <c r="B365" s="1148"/>
      <c r="C365" s="1167"/>
      <c r="D365" s="1169"/>
      <c r="E365" s="1172"/>
      <c r="F365" s="1148"/>
      <c r="G365" s="1187"/>
      <c r="H365" s="1160"/>
      <c r="I365" s="1176"/>
      <c r="J365" s="1148"/>
      <c r="K365" s="1148"/>
      <c r="L365" s="459"/>
      <c r="M365" s="549"/>
      <c r="N365" s="548"/>
      <c r="O365" s="457"/>
      <c r="P365" s="547"/>
      <c r="Q365" s="547"/>
      <c r="R365" s="546"/>
      <c r="S365" s="456"/>
      <c r="T365" s="1154"/>
      <c r="U365" s="1154"/>
      <c r="V365" s="1152"/>
      <c r="W365" s="1162"/>
      <c r="X365" s="1180"/>
      <c r="Y365" s="1174"/>
      <c r="Z365" s="419">
        <f>IF(O365=O364,0,IF(O365=O363,0,1))</f>
        <v>0</v>
      </c>
      <c r="AA365" s="419" t="s">
        <v>336</v>
      </c>
      <c r="AB365" s="419" t="str">
        <f t="shared" si="41"/>
        <v>0501</v>
      </c>
      <c r="AC365" s="529">
        <f t="shared" si="46"/>
        <v>0</v>
      </c>
    </row>
    <row r="366" spans="1:29" ht="12.95" customHeight="1" thickTop="1" thickBot="1">
      <c r="A366" s="1165"/>
      <c r="B366" s="1148"/>
      <c r="C366" s="1167"/>
      <c r="D366" s="1169"/>
      <c r="E366" s="1172"/>
      <c r="F366" s="1148"/>
      <c r="G366" s="1187"/>
      <c r="H366" s="1160"/>
      <c r="I366" s="1176"/>
      <c r="J366" s="1148"/>
      <c r="K366" s="1148"/>
      <c r="L366" s="459"/>
      <c r="M366" s="549"/>
      <c r="N366" s="548"/>
      <c r="O366" s="457"/>
      <c r="P366" s="547"/>
      <c r="Q366" s="547"/>
      <c r="R366" s="546"/>
      <c r="S366" s="456"/>
      <c r="T366" s="1154"/>
      <c r="U366" s="1154"/>
      <c r="V366" s="1152"/>
      <c r="W366" s="1162"/>
      <c r="X366" s="1180"/>
      <c r="Y366" s="1174"/>
      <c r="Z366" s="419">
        <f>IF(O366=O365,0,IF(O366=O364,0,IF(O366=O363,0,1)))</f>
        <v>0</v>
      </c>
      <c r="AA366" s="419" t="s">
        <v>336</v>
      </c>
      <c r="AB366" s="419" t="str">
        <f t="shared" si="41"/>
        <v>0501</v>
      </c>
      <c r="AC366" s="529">
        <f t="shared" si="46"/>
        <v>0</v>
      </c>
    </row>
    <row r="367" spans="1:29" ht="12.95" customHeight="1" thickTop="1" thickBot="1">
      <c r="A367" s="1165"/>
      <c r="B367" s="1148"/>
      <c r="C367" s="1167"/>
      <c r="D367" s="1169"/>
      <c r="E367" s="1172"/>
      <c r="F367" s="1148"/>
      <c r="G367" s="1187"/>
      <c r="H367" s="1160"/>
      <c r="I367" s="1176"/>
      <c r="J367" s="1148"/>
      <c r="K367" s="1148"/>
      <c r="L367" s="459"/>
      <c r="M367" s="458"/>
      <c r="N367" s="548"/>
      <c r="O367" s="457"/>
      <c r="P367" s="547"/>
      <c r="Q367" s="547"/>
      <c r="R367" s="546"/>
      <c r="S367" s="456"/>
      <c r="T367" s="1154"/>
      <c r="U367" s="1154"/>
      <c r="V367" s="1152"/>
      <c r="W367" s="1162"/>
      <c r="X367" s="1180"/>
      <c r="Y367" s="1174"/>
      <c r="Z367" s="419">
        <f>IF(O367=O366,0,IF(O367=O365,0,IF(O367=O364,0,IF(O367=O363,0,1))))</f>
        <v>0</v>
      </c>
      <c r="AA367" s="419" t="s">
        <v>336</v>
      </c>
      <c r="AB367" s="419" t="str">
        <f t="shared" si="41"/>
        <v>0501</v>
      </c>
      <c r="AC367" s="529">
        <f t="shared" si="46"/>
        <v>0</v>
      </c>
    </row>
    <row r="368" spans="1:29" ht="12.95" customHeight="1" thickTop="1" thickBot="1">
      <c r="A368" s="1165"/>
      <c r="B368" s="1148"/>
      <c r="C368" s="1167"/>
      <c r="D368" s="1169"/>
      <c r="E368" s="1172"/>
      <c r="F368" s="1148"/>
      <c r="G368" s="1187"/>
      <c r="H368" s="1160"/>
      <c r="I368" s="1176"/>
      <c r="J368" s="1148"/>
      <c r="K368" s="1148"/>
      <c r="L368" s="459"/>
      <c r="M368" s="458"/>
      <c r="N368" s="548"/>
      <c r="O368" s="457"/>
      <c r="P368" s="547"/>
      <c r="Q368" s="547"/>
      <c r="R368" s="546"/>
      <c r="S368" s="456"/>
      <c r="T368" s="1154"/>
      <c r="U368" s="1154"/>
      <c r="V368" s="1182" t="str">
        <f>IF(V363&gt;9,"błąd","")</f>
        <v/>
      </c>
      <c r="W368" s="1162"/>
      <c r="X368" s="1180"/>
      <c r="Y368" s="1174"/>
      <c r="Z368" s="419">
        <f>IF(O368=O367,0,IF(O368=O366,0,IF(O368=O365,0,IF(O368=O364,0,IF(O368=O363,0,1)))))</f>
        <v>0</v>
      </c>
      <c r="AA368" s="419" t="s">
        <v>336</v>
      </c>
      <c r="AB368" s="419" t="str">
        <f t="shared" si="41"/>
        <v>0501</v>
      </c>
      <c r="AC368" s="529">
        <f t="shared" si="46"/>
        <v>0</v>
      </c>
    </row>
    <row r="369" spans="1:29" ht="12.95" customHeight="1" thickTop="1" thickBot="1">
      <c r="A369" s="1165"/>
      <c r="B369" s="1148"/>
      <c r="C369" s="1167"/>
      <c r="D369" s="1169"/>
      <c r="E369" s="1172"/>
      <c r="F369" s="1148"/>
      <c r="G369" s="1187"/>
      <c r="H369" s="1160"/>
      <c r="I369" s="1176"/>
      <c r="J369" s="1148"/>
      <c r="K369" s="1148"/>
      <c r="L369" s="459"/>
      <c r="M369" s="458"/>
      <c r="N369" s="548"/>
      <c r="O369" s="457"/>
      <c r="P369" s="547"/>
      <c r="Q369" s="547"/>
      <c r="R369" s="546"/>
      <c r="S369" s="456"/>
      <c r="T369" s="1154"/>
      <c r="U369" s="1154"/>
      <c r="V369" s="1182"/>
      <c r="W369" s="1162"/>
      <c r="X369" s="1180"/>
      <c r="Y369" s="1174"/>
      <c r="Z369" s="419">
        <f>IF(O369=O368,0,IF(O369=O367,0,IF(O369=O366,0,IF(O369=O365,0,IF(O369=O364,0,IF(O369=O363,0,1))))))</f>
        <v>0</v>
      </c>
      <c r="AA369" s="419" t="s">
        <v>336</v>
      </c>
      <c r="AB369" s="419" t="str">
        <f t="shared" si="41"/>
        <v>0501</v>
      </c>
      <c r="AC369" s="529">
        <f t="shared" si="46"/>
        <v>0</v>
      </c>
    </row>
    <row r="370" spans="1:29" ht="12.95" customHeight="1" thickTop="1" thickBot="1">
      <c r="A370" s="1166"/>
      <c r="B370" s="1149"/>
      <c r="C370" s="1168"/>
      <c r="D370" s="1170"/>
      <c r="E370" s="1173"/>
      <c r="F370" s="1149"/>
      <c r="G370" s="1188"/>
      <c r="H370" s="1161"/>
      <c r="I370" s="1177"/>
      <c r="J370" s="1149"/>
      <c r="K370" s="1149"/>
      <c r="L370" s="443"/>
      <c r="M370" s="442"/>
      <c r="N370" s="545"/>
      <c r="O370" s="441"/>
      <c r="P370" s="544"/>
      <c r="Q370" s="544"/>
      <c r="R370" s="543"/>
      <c r="S370" s="440"/>
      <c r="T370" s="1155"/>
      <c r="U370" s="1155"/>
      <c r="V370" s="1183"/>
      <c r="W370" s="1162"/>
      <c r="X370" s="1181"/>
      <c r="Y370" s="1174"/>
      <c r="Z370" s="419">
        <f>IF(O370=O369,0,IF(O370=O368,0,IF(O370=O367,0,IF(O370=O366,0,IF(O370=O365,0,IF(O370=O364,0,IF(O370=O363,0,1)))))))</f>
        <v>0</v>
      </c>
      <c r="AA370" s="419" t="s">
        <v>336</v>
      </c>
      <c r="AB370" s="419" t="str">
        <f t="shared" si="41"/>
        <v>0501</v>
      </c>
      <c r="AC370" s="529">
        <f t="shared" si="46"/>
        <v>0</v>
      </c>
    </row>
    <row r="371" spans="1:29" ht="12.95" customHeight="1" thickTop="1" thickBot="1">
      <c r="A371" s="1165"/>
      <c r="B371" s="1158"/>
      <c r="C371" s="1167"/>
      <c r="D371" s="1169"/>
      <c r="E371" s="1171"/>
      <c r="F371" s="1148"/>
      <c r="G371" s="1187"/>
      <c r="H371" s="476"/>
      <c r="I371" s="1175"/>
      <c r="J371" s="1148"/>
      <c r="K371" s="1148"/>
      <c r="L371" s="475"/>
      <c r="M371" s="474"/>
      <c r="N371" s="472"/>
      <c r="O371" s="473"/>
      <c r="P371" s="551"/>
      <c r="Q371" s="551"/>
      <c r="R371" s="550"/>
      <c r="S371" s="472"/>
      <c r="T371" s="1153">
        <f>SUM(P371:S378)</f>
        <v>0</v>
      </c>
      <c r="U371" s="1153">
        <f>IF(T371&gt;0,18,0)</f>
        <v>0</v>
      </c>
      <c r="V371" s="1151">
        <f>IF((T371-U371)&gt;=0,T371-U371,0)</f>
        <v>0</v>
      </c>
      <c r="W371" s="1162">
        <f>IF(T371&lt;U371,T371,U371)/IF(U371=0,1,U371)</f>
        <v>0</v>
      </c>
      <c r="X371" s="1179" t="str">
        <f>IF(W371=1,"pe",IF(W371&gt;0,"ne",""))</f>
        <v/>
      </c>
      <c r="Y371" s="1174"/>
      <c r="Z371" s="419">
        <v>1</v>
      </c>
      <c r="AA371" s="419" t="s">
        <v>336</v>
      </c>
      <c r="AB371" s="419" t="str">
        <f t="shared" si="41"/>
        <v>0501</v>
      </c>
      <c r="AC371" s="529">
        <f>C371</f>
        <v>0</v>
      </c>
    </row>
    <row r="372" spans="1:29" ht="12.95" customHeight="1" thickTop="1" thickBot="1">
      <c r="A372" s="1165"/>
      <c r="B372" s="1148"/>
      <c r="C372" s="1167"/>
      <c r="D372" s="1169"/>
      <c r="E372" s="1172"/>
      <c r="F372" s="1148"/>
      <c r="G372" s="1187"/>
      <c r="H372" s="1160"/>
      <c r="I372" s="1176"/>
      <c r="J372" s="1148"/>
      <c r="K372" s="1148"/>
      <c r="L372" s="459"/>
      <c r="M372" s="549"/>
      <c r="N372" s="548"/>
      <c r="O372" s="457"/>
      <c r="P372" s="547"/>
      <c r="Q372" s="547"/>
      <c r="R372" s="546"/>
      <c r="S372" s="456"/>
      <c r="T372" s="1154"/>
      <c r="U372" s="1154"/>
      <c r="V372" s="1152"/>
      <c r="W372" s="1162"/>
      <c r="X372" s="1180"/>
      <c r="Y372" s="1174"/>
      <c r="Z372" s="419">
        <f>IF(O372=O371,0,1)</f>
        <v>0</v>
      </c>
      <c r="AA372" s="419" t="s">
        <v>336</v>
      </c>
      <c r="AB372" s="419" t="str">
        <f t="shared" si="41"/>
        <v>0501</v>
      </c>
      <c r="AC372" s="529">
        <f t="shared" ref="AC372:AC378" si="47">AC371</f>
        <v>0</v>
      </c>
    </row>
    <row r="373" spans="1:29" ht="12.95" customHeight="1" thickTop="1" thickBot="1">
      <c r="A373" s="1165"/>
      <c r="B373" s="1148"/>
      <c r="C373" s="1167"/>
      <c r="D373" s="1169"/>
      <c r="E373" s="1172"/>
      <c r="F373" s="1148"/>
      <c r="G373" s="1187"/>
      <c r="H373" s="1160"/>
      <c r="I373" s="1176"/>
      <c r="J373" s="1148"/>
      <c r="K373" s="1148"/>
      <c r="L373" s="459"/>
      <c r="M373" s="549"/>
      <c r="N373" s="548"/>
      <c r="O373" s="457"/>
      <c r="P373" s="547"/>
      <c r="Q373" s="547"/>
      <c r="R373" s="546"/>
      <c r="S373" s="456"/>
      <c r="T373" s="1154"/>
      <c r="U373" s="1154"/>
      <c r="V373" s="1152"/>
      <c r="W373" s="1162"/>
      <c r="X373" s="1180"/>
      <c r="Y373" s="1174"/>
      <c r="Z373" s="419">
        <f>IF(O373=O372,0,IF(O373=O371,0,1))</f>
        <v>0</v>
      </c>
      <c r="AA373" s="419" t="s">
        <v>336</v>
      </c>
      <c r="AB373" s="419" t="str">
        <f t="shared" si="41"/>
        <v>0501</v>
      </c>
      <c r="AC373" s="529">
        <f t="shared" si="47"/>
        <v>0</v>
      </c>
    </row>
    <row r="374" spans="1:29" ht="12.95" customHeight="1" thickTop="1" thickBot="1">
      <c r="A374" s="1165"/>
      <c r="B374" s="1148"/>
      <c r="C374" s="1167"/>
      <c r="D374" s="1169"/>
      <c r="E374" s="1172"/>
      <c r="F374" s="1148"/>
      <c r="G374" s="1187"/>
      <c r="H374" s="1160"/>
      <c r="I374" s="1176"/>
      <c r="J374" s="1148"/>
      <c r="K374" s="1148"/>
      <c r="L374" s="459"/>
      <c r="M374" s="549"/>
      <c r="N374" s="548"/>
      <c r="O374" s="457"/>
      <c r="P374" s="547"/>
      <c r="Q374" s="547"/>
      <c r="R374" s="546"/>
      <c r="S374" s="456"/>
      <c r="T374" s="1154"/>
      <c r="U374" s="1154"/>
      <c r="V374" s="1152"/>
      <c r="W374" s="1162"/>
      <c r="X374" s="1180"/>
      <c r="Y374" s="1174"/>
      <c r="Z374" s="419">
        <f>IF(O374=O373,0,IF(O374=O372,0,IF(O374=O371,0,1)))</f>
        <v>0</v>
      </c>
      <c r="AA374" s="419" t="s">
        <v>336</v>
      </c>
      <c r="AB374" s="419" t="str">
        <f t="shared" si="41"/>
        <v>0501</v>
      </c>
      <c r="AC374" s="529">
        <f t="shared" si="47"/>
        <v>0</v>
      </c>
    </row>
    <row r="375" spans="1:29" ht="12.95" customHeight="1" thickTop="1" thickBot="1">
      <c r="A375" s="1165"/>
      <c r="B375" s="1148"/>
      <c r="C375" s="1167"/>
      <c r="D375" s="1169"/>
      <c r="E375" s="1172"/>
      <c r="F375" s="1148"/>
      <c r="G375" s="1187"/>
      <c r="H375" s="1160"/>
      <c r="I375" s="1176"/>
      <c r="J375" s="1148"/>
      <c r="K375" s="1148"/>
      <c r="L375" s="459"/>
      <c r="M375" s="458"/>
      <c r="N375" s="548"/>
      <c r="O375" s="457"/>
      <c r="P375" s="547"/>
      <c r="Q375" s="547"/>
      <c r="R375" s="546"/>
      <c r="S375" s="456"/>
      <c r="T375" s="1154"/>
      <c r="U375" s="1154"/>
      <c r="V375" s="1152"/>
      <c r="W375" s="1162"/>
      <c r="X375" s="1180"/>
      <c r="Y375" s="1174"/>
      <c r="Z375" s="419">
        <f>IF(O375=O374,0,IF(O375=O373,0,IF(O375=O372,0,IF(O375=O371,0,1))))</f>
        <v>0</v>
      </c>
      <c r="AA375" s="419" t="s">
        <v>336</v>
      </c>
      <c r="AB375" s="419" t="str">
        <f t="shared" si="41"/>
        <v>0501</v>
      </c>
      <c r="AC375" s="529">
        <f t="shared" si="47"/>
        <v>0</v>
      </c>
    </row>
    <row r="376" spans="1:29" ht="12.95" customHeight="1" thickTop="1" thickBot="1">
      <c r="A376" s="1165"/>
      <c r="B376" s="1148"/>
      <c r="C376" s="1167"/>
      <c r="D376" s="1169"/>
      <c r="E376" s="1172"/>
      <c r="F376" s="1148"/>
      <c r="G376" s="1187"/>
      <c r="H376" s="1160"/>
      <c r="I376" s="1176"/>
      <c r="J376" s="1148"/>
      <c r="K376" s="1148"/>
      <c r="L376" s="459"/>
      <c r="M376" s="458"/>
      <c r="N376" s="548"/>
      <c r="O376" s="457"/>
      <c r="P376" s="547"/>
      <c r="Q376" s="547"/>
      <c r="R376" s="546"/>
      <c r="S376" s="456"/>
      <c r="T376" s="1154"/>
      <c r="U376" s="1154"/>
      <c r="V376" s="1182" t="str">
        <f>IF(V371&gt;9,"błąd","")</f>
        <v/>
      </c>
      <c r="W376" s="1162"/>
      <c r="X376" s="1180"/>
      <c r="Y376" s="1174"/>
      <c r="Z376" s="419">
        <f>IF(O376=O375,0,IF(O376=O374,0,IF(O376=O373,0,IF(O376=O372,0,IF(O376=O371,0,1)))))</f>
        <v>0</v>
      </c>
      <c r="AA376" s="419" t="s">
        <v>336</v>
      </c>
      <c r="AB376" s="419" t="str">
        <f t="shared" si="41"/>
        <v>0501</v>
      </c>
      <c r="AC376" s="529">
        <f t="shared" si="47"/>
        <v>0</v>
      </c>
    </row>
    <row r="377" spans="1:29" ht="12.95" customHeight="1" thickTop="1" thickBot="1">
      <c r="A377" s="1165"/>
      <c r="B377" s="1148"/>
      <c r="C377" s="1167"/>
      <c r="D377" s="1169"/>
      <c r="E377" s="1172"/>
      <c r="F377" s="1148"/>
      <c r="G377" s="1187"/>
      <c r="H377" s="1160"/>
      <c r="I377" s="1176"/>
      <c r="J377" s="1148"/>
      <c r="K377" s="1148"/>
      <c r="L377" s="459"/>
      <c r="M377" s="458"/>
      <c r="N377" s="548"/>
      <c r="O377" s="457"/>
      <c r="P377" s="547"/>
      <c r="Q377" s="547"/>
      <c r="R377" s="546"/>
      <c r="S377" s="456"/>
      <c r="T377" s="1154"/>
      <c r="U377" s="1154"/>
      <c r="V377" s="1182"/>
      <c r="W377" s="1162"/>
      <c r="X377" s="1180"/>
      <c r="Y377" s="1174"/>
      <c r="Z377" s="419">
        <f>IF(O377=O376,0,IF(O377=O375,0,IF(O377=O374,0,IF(O377=O373,0,IF(O377=O372,0,IF(O377=O371,0,1))))))</f>
        <v>0</v>
      </c>
      <c r="AA377" s="419" t="s">
        <v>336</v>
      </c>
      <c r="AB377" s="419" t="str">
        <f t="shared" si="41"/>
        <v>0501</v>
      </c>
      <c r="AC377" s="529">
        <f t="shared" si="47"/>
        <v>0</v>
      </c>
    </row>
    <row r="378" spans="1:29" ht="12.95" customHeight="1" thickTop="1" thickBot="1">
      <c r="A378" s="1166"/>
      <c r="B378" s="1149"/>
      <c r="C378" s="1168"/>
      <c r="D378" s="1170"/>
      <c r="E378" s="1173"/>
      <c r="F378" s="1149"/>
      <c r="G378" s="1188"/>
      <c r="H378" s="1161"/>
      <c r="I378" s="1177"/>
      <c r="J378" s="1149"/>
      <c r="K378" s="1149"/>
      <c r="L378" s="443"/>
      <c r="M378" s="442"/>
      <c r="N378" s="545"/>
      <c r="O378" s="441"/>
      <c r="P378" s="544"/>
      <c r="Q378" s="544"/>
      <c r="R378" s="543"/>
      <c r="S378" s="440"/>
      <c r="T378" s="1155"/>
      <c r="U378" s="1155"/>
      <c r="V378" s="1183"/>
      <c r="W378" s="1162"/>
      <c r="X378" s="1181"/>
      <c r="Y378" s="1174"/>
      <c r="Z378" s="419">
        <f>IF(O378=O377,0,IF(O378=O376,0,IF(O378=O375,0,IF(O378=O374,0,IF(O378=O373,0,IF(O378=O372,0,IF(O378=O371,0,1)))))))</f>
        <v>0</v>
      </c>
      <c r="AA378" s="419" t="s">
        <v>336</v>
      </c>
      <c r="AB378" s="419" t="str">
        <f t="shared" si="41"/>
        <v>0501</v>
      </c>
      <c r="AC378" s="529">
        <f t="shared" si="47"/>
        <v>0</v>
      </c>
    </row>
    <row r="379" spans="1:29" ht="12.95" customHeight="1" thickTop="1" thickBot="1">
      <c r="A379" s="1165"/>
      <c r="B379" s="1158"/>
      <c r="C379" s="1167"/>
      <c r="D379" s="1169"/>
      <c r="E379" s="1171"/>
      <c r="F379" s="1148"/>
      <c r="G379" s="1187"/>
      <c r="H379" s="476"/>
      <c r="I379" s="1175"/>
      <c r="J379" s="1148"/>
      <c r="K379" s="1148"/>
      <c r="L379" s="475"/>
      <c r="M379" s="474"/>
      <c r="N379" s="472"/>
      <c r="O379" s="473"/>
      <c r="P379" s="551"/>
      <c r="Q379" s="551"/>
      <c r="R379" s="550"/>
      <c r="S379" s="472"/>
      <c r="T379" s="1153">
        <f>SUM(P379:S386)</f>
        <v>0</v>
      </c>
      <c r="U379" s="1153">
        <f>IF(T379&gt;0,18,0)</f>
        <v>0</v>
      </c>
      <c r="V379" s="1151">
        <f>IF((T379-U379)&gt;=0,T379-U379,0)</f>
        <v>0</v>
      </c>
      <c r="W379" s="1162">
        <f>IF(T379&lt;U379,T379,U379)/IF(U379=0,1,U379)</f>
        <v>0</v>
      </c>
      <c r="X379" s="1179" t="str">
        <f>IF(W379=1,"pe",IF(W379&gt;0,"ne",""))</f>
        <v/>
      </c>
      <c r="Y379" s="1174"/>
      <c r="Z379" s="419">
        <v>1</v>
      </c>
      <c r="AA379" s="419" t="s">
        <v>336</v>
      </c>
      <c r="AB379" s="419" t="str">
        <f t="shared" si="41"/>
        <v>0501</v>
      </c>
      <c r="AC379" s="529">
        <f>C379</f>
        <v>0</v>
      </c>
    </row>
    <row r="380" spans="1:29" ht="12.95" customHeight="1" thickTop="1" thickBot="1">
      <c r="A380" s="1165"/>
      <c r="B380" s="1148"/>
      <c r="C380" s="1167"/>
      <c r="D380" s="1169"/>
      <c r="E380" s="1172"/>
      <c r="F380" s="1148"/>
      <c r="G380" s="1187"/>
      <c r="H380" s="1160"/>
      <c r="I380" s="1176"/>
      <c r="J380" s="1148"/>
      <c r="K380" s="1148"/>
      <c r="L380" s="459"/>
      <c r="M380" s="549"/>
      <c r="N380" s="548"/>
      <c r="O380" s="457"/>
      <c r="P380" s="547"/>
      <c r="Q380" s="547"/>
      <c r="R380" s="546"/>
      <c r="S380" s="456"/>
      <c r="T380" s="1154"/>
      <c r="U380" s="1154"/>
      <c r="V380" s="1152"/>
      <c r="W380" s="1162"/>
      <c r="X380" s="1180"/>
      <c r="Y380" s="1174"/>
      <c r="Z380" s="419">
        <f>IF(O380=O379,0,1)</f>
        <v>0</v>
      </c>
      <c r="AA380" s="419" t="s">
        <v>336</v>
      </c>
      <c r="AB380" s="419" t="str">
        <f t="shared" si="41"/>
        <v>0501</v>
      </c>
      <c r="AC380" s="529">
        <f t="shared" ref="AC380:AC386" si="48">AC379</f>
        <v>0</v>
      </c>
    </row>
    <row r="381" spans="1:29" ht="12.95" customHeight="1" thickTop="1" thickBot="1">
      <c r="A381" s="1165"/>
      <c r="B381" s="1148"/>
      <c r="C381" s="1167"/>
      <c r="D381" s="1169"/>
      <c r="E381" s="1172"/>
      <c r="F381" s="1148"/>
      <c r="G381" s="1187"/>
      <c r="H381" s="1160"/>
      <c r="I381" s="1176"/>
      <c r="J381" s="1148"/>
      <c r="K381" s="1148"/>
      <c r="L381" s="459"/>
      <c r="M381" s="549"/>
      <c r="N381" s="548"/>
      <c r="O381" s="457"/>
      <c r="P381" s="547"/>
      <c r="Q381" s="547"/>
      <c r="R381" s="546"/>
      <c r="S381" s="456"/>
      <c r="T381" s="1154"/>
      <c r="U381" s="1154"/>
      <c r="V381" s="1152"/>
      <c r="W381" s="1162"/>
      <c r="X381" s="1180"/>
      <c r="Y381" s="1174"/>
      <c r="Z381" s="419">
        <f>IF(O381=O380,0,IF(O381=O379,0,1))</f>
        <v>0</v>
      </c>
      <c r="AA381" s="419" t="s">
        <v>336</v>
      </c>
      <c r="AB381" s="419" t="str">
        <f t="shared" si="41"/>
        <v>0501</v>
      </c>
      <c r="AC381" s="529">
        <f t="shared" si="48"/>
        <v>0</v>
      </c>
    </row>
    <row r="382" spans="1:29" ht="12.95" customHeight="1" thickTop="1" thickBot="1">
      <c r="A382" s="1165"/>
      <c r="B382" s="1148"/>
      <c r="C382" s="1167"/>
      <c r="D382" s="1169"/>
      <c r="E382" s="1172"/>
      <c r="F382" s="1148"/>
      <c r="G382" s="1187"/>
      <c r="H382" s="1160"/>
      <c r="I382" s="1176"/>
      <c r="J382" s="1148"/>
      <c r="K382" s="1148"/>
      <c r="L382" s="459"/>
      <c r="M382" s="549"/>
      <c r="N382" s="548"/>
      <c r="O382" s="457"/>
      <c r="P382" s="547"/>
      <c r="Q382" s="547"/>
      <c r="R382" s="546"/>
      <c r="S382" s="456"/>
      <c r="T382" s="1154"/>
      <c r="U382" s="1154"/>
      <c r="V382" s="1152"/>
      <c r="W382" s="1162"/>
      <c r="X382" s="1180"/>
      <c r="Y382" s="1174"/>
      <c r="Z382" s="419">
        <f>IF(O382=O381,0,IF(O382=O380,0,IF(O382=O379,0,1)))</f>
        <v>0</v>
      </c>
      <c r="AA382" s="419" t="s">
        <v>336</v>
      </c>
      <c r="AB382" s="419" t="str">
        <f t="shared" si="41"/>
        <v>0501</v>
      </c>
      <c r="AC382" s="529">
        <f t="shared" si="48"/>
        <v>0</v>
      </c>
    </row>
    <row r="383" spans="1:29" ht="12.95" customHeight="1" thickTop="1" thickBot="1">
      <c r="A383" s="1165"/>
      <c r="B383" s="1148"/>
      <c r="C383" s="1167"/>
      <c r="D383" s="1169"/>
      <c r="E383" s="1172"/>
      <c r="F383" s="1148"/>
      <c r="G383" s="1187"/>
      <c r="H383" s="1160"/>
      <c r="I383" s="1176"/>
      <c r="J383" s="1148"/>
      <c r="K383" s="1148"/>
      <c r="L383" s="459"/>
      <c r="M383" s="458"/>
      <c r="N383" s="548"/>
      <c r="O383" s="457"/>
      <c r="P383" s="547"/>
      <c r="Q383" s="547"/>
      <c r="R383" s="546"/>
      <c r="S383" s="456"/>
      <c r="T383" s="1154"/>
      <c r="U383" s="1154"/>
      <c r="V383" s="1152"/>
      <c r="W383" s="1162"/>
      <c r="X383" s="1180"/>
      <c r="Y383" s="1174"/>
      <c r="Z383" s="419">
        <f>IF(O383=O382,0,IF(O383=O381,0,IF(O383=O380,0,IF(O383=O379,0,1))))</f>
        <v>0</v>
      </c>
      <c r="AA383" s="419" t="s">
        <v>336</v>
      </c>
      <c r="AB383" s="419" t="str">
        <f t="shared" si="41"/>
        <v>0501</v>
      </c>
      <c r="AC383" s="529">
        <f t="shared" si="48"/>
        <v>0</v>
      </c>
    </row>
    <row r="384" spans="1:29" ht="12.95" customHeight="1" thickTop="1" thickBot="1">
      <c r="A384" s="1165"/>
      <c r="B384" s="1148"/>
      <c r="C384" s="1167"/>
      <c r="D384" s="1169"/>
      <c r="E384" s="1172"/>
      <c r="F384" s="1148"/>
      <c r="G384" s="1187"/>
      <c r="H384" s="1160"/>
      <c r="I384" s="1176"/>
      <c r="J384" s="1148"/>
      <c r="K384" s="1148"/>
      <c r="L384" s="459"/>
      <c r="M384" s="458"/>
      <c r="N384" s="548"/>
      <c r="O384" s="457"/>
      <c r="P384" s="547"/>
      <c r="Q384" s="547"/>
      <c r="R384" s="546"/>
      <c r="S384" s="456"/>
      <c r="T384" s="1154"/>
      <c r="U384" s="1154"/>
      <c r="V384" s="1182" t="str">
        <f>IF(V379&gt;9,"błąd","")</f>
        <v/>
      </c>
      <c r="W384" s="1162"/>
      <c r="X384" s="1180"/>
      <c r="Y384" s="1174"/>
      <c r="Z384" s="419">
        <f>IF(O384=O383,0,IF(O384=O382,0,IF(O384=O381,0,IF(O384=O380,0,IF(O384=O379,0,1)))))</f>
        <v>0</v>
      </c>
      <c r="AA384" s="419" t="s">
        <v>336</v>
      </c>
      <c r="AB384" s="419" t="str">
        <f t="shared" si="41"/>
        <v>0501</v>
      </c>
      <c r="AC384" s="529">
        <f t="shared" si="48"/>
        <v>0</v>
      </c>
    </row>
    <row r="385" spans="1:30" ht="12.95" customHeight="1" thickTop="1" thickBot="1">
      <c r="A385" s="1165"/>
      <c r="B385" s="1148"/>
      <c r="C385" s="1167"/>
      <c r="D385" s="1169"/>
      <c r="E385" s="1172"/>
      <c r="F385" s="1148"/>
      <c r="G385" s="1187"/>
      <c r="H385" s="1160"/>
      <c r="I385" s="1176"/>
      <c r="J385" s="1148"/>
      <c r="K385" s="1148"/>
      <c r="L385" s="459"/>
      <c r="M385" s="458"/>
      <c r="N385" s="548"/>
      <c r="O385" s="457"/>
      <c r="P385" s="547"/>
      <c r="Q385" s="547"/>
      <c r="R385" s="546"/>
      <c r="S385" s="456"/>
      <c r="T385" s="1154"/>
      <c r="U385" s="1154"/>
      <c r="V385" s="1182"/>
      <c r="W385" s="1162"/>
      <c r="X385" s="1180"/>
      <c r="Y385" s="1174"/>
      <c r="Z385" s="419">
        <f>IF(O385=O384,0,IF(O385=O383,0,IF(O385=O382,0,IF(O385=O381,0,IF(O385=O380,0,IF(O385=O379,0,1))))))</f>
        <v>0</v>
      </c>
      <c r="AA385" s="419" t="s">
        <v>336</v>
      </c>
      <c r="AB385" s="419" t="str">
        <f t="shared" si="41"/>
        <v>0501</v>
      </c>
      <c r="AC385" s="529">
        <f t="shared" si="48"/>
        <v>0</v>
      </c>
    </row>
    <row r="386" spans="1:30" ht="12.95" customHeight="1" thickTop="1" thickBot="1">
      <c r="A386" s="1166"/>
      <c r="B386" s="1149"/>
      <c r="C386" s="1168"/>
      <c r="D386" s="1170"/>
      <c r="E386" s="1173"/>
      <c r="F386" s="1149"/>
      <c r="G386" s="1188"/>
      <c r="H386" s="1161"/>
      <c r="I386" s="1177"/>
      <c r="J386" s="1149"/>
      <c r="K386" s="1149"/>
      <c r="L386" s="443"/>
      <c r="M386" s="442"/>
      <c r="N386" s="545"/>
      <c r="O386" s="441"/>
      <c r="P386" s="544"/>
      <c r="Q386" s="544"/>
      <c r="R386" s="543"/>
      <c r="S386" s="440"/>
      <c r="T386" s="1155"/>
      <c r="U386" s="1155"/>
      <c r="V386" s="1183"/>
      <c r="W386" s="1162"/>
      <c r="X386" s="1181"/>
      <c r="Y386" s="1174"/>
      <c r="Z386" s="419">
        <f>IF(O386=O385,0,IF(O386=O384,0,IF(O386=O383,0,IF(O386=O382,0,IF(O386=O381,0,IF(O386=O380,0,IF(O386=O379,0,1)))))))</f>
        <v>0</v>
      </c>
      <c r="AA386" s="419" t="s">
        <v>336</v>
      </c>
      <c r="AB386" s="419" t="str">
        <f t="shared" si="41"/>
        <v>0501</v>
      </c>
      <c r="AC386" s="529">
        <f t="shared" si="48"/>
        <v>0</v>
      </c>
    </row>
    <row r="387" spans="1:30" ht="12.95" customHeight="1" thickTop="1" thickBot="1">
      <c r="A387" s="1165"/>
      <c r="B387" s="1158"/>
      <c r="C387" s="1167"/>
      <c r="D387" s="1169"/>
      <c r="E387" s="1171"/>
      <c r="F387" s="1148"/>
      <c r="G387" s="1187"/>
      <c r="H387" s="476"/>
      <c r="I387" s="1175"/>
      <c r="J387" s="1148"/>
      <c r="K387" s="1148"/>
      <c r="L387" s="475"/>
      <c r="M387" s="474"/>
      <c r="N387" s="472"/>
      <c r="O387" s="473"/>
      <c r="P387" s="551"/>
      <c r="Q387" s="551"/>
      <c r="R387" s="550"/>
      <c r="S387" s="472"/>
      <c r="T387" s="1153">
        <f>SUM(P387:S394)</f>
        <v>0</v>
      </c>
      <c r="U387" s="1198"/>
      <c r="V387" s="1151">
        <f>IF((T387-U387)&gt;=0,T387-U387,0)</f>
        <v>0</v>
      </c>
      <c r="W387" s="1162">
        <f>IF(T387&lt;U387,T387,U387)/IF(U387=0,1,U387)</f>
        <v>0</v>
      </c>
      <c r="X387" s="1179" t="str">
        <f>IF(W387=1,"pe",IF(W387&gt;0,"ne",""))</f>
        <v/>
      </c>
      <c r="Y387" s="1174"/>
      <c r="Z387" s="419">
        <v>1</v>
      </c>
      <c r="AA387" s="419" t="s">
        <v>336</v>
      </c>
      <c r="AB387" s="419" t="str">
        <f t="shared" si="41"/>
        <v>0501</v>
      </c>
      <c r="AC387" s="529">
        <f>C387</f>
        <v>0</v>
      </c>
    </row>
    <row r="388" spans="1:30" ht="12.95" customHeight="1" thickTop="1" thickBot="1">
      <c r="A388" s="1165"/>
      <c r="B388" s="1148"/>
      <c r="C388" s="1167"/>
      <c r="D388" s="1169"/>
      <c r="E388" s="1172"/>
      <c r="F388" s="1148"/>
      <c r="G388" s="1187"/>
      <c r="H388" s="1160"/>
      <c r="I388" s="1176"/>
      <c r="J388" s="1148"/>
      <c r="K388" s="1148"/>
      <c r="L388" s="459"/>
      <c r="M388" s="549"/>
      <c r="N388" s="548"/>
      <c r="O388" s="457"/>
      <c r="P388" s="547"/>
      <c r="Q388" s="547"/>
      <c r="R388" s="546"/>
      <c r="S388" s="456"/>
      <c r="T388" s="1154"/>
      <c r="U388" s="1199"/>
      <c r="V388" s="1152"/>
      <c r="W388" s="1162"/>
      <c r="X388" s="1180"/>
      <c r="Y388" s="1174"/>
      <c r="Z388" s="419">
        <f>IF(O388=O387,0,1)</f>
        <v>0</v>
      </c>
      <c r="AA388" s="419" t="s">
        <v>336</v>
      </c>
      <c r="AB388" s="419" t="str">
        <f t="shared" si="41"/>
        <v>0501</v>
      </c>
      <c r="AC388" s="529">
        <f t="shared" ref="AC388:AC394" si="49">AC387</f>
        <v>0</v>
      </c>
    </row>
    <row r="389" spans="1:30" ht="12.95" customHeight="1" thickTop="1" thickBot="1">
      <c r="A389" s="1165"/>
      <c r="B389" s="1148"/>
      <c r="C389" s="1167"/>
      <c r="D389" s="1169"/>
      <c r="E389" s="1172"/>
      <c r="F389" s="1148"/>
      <c r="G389" s="1187"/>
      <c r="H389" s="1160"/>
      <c r="I389" s="1176"/>
      <c r="J389" s="1148"/>
      <c r="K389" s="1148"/>
      <c r="L389" s="459"/>
      <c r="M389" s="549"/>
      <c r="N389" s="548"/>
      <c r="O389" s="457"/>
      <c r="P389" s="547"/>
      <c r="Q389" s="547"/>
      <c r="R389" s="546"/>
      <c r="S389" s="456"/>
      <c r="T389" s="1154"/>
      <c r="U389" s="1199"/>
      <c r="V389" s="1152"/>
      <c r="W389" s="1162"/>
      <c r="X389" s="1180"/>
      <c r="Y389" s="1174"/>
      <c r="Z389" s="419">
        <f>IF(O389=O388,0,IF(O389=O387,0,1))</f>
        <v>0</v>
      </c>
      <c r="AA389" s="419" t="s">
        <v>336</v>
      </c>
      <c r="AB389" s="419" t="str">
        <f t="shared" si="41"/>
        <v>0501</v>
      </c>
      <c r="AC389" s="529">
        <f t="shared" si="49"/>
        <v>0</v>
      </c>
    </row>
    <row r="390" spans="1:30" ht="12.95" customHeight="1" thickTop="1" thickBot="1">
      <c r="A390" s="1165"/>
      <c r="B390" s="1148"/>
      <c r="C390" s="1167"/>
      <c r="D390" s="1169"/>
      <c r="E390" s="1172"/>
      <c r="F390" s="1148"/>
      <c r="G390" s="1187"/>
      <c r="H390" s="1160"/>
      <c r="I390" s="1176"/>
      <c r="J390" s="1148"/>
      <c r="K390" s="1148"/>
      <c r="L390" s="459"/>
      <c r="M390" s="549"/>
      <c r="N390" s="548"/>
      <c r="O390" s="457"/>
      <c r="P390" s="547"/>
      <c r="Q390" s="547"/>
      <c r="R390" s="546"/>
      <c r="S390" s="456"/>
      <c r="T390" s="1154"/>
      <c r="U390" s="1199"/>
      <c r="V390" s="1152"/>
      <c r="W390" s="1162"/>
      <c r="X390" s="1180"/>
      <c r="Y390" s="1174"/>
      <c r="Z390" s="419">
        <f>IF(O390=O389,0,IF(O390=O388,0,IF(O390=O387,0,1)))</f>
        <v>0</v>
      </c>
      <c r="AA390" s="419" t="s">
        <v>336</v>
      </c>
      <c r="AB390" s="419" t="str">
        <f t="shared" ref="AB390:AB419" si="50">$C$2</f>
        <v>0501</v>
      </c>
      <c r="AC390" s="529">
        <f t="shared" si="49"/>
        <v>0</v>
      </c>
    </row>
    <row r="391" spans="1:30" ht="12.95" customHeight="1" thickTop="1" thickBot="1">
      <c r="A391" s="1165"/>
      <c r="B391" s="1148"/>
      <c r="C391" s="1167"/>
      <c r="D391" s="1169"/>
      <c r="E391" s="1172"/>
      <c r="F391" s="1148"/>
      <c r="G391" s="1187"/>
      <c r="H391" s="1160"/>
      <c r="I391" s="1176"/>
      <c r="J391" s="1148"/>
      <c r="K391" s="1148"/>
      <c r="L391" s="459"/>
      <c r="M391" s="458"/>
      <c r="N391" s="548"/>
      <c r="O391" s="457"/>
      <c r="P391" s="547"/>
      <c r="Q391" s="547"/>
      <c r="R391" s="546"/>
      <c r="S391" s="456"/>
      <c r="T391" s="1154"/>
      <c r="U391" s="1199"/>
      <c r="V391" s="1152"/>
      <c r="W391" s="1162"/>
      <c r="X391" s="1180"/>
      <c r="Y391" s="1174"/>
      <c r="Z391" s="419">
        <f>IF(O391=O390,0,IF(O391=O389,0,IF(O391=O388,0,IF(O391=O387,0,1))))</f>
        <v>0</v>
      </c>
      <c r="AA391" s="419" t="s">
        <v>336</v>
      </c>
      <c r="AB391" s="419" t="str">
        <f t="shared" si="50"/>
        <v>0501</v>
      </c>
      <c r="AC391" s="529">
        <f t="shared" si="49"/>
        <v>0</v>
      </c>
    </row>
    <row r="392" spans="1:30" ht="12.95" customHeight="1" thickTop="1" thickBot="1">
      <c r="A392" s="1165"/>
      <c r="B392" s="1148"/>
      <c r="C392" s="1167"/>
      <c r="D392" s="1169"/>
      <c r="E392" s="1172"/>
      <c r="F392" s="1148"/>
      <c r="G392" s="1187"/>
      <c r="H392" s="1160"/>
      <c r="I392" s="1176"/>
      <c r="J392" s="1148"/>
      <c r="K392" s="1148"/>
      <c r="L392" s="459"/>
      <c r="M392" s="458"/>
      <c r="N392" s="548"/>
      <c r="O392" s="457"/>
      <c r="P392" s="547"/>
      <c r="Q392" s="547"/>
      <c r="R392" s="546"/>
      <c r="S392" s="456"/>
      <c r="T392" s="1154"/>
      <c r="U392" s="1199"/>
      <c r="V392" s="1182" t="str">
        <f>IF(V387&gt;U387/2,"błąd","")</f>
        <v/>
      </c>
      <c r="W392" s="1162"/>
      <c r="X392" s="1180"/>
      <c r="Y392" s="1174"/>
      <c r="Z392" s="419">
        <f>IF(O392=O391,0,IF(O392=O390,0,IF(O392=O389,0,IF(O392=O388,0,IF(O392=O387,0,1)))))</f>
        <v>0</v>
      </c>
      <c r="AA392" s="419" t="s">
        <v>336</v>
      </c>
      <c r="AB392" s="419" t="str">
        <f t="shared" si="50"/>
        <v>0501</v>
      </c>
      <c r="AC392" s="529">
        <f t="shared" si="49"/>
        <v>0</v>
      </c>
    </row>
    <row r="393" spans="1:30" ht="12.95" customHeight="1" thickTop="1" thickBot="1">
      <c r="A393" s="1165"/>
      <c r="B393" s="1148"/>
      <c r="C393" s="1167"/>
      <c r="D393" s="1169"/>
      <c r="E393" s="1172"/>
      <c r="F393" s="1148"/>
      <c r="G393" s="1187"/>
      <c r="H393" s="1160"/>
      <c r="I393" s="1176"/>
      <c r="J393" s="1148"/>
      <c r="K393" s="1148"/>
      <c r="L393" s="459"/>
      <c r="M393" s="458"/>
      <c r="N393" s="548"/>
      <c r="O393" s="457"/>
      <c r="P393" s="547"/>
      <c r="Q393" s="547"/>
      <c r="R393" s="546"/>
      <c r="S393" s="456"/>
      <c r="T393" s="1154"/>
      <c r="U393" s="1199"/>
      <c r="V393" s="1182"/>
      <c r="W393" s="1162"/>
      <c r="X393" s="1180"/>
      <c r="Y393" s="1174"/>
      <c r="Z393" s="419">
        <f>IF(O393=O392,0,IF(O393=O391,0,IF(O393=O390,0,IF(O393=O389,0,IF(O393=O388,0,IF(O393=O387,0,1))))))</f>
        <v>0</v>
      </c>
      <c r="AA393" s="419" t="s">
        <v>336</v>
      </c>
      <c r="AB393" s="419" t="str">
        <f t="shared" si="50"/>
        <v>0501</v>
      </c>
      <c r="AC393" s="529">
        <f t="shared" si="49"/>
        <v>0</v>
      </c>
    </row>
    <row r="394" spans="1:30" ht="12.95" customHeight="1" thickTop="1" thickBot="1">
      <c r="A394" s="1166"/>
      <c r="B394" s="1149"/>
      <c r="C394" s="1168"/>
      <c r="D394" s="1170"/>
      <c r="E394" s="1173"/>
      <c r="F394" s="1149"/>
      <c r="G394" s="1188"/>
      <c r="H394" s="1161"/>
      <c r="I394" s="1177"/>
      <c r="J394" s="1149"/>
      <c r="K394" s="1149"/>
      <c r="L394" s="443"/>
      <c r="M394" s="442"/>
      <c r="N394" s="545"/>
      <c r="O394" s="441"/>
      <c r="P394" s="544"/>
      <c r="Q394" s="544"/>
      <c r="R394" s="543"/>
      <c r="S394" s="440"/>
      <c r="T394" s="1155"/>
      <c r="U394" s="1200"/>
      <c r="V394" s="1183"/>
      <c r="W394" s="1162"/>
      <c r="X394" s="1181"/>
      <c r="Y394" s="1174"/>
      <c r="Z394" s="419">
        <f>IF(O394=O393,0,IF(O394=O392,0,IF(O394=O391,0,IF(O394=O390,0,IF(O394=O389,0,IF(O394=O388,0,IF(O394=O387,0,1)))))))</f>
        <v>0</v>
      </c>
      <c r="AA394" s="419" t="s">
        <v>336</v>
      </c>
      <c r="AB394" s="419" t="str">
        <f t="shared" si="50"/>
        <v>0501</v>
      </c>
      <c r="AC394" s="529">
        <f t="shared" si="49"/>
        <v>0</v>
      </c>
    </row>
    <row r="395" spans="1:30" ht="12.95" customHeight="1" thickTop="1" thickBot="1">
      <c r="A395" s="1165"/>
      <c r="B395" s="1158"/>
      <c r="C395" s="1167"/>
      <c r="D395" s="1169"/>
      <c r="E395" s="1171"/>
      <c r="F395" s="1148"/>
      <c r="G395" s="1187"/>
      <c r="H395" s="476"/>
      <c r="I395" s="1175"/>
      <c r="J395" s="1148"/>
      <c r="K395" s="1148"/>
      <c r="L395" s="475"/>
      <c r="M395" s="474"/>
      <c r="N395" s="472"/>
      <c r="O395" s="473"/>
      <c r="P395" s="551"/>
      <c r="Q395" s="551"/>
      <c r="R395" s="550"/>
      <c r="S395" s="472"/>
      <c r="T395" s="1153">
        <f>SUM(P395:S402)</f>
        <v>0</v>
      </c>
      <c r="U395" s="1198"/>
      <c r="V395" s="1151">
        <f>IF((T395-U395)&gt;=0,T395-U395,0)</f>
        <v>0</v>
      </c>
      <c r="W395" s="1189">
        <f>IF(T395&lt;U395,T395,U395)/IF(U395=0,1,U395)</f>
        <v>0</v>
      </c>
      <c r="X395" s="1179" t="str">
        <f>IF(W395=1,"pe",IF(W395&gt;0,"ne",""))</f>
        <v/>
      </c>
      <c r="Y395" s="1174"/>
      <c r="Z395" s="419">
        <v>1</v>
      </c>
      <c r="AA395" s="419" t="s">
        <v>336</v>
      </c>
      <c r="AB395" s="419" t="str">
        <f t="shared" si="50"/>
        <v>0501</v>
      </c>
      <c r="AC395" s="529">
        <f>C395</f>
        <v>0</v>
      </c>
      <c r="AD395" s="481"/>
    </row>
    <row r="396" spans="1:30" ht="12.95" customHeight="1" thickTop="1" thickBot="1">
      <c r="A396" s="1165"/>
      <c r="B396" s="1148"/>
      <c r="C396" s="1167"/>
      <c r="D396" s="1169"/>
      <c r="E396" s="1172"/>
      <c r="F396" s="1148"/>
      <c r="G396" s="1187"/>
      <c r="H396" s="1160"/>
      <c r="I396" s="1176"/>
      <c r="J396" s="1148"/>
      <c r="K396" s="1148"/>
      <c r="L396" s="459"/>
      <c r="M396" s="549"/>
      <c r="N396" s="548"/>
      <c r="O396" s="457"/>
      <c r="P396" s="547"/>
      <c r="Q396" s="547"/>
      <c r="R396" s="546"/>
      <c r="S396" s="456"/>
      <c r="T396" s="1154"/>
      <c r="U396" s="1199"/>
      <c r="V396" s="1152"/>
      <c r="W396" s="1190"/>
      <c r="X396" s="1180"/>
      <c r="Y396" s="1174"/>
      <c r="Z396" s="419">
        <f>IF(O396=O395,0,1)</f>
        <v>0</v>
      </c>
      <c r="AA396" s="419" t="s">
        <v>336</v>
      </c>
      <c r="AB396" s="419" t="str">
        <f t="shared" si="50"/>
        <v>0501</v>
      </c>
      <c r="AC396" s="529">
        <f t="shared" ref="AC396:AC402" si="51">AC395</f>
        <v>0</v>
      </c>
      <c r="AD396" s="481"/>
    </row>
    <row r="397" spans="1:30" ht="12.95" customHeight="1" thickTop="1" thickBot="1">
      <c r="A397" s="1165"/>
      <c r="B397" s="1148"/>
      <c r="C397" s="1167"/>
      <c r="D397" s="1169"/>
      <c r="E397" s="1172"/>
      <c r="F397" s="1148"/>
      <c r="G397" s="1187"/>
      <c r="H397" s="1160"/>
      <c r="I397" s="1176"/>
      <c r="J397" s="1148"/>
      <c r="K397" s="1148"/>
      <c r="L397" s="459"/>
      <c r="M397" s="549"/>
      <c r="N397" s="548"/>
      <c r="O397" s="457"/>
      <c r="P397" s="547"/>
      <c r="Q397" s="547"/>
      <c r="R397" s="546"/>
      <c r="S397" s="456"/>
      <c r="T397" s="1154"/>
      <c r="U397" s="1199"/>
      <c r="V397" s="1152"/>
      <c r="W397" s="1190"/>
      <c r="X397" s="1180"/>
      <c r="Y397" s="1174"/>
      <c r="Z397" s="419">
        <f>IF(O397=O396,0,IF(O397=O395,0,1))</f>
        <v>0</v>
      </c>
      <c r="AA397" s="419" t="s">
        <v>336</v>
      </c>
      <c r="AB397" s="419" t="str">
        <f t="shared" si="50"/>
        <v>0501</v>
      </c>
      <c r="AC397" s="529">
        <f t="shared" si="51"/>
        <v>0</v>
      </c>
      <c r="AD397" s="481"/>
    </row>
    <row r="398" spans="1:30" ht="12.95" customHeight="1" thickTop="1" thickBot="1">
      <c r="A398" s="1165"/>
      <c r="B398" s="1148"/>
      <c r="C398" s="1167"/>
      <c r="D398" s="1169"/>
      <c r="E398" s="1172"/>
      <c r="F398" s="1148"/>
      <c r="G398" s="1187"/>
      <c r="H398" s="1160"/>
      <c r="I398" s="1176"/>
      <c r="J398" s="1148"/>
      <c r="K398" s="1148"/>
      <c r="L398" s="459"/>
      <c r="M398" s="549"/>
      <c r="N398" s="548"/>
      <c r="O398" s="457"/>
      <c r="P398" s="547"/>
      <c r="Q398" s="547"/>
      <c r="R398" s="546"/>
      <c r="S398" s="456"/>
      <c r="T398" s="1154"/>
      <c r="U398" s="1199"/>
      <c r="V398" s="1152"/>
      <c r="W398" s="1190"/>
      <c r="X398" s="1180"/>
      <c r="Y398" s="1174"/>
      <c r="Z398" s="419">
        <f>IF(O398=O397,0,IF(O398=O396,0,IF(O398=O395,0,1)))</f>
        <v>0</v>
      </c>
      <c r="AA398" s="419" t="s">
        <v>336</v>
      </c>
      <c r="AB398" s="419" t="str">
        <f t="shared" si="50"/>
        <v>0501</v>
      </c>
      <c r="AC398" s="529">
        <f t="shared" si="51"/>
        <v>0</v>
      </c>
    </row>
    <row r="399" spans="1:30" ht="12.95" customHeight="1" thickTop="1" thickBot="1">
      <c r="A399" s="1165"/>
      <c r="B399" s="1148"/>
      <c r="C399" s="1167"/>
      <c r="D399" s="1169"/>
      <c r="E399" s="1172"/>
      <c r="F399" s="1148"/>
      <c r="G399" s="1187"/>
      <c r="H399" s="1160"/>
      <c r="I399" s="1176"/>
      <c r="J399" s="1148"/>
      <c r="K399" s="1148"/>
      <c r="L399" s="459"/>
      <c r="M399" s="458"/>
      <c r="N399" s="548"/>
      <c r="O399" s="457"/>
      <c r="P399" s="547"/>
      <c r="Q399" s="547"/>
      <c r="R399" s="546"/>
      <c r="S399" s="456"/>
      <c r="T399" s="1154"/>
      <c r="U399" s="1199"/>
      <c r="V399" s="1152"/>
      <c r="W399" s="1190"/>
      <c r="X399" s="1180"/>
      <c r="Y399" s="1174"/>
      <c r="Z399" s="419">
        <f>IF(O399=O398,0,IF(O399=O397,0,IF(O399=O396,0,IF(O399=O395,0,1))))</f>
        <v>0</v>
      </c>
      <c r="AA399" s="419" t="s">
        <v>336</v>
      </c>
      <c r="AB399" s="419" t="str">
        <f t="shared" si="50"/>
        <v>0501</v>
      </c>
      <c r="AC399" s="529">
        <f t="shared" si="51"/>
        <v>0</v>
      </c>
      <c r="AD399" s="481"/>
    </row>
    <row r="400" spans="1:30" ht="12.95" customHeight="1" thickTop="1" thickBot="1">
      <c r="A400" s="1165"/>
      <c r="B400" s="1148"/>
      <c r="C400" s="1167"/>
      <c r="D400" s="1169"/>
      <c r="E400" s="1172"/>
      <c r="F400" s="1148"/>
      <c r="G400" s="1187"/>
      <c r="H400" s="1160"/>
      <c r="I400" s="1176"/>
      <c r="J400" s="1148"/>
      <c r="K400" s="1148"/>
      <c r="L400" s="459"/>
      <c r="M400" s="458"/>
      <c r="N400" s="548"/>
      <c r="O400" s="457"/>
      <c r="P400" s="547"/>
      <c r="Q400" s="547"/>
      <c r="R400" s="546"/>
      <c r="S400" s="456"/>
      <c r="T400" s="1154"/>
      <c r="U400" s="1199"/>
      <c r="V400" s="1182" t="str">
        <f>IF(V395&gt;U395/2,"błąd","")</f>
        <v/>
      </c>
      <c r="W400" s="1190"/>
      <c r="X400" s="1180"/>
      <c r="Y400" s="1174"/>
      <c r="Z400" s="419">
        <f>IF(O400=O399,0,IF(O400=O398,0,IF(O400=O397,0,IF(O400=O396,0,IF(O400=O395,0,1)))))</f>
        <v>0</v>
      </c>
      <c r="AA400" s="419" t="s">
        <v>336</v>
      </c>
      <c r="AB400" s="419" t="str">
        <f t="shared" si="50"/>
        <v>0501</v>
      </c>
      <c r="AC400" s="529">
        <f t="shared" si="51"/>
        <v>0</v>
      </c>
      <c r="AD400" s="481"/>
    </row>
    <row r="401" spans="1:30" ht="12.95" customHeight="1" thickTop="1" thickBot="1">
      <c r="A401" s="1165"/>
      <c r="B401" s="1148"/>
      <c r="C401" s="1167"/>
      <c r="D401" s="1169"/>
      <c r="E401" s="1172"/>
      <c r="F401" s="1148"/>
      <c r="G401" s="1187"/>
      <c r="H401" s="1160"/>
      <c r="I401" s="1176"/>
      <c r="J401" s="1148"/>
      <c r="K401" s="1148"/>
      <c r="L401" s="459"/>
      <c r="M401" s="458"/>
      <c r="N401" s="548"/>
      <c r="O401" s="457"/>
      <c r="P401" s="547"/>
      <c r="Q401" s="547"/>
      <c r="R401" s="546"/>
      <c r="S401" s="456"/>
      <c r="T401" s="1154"/>
      <c r="U401" s="1199"/>
      <c r="V401" s="1182"/>
      <c r="W401" s="1190"/>
      <c r="X401" s="1180"/>
      <c r="Y401" s="1174"/>
      <c r="Z401" s="419">
        <f>IF(O401=O400,0,IF(O401=O399,0,IF(O401=O398,0,IF(O401=O397,0,IF(O401=O396,0,IF(O401=O395,0,1))))))</f>
        <v>0</v>
      </c>
      <c r="AA401" s="419" t="s">
        <v>336</v>
      </c>
      <c r="AB401" s="419" t="str">
        <f t="shared" si="50"/>
        <v>0501</v>
      </c>
      <c r="AC401" s="529">
        <f t="shared" si="51"/>
        <v>0</v>
      </c>
      <c r="AD401" s="481"/>
    </row>
    <row r="402" spans="1:30" ht="12.95" customHeight="1" thickTop="1" thickBot="1">
      <c r="A402" s="1166"/>
      <c r="B402" s="1149"/>
      <c r="C402" s="1168"/>
      <c r="D402" s="1170"/>
      <c r="E402" s="1173"/>
      <c r="F402" s="1149"/>
      <c r="G402" s="1188"/>
      <c r="H402" s="1161"/>
      <c r="I402" s="1177"/>
      <c r="J402" s="1149"/>
      <c r="K402" s="1149"/>
      <c r="L402" s="443"/>
      <c r="M402" s="442"/>
      <c r="N402" s="545"/>
      <c r="O402" s="441"/>
      <c r="P402" s="544"/>
      <c r="Q402" s="544"/>
      <c r="R402" s="543"/>
      <c r="S402" s="440"/>
      <c r="T402" s="1155"/>
      <c r="U402" s="1200"/>
      <c r="V402" s="1183"/>
      <c r="W402" s="1191"/>
      <c r="X402" s="1181"/>
      <c r="Y402" s="1174"/>
      <c r="Z402" s="419">
        <f>IF(O402=O401,0,IF(O402=O400,0,IF(O402=O399,0,IF(O402=O398,0,IF(O402=O397,0,IF(O402=O396,0,IF(O402=O395,0,1)))))))</f>
        <v>0</v>
      </c>
      <c r="AA402" s="419" t="s">
        <v>336</v>
      </c>
      <c r="AB402" s="419" t="str">
        <f t="shared" si="50"/>
        <v>0501</v>
      </c>
      <c r="AC402" s="529">
        <f t="shared" si="51"/>
        <v>0</v>
      </c>
      <c r="AD402" s="481"/>
    </row>
    <row r="403" spans="1:30" ht="17.25" customHeight="1" thickTop="1" thickBot="1">
      <c r="A403" s="494"/>
      <c r="B403" s="488"/>
      <c r="C403" s="493" t="s">
        <v>337</v>
      </c>
      <c r="D403" s="505"/>
      <c r="E403" s="492"/>
      <c r="F403" s="505"/>
      <c r="G403" s="503"/>
      <c r="H403" s="505"/>
      <c r="I403" s="505"/>
      <c r="J403" s="505"/>
      <c r="K403" s="505"/>
      <c r="L403" s="505"/>
      <c r="M403" s="504"/>
      <c r="N403" s="488"/>
      <c r="O403" s="503"/>
      <c r="P403" s="489"/>
      <c r="Q403" s="489"/>
      <c r="R403" s="489"/>
      <c r="S403" s="542"/>
      <c r="T403" s="540">
        <f>SUM(T404:T406)</f>
        <v>0</v>
      </c>
      <c r="U403" s="540"/>
      <c r="V403" s="541">
        <f>SUM(V404:V406)</f>
        <v>0</v>
      </c>
      <c r="W403" s="540">
        <f>SUM(W404:W406)</f>
        <v>0</v>
      </c>
      <c r="X403" s="539"/>
      <c r="Y403" s="501" t="s">
        <v>329</v>
      </c>
      <c r="AB403" s="419" t="str">
        <f t="shared" si="50"/>
        <v>0501</v>
      </c>
      <c r="AD403" s="481"/>
    </row>
    <row r="404" spans="1:30" ht="12.95" customHeight="1" thickTop="1">
      <c r="A404" s="480"/>
      <c r="B404" s="475"/>
      <c r="C404" s="479"/>
      <c r="D404" s="476"/>
      <c r="E404" s="478"/>
      <c r="F404" s="475"/>
      <c r="G404" s="477"/>
      <c r="H404" s="476"/>
      <c r="I404" s="476"/>
      <c r="J404" s="475"/>
      <c r="K404" s="475"/>
      <c r="L404" s="475"/>
      <c r="M404" s="474"/>
      <c r="N404" s="472"/>
      <c r="O404" s="473"/>
      <c r="P404" s="538"/>
      <c r="Q404" s="538"/>
      <c r="R404" s="538"/>
      <c r="S404" s="537"/>
      <c r="T404" s="524">
        <f>S404</f>
        <v>0</v>
      </c>
      <c r="U404" s="536"/>
      <c r="V404" s="523">
        <f>IF(T404&lt;=U404,0,T404-U404)</f>
        <v>0</v>
      </c>
      <c r="W404" s="522">
        <f>IF(T404&lt;U404,T404,U404)/IF(U404=0,1,U404)</f>
        <v>0</v>
      </c>
      <c r="X404" s="521" t="str">
        <f>IF(W404=1,"pe",IF(W404&gt;0,"ne",""))</f>
        <v/>
      </c>
      <c r="Y404" s="535"/>
      <c r="Z404" s="419">
        <v>1</v>
      </c>
      <c r="AA404" s="419" t="s">
        <v>338</v>
      </c>
      <c r="AB404" s="419" t="str">
        <f t="shared" si="50"/>
        <v>0501</v>
      </c>
      <c r="AC404" s="529">
        <f>C404</f>
        <v>0</v>
      </c>
    </row>
    <row r="405" spans="1:30" ht="12.95" customHeight="1">
      <c r="A405" s="464"/>
      <c r="B405" s="459"/>
      <c r="C405" s="463"/>
      <c r="D405" s="460"/>
      <c r="E405" s="462"/>
      <c r="F405" s="459"/>
      <c r="G405" s="461"/>
      <c r="H405" s="460"/>
      <c r="I405" s="460"/>
      <c r="J405" s="459"/>
      <c r="K405" s="459"/>
      <c r="L405" s="459"/>
      <c r="M405" s="458"/>
      <c r="N405" s="456"/>
      <c r="O405" s="457"/>
      <c r="P405" s="455"/>
      <c r="Q405" s="455"/>
      <c r="R405" s="455"/>
      <c r="S405" s="534"/>
      <c r="T405" s="516">
        <f>S405</f>
        <v>0</v>
      </c>
      <c r="U405" s="533"/>
      <c r="V405" s="515">
        <f>IF(T405&lt;=U405,0,T405-U405)</f>
        <v>0</v>
      </c>
      <c r="W405" s="514">
        <f>IF(T405&lt;U405,T405,U405)/IF(U405=0,1,U405)</f>
        <v>0</v>
      </c>
      <c r="X405" s="450" t="str">
        <f>IF(W405=1,"pe",IF(W405&gt;0,"ne",""))</f>
        <v/>
      </c>
      <c r="Y405" s="513"/>
      <c r="Z405" s="419">
        <v>1</v>
      </c>
      <c r="AA405" s="419" t="s">
        <v>338</v>
      </c>
      <c r="AB405" s="419" t="str">
        <f t="shared" si="50"/>
        <v>0501</v>
      </c>
      <c r="AC405" s="529">
        <f>C405</f>
        <v>0</v>
      </c>
    </row>
    <row r="406" spans="1:30" ht="12.95" customHeight="1" thickBot="1">
      <c r="A406" s="448"/>
      <c r="B406" s="443"/>
      <c r="C406" s="447"/>
      <c r="D406" s="444"/>
      <c r="E406" s="446"/>
      <c r="F406" s="443"/>
      <c r="G406" s="445"/>
      <c r="H406" s="444"/>
      <c r="I406" s="444"/>
      <c r="J406" s="443"/>
      <c r="K406" s="443"/>
      <c r="L406" s="443"/>
      <c r="M406" s="442"/>
      <c r="N406" s="440"/>
      <c r="O406" s="441"/>
      <c r="P406" s="512"/>
      <c r="Q406" s="512"/>
      <c r="R406" s="512"/>
      <c r="S406" s="532"/>
      <c r="T406" s="510">
        <f>S406</f>
        <v>0</v>
      </c>
      <c r="U406" s="531"/>
      <c r="V406" s="530">
        <f>IF(T406&lt;=U406,0,T406-U406)</f>
        <v>0</v>
      </c>
      <c r="W406" s="508">
        <f>IF(T406&lt;U406,T406,U406)/IF(U406=0,1,U406)</f>
        <v>0</v>
      </c>
      <c r="X406" s="507" t="str">
        <f>IF(W406=1,"pe",IF(W406&gt;0,"ne",""))</f>
        <v/>
      </c>
      <c r="Y406" s="506"/>
      <c r="Z406" s="419">
        <v>1</v>
      </c>
      <c r="AA406" s="419" t="s">
        <v>338</v>
      </c>
      <c r="AB406" s="419" t="str">
        <f t="shared" si="50"/>
        <v>0501</v>
      </c>
      <c r="AC406" s="529">
        <f>C406</f>
        <v>0</v>
      </c>
    </row>
    <row r="407" spans="1:30" ht="18.75" customHeight="1" thickTop="1" thickBot="1">
      <c r="A407" s="494"/>
      <c r="B407" s="488"/>
      <c r="C407" s="493" t="s">
        <v>339</v>
      </c>
      <c r="D407" s="505"/>
      <c r="E407" s="492"/>
      <c r="F407" s="505"/>
      <c r="G407" s="503"/>
      <c r="H407" s="505"/>
      <c r="I407" s="505"/>
      <c r="J407" s="505"/>
      <c r="K407" s="505"/>
      <c r="L407" s="505"/>
      <c r="M407" s="504"/>
      <c r="N407" s="488"/>
      <c r="O407" s="503"/>
      <c r="P407" s="489"/>
      <c r="Q407" s="489"/>
      <c r="R407" s="489"/>
      <c r="S407" s="488"/>
      <c r="T407" s="527">
        <f>SUM(T408:T411)</f>
        <v>0</v>
      </c>
      <c r="U407" s="527"/>
      <c r="V407" s="528">
        <f>SUM(V408:V411)</f>
        <v>0</v>
      </c>
      <c r="W407" s="527">
        <f>SUM(W408:W411)</f>
        <v>0</v>
      </c>
      <c r="X407" s="526"/>
      <c r="Y407" s="501" t="s">
        <v>329</v>
      </c>
      <c r="AB407" s="419" t="str">
        <f t="shared" si="50"/>
        <v>0501</v>
      </c>
    </row>
    <row r="408" spans="1:30" ht="12.95" customHeight="1" thickTop="1">
      <c r="A408" s="480"/>
      <c r="B408" s="475"/>
      <c r="C408" s="479"/>
      <c r="D408" s="476"/>
      <c r="E408" s="478"/>
      <c r="F408" s="475"/>
      <c r="G408" s="477"/>
      <c r="H408" s="476"/>
      <c r="I408" s="476"/>
      <c r="J408" s="475"/>
      <c r="K408" s="475"/>
      <c r="L408" s="475"/>
      <c r="M408" s="474"/>
      <c r="N408" s="472"/>
      <c r="O408" s="473"/>
      <c r="P408" s="471"/>
      <c r="Q408" s="471"/>
      <c r="R408" s="471"/>
      <c r="S408" s="525"/>
      <c r="T408" s="524">
        <f>S408</f>
        <v>0</v>
      </c>
      <c r="U408" s="524">
        <f>IF(T408&gt;0,30,0)</f>
        <v>0</v>
      </c>
      <c r="V408" s="523">
        <f>IF(T408&lt;=30,0,T408-U408)</f>
        <v>0</v>
      </c>
      <c r="W408" s="522">
        <f>IF(T408&lt;U408,T408,U408)/IF(U408=0,1,U408)</f>
        <v>0</v>
      </c>
      <c r="X408" s="521" t="str">
        <f>IF(W408=1,"pe",IF(W408&gt;0,"ne",""))</f>
        <v/>
      </c>
      <c r="Y408" s="520"/>
      <c r="Z408" s="482">
        <v>1</v>
      </c>
      <c r="AA408" s="482" t="s">
        <v>340</v>
      </c>
      <c r="AB408" s="419" t="str">
        <f t="shared" si="50"/>
        <v>0501</v>
      </c>
      <c r="AC408" s="432">
        <f>C408</f>
        <v>0</v>
      </c>
    </row>
    <row r="409" spans="1:30" ht="12.95" customHeight="1">
      <c r="A409" s="464"/>
      <c r="B409" s="459"/>
      <c r="C409" s="463"/>
      <c r="D409" s="460"/>
      <c r="E409" s="462"/>
      <c r="F409" s="459"/>
      <c r="G409" s="461"/>
      <c r="H409" s="460"/>
      <c r="I409" s="460"/>
      <c r="J409" s="459"/>
      <c r="K409" s="459"/>
      <c r="L409" s="459"/>
      <c r="M409" s="458"/>
      <c r="N409" s="456"/>
      <c r="O409" s="457"/>
      <c r="P409" s="455"/>
      <c r="Q409" s="455"/>
      <c r="R409" s="455"/>
      <c r="S409" s="517"/>
      <c r="T409" s="516">
        <f>S409</f>
        <v>0</v>
      </c>
      <c r="U409" s="516">
        <f>IF(T409&gt;0,30,0)</f>
        <v>0</v>
      </c>
      <c r="V409" s="515">
        <f>IF(T409&lt;=30,0,T409-U409)</f>
        <v>0</v>
      </c>
      <c r="W409" s="514">
        <f>IF(T409&lt;U409,T409,U409)/IF(U409=0,1,U409)</f>
        <v>0</v>
      </c>
      <c r="X409" s="450" t="str">
        <f>IF(W409=1,"pe",IF(W409&gt;0,"ne",""))</f>
        <v/>
      </c>
      <c r="Y409" s="519"/>
      <c r="Z409" s="482">
        <v>1</v>
      </c>
      <c r="AA409" s="482" t="s">
        <v>340</v>
      </c>
      <c r="AB409" s="419" t="str">
        <f t="shared" si="50"/>
        <v>0501</v>
      </c>
      <c r="AC409" s="432">
        <f>C409</f>
        <v>0</v>
      </c>
    </row>
    <row r="410" spans="1:30" ht="12.95" customHeight="1">
      <c r="A410" s="464"/>
      <c r="B410" s="459"/>
      <c r="C410" s="463"/>
      <c r="D410" s="460"/>
      <c r="E410" s="462"/>
      <c r="F410" s="459"/>
      <c r="G410" s="461"/>
      <c r="H410" s="460"/>
      <c r="I410" s="460"/>
      <c r="J410" s="459"/>
      <c r="K410" s="459"/>
      <c r="L410" s="459"/>
      <c r="M410" s="458"/>
      <c r="N410" s="456"/>
      <c r="O410" s="457"/>
      <c r="P410" s="518"/>
      <c r="Q410" s="518"/>
      <c r="R410" s="455"/>
      <c r="S410" s="517"/>
      <c r="T410" s="516">
        <f>S410</f>
        <v>0</v>
      </c>
      <c r="U410" s="516">
        <f>IF(T410&gt;0,30,0)</f>
        <v>0</v>
      </c>
      <c r="V410" s="515">
        <f>IF(T410&lt;=30,0,T410-U410)</f>
        <v>0</v>
      </c>
      <c r="W410" s="514">
        <f>IF(T410&lt;U410,T410,U410)/IF(U410=0,1,U410)</f>
        <v>0</v>
      </c>
      <c r="X410" s="450" t="str">
        <f>IF(W410=1,"pe",IF(W410&gt;0,"ne",""))</f>
        <v/>
      </c>
      <c r="Y410" s="513"/>
      <c r="Z410" s="482">
        <v>1</v>
      </c>
      <c r="AA410" s="482" t="s">
        <v>340</v>
      </c>
      <c r="AB410" s="419" t="str">
        <f t="shared" si="50"/>
        <v>0501</v>
      </c>
      <c r="AC410" s="432">
        <f>C410</f>
        <v>0</v>
      </c>
    </row>
    <row r="411" spans="1:30" ht="12.95" customHeight="1" thickBot="1">
      <c r="A411" s="448"/>
      <c r="B411" s="443"/>
      <c r="C411" s="447"/>
      <c r="D411" s="444"/>
      <c r="E411" s="446"/>
      <c r="F411" s="443"/>
      <c r="G411" s="445"/>
      <c r="H411" s="444"/>
      <c r="I411" s="444"/>
      <c r="J411" s="443"/>
      <c r="K411" s="443"/>
      <c r="L411" s="443"/>
      <c r="M411" s="442"/>
      <c r="N411" s="440"/>
      <c r="O411" s="441"/>
      <c r="P411" s="512"/>
      <c r="Q411" s="512"/>
      <c r="R411" s="512"/>
      <c r="S411" s="511"/>
      <c r="T411" s="510">
        <f>S411</f>
        <v>0</v>
      </c>
      <c r="U411" s="510">
        <f>IF(T411&gt;0,30,0)</f>
        <v>0</v>
      </c>
      <c r="V411" s="509">
        <f>IF(T411&lt;=30,0,T411-U411)</f>
        <v>0</v>
      </c>
      <c r="W411" s="508">
        <f>IF(T411&lt;U411,T411,U411)/IF(U411=0,1,U411)</f>
        <v>0</v>
      </c>
      <c r="X411" s="507" t="str">
        <f>IF(W411=1,"pe",IF(W411&gt;0,"ne",""))</f>
        <v/>
      </c>
      <c r="Y411" s="506"/>
      <c r="Z411" s="482">
        <v>1</v>
      </c>
      <c r="AA411" s="482" t="s">
        <v>340</v>
      </c>
      <c r="AB411" s="419" t="str">
        <f t="shared" si="50"/>
        <v>0501</v>
      </c>
      <c r="AC411" s="432">
        <f>C411</f>
        <v>0</v>
      </c>
    </row>
    <row r="412" spans="1:30" ht="19.5" customHeight="1" thickTop="1" thickBot="1">
      <c r="A412" s="494"/>
      <c r="B412" s="488"/>
      <c r="C412" s="493" t="s">
        <v>341</v>
      </c>
      <c r="D412" s="505"/>
      <c r="E412" s="492"/>
      <c r="F412" s="505"/>
      <c r="G412" s="503"/>
      <c r="H412" s="505"/>
      <c r="I412" s="505"/>
      <c r="J412" s="505"/>
      <c r="K412" s="505"/>
      <c r="L412" s="505"/>
      <c r="M412" s="504"/>
      <c r="N412" s="488"/>
      <c r="O412" s="503"/>
      <c r="P412" s="489"/>
      <c r="Q412" s="489"/>
      <c r="R412" s="489"/>
      <c r="S412" s="488"/>
      <c r="T412" s="487" t="s">
        <v>342</v>
      </c>
      <c r="U412" s="487" t="s">
        <v>342</v>
      </c>
      <c r="V412" s="486" t="s">
        <v>342</v>
      </c>
      <c r="W412" s="485">
        <f>SUM(W413:W415)</f>
        <v>0</v>
      </c>
      <c r="X412" s="502"/>
      <c r="Y412" s="501" t="s">
        <v>329</v>
      </c>
      <c r="AB412" s="419" t="str">
        <f t="shared" si="50"/>
        <v>0501</v>
      </c>
    </row>
    <row r="413" spans="1:30" ht="12.95" customHeight="1" thickTop="1">
      <c r="A413" s="480"/>
      <c r="B413" s="475"/>
      <c r="C413" s="479"/>
      <c r="D413" s="476"/>
      <c r="E413" s="478"/>
      <c r="F413" s="475"/>
      <c r="G413" s="477"/>
      <c r="H413" s="476"/>
      <c r="I413" s="476"/>
      <c r="J413" s="475"/>
      <c r="K413" s="475"/>
      <c r="L413" s="475"/>
      <c r="M413" s="474"/>
      <c r="N413" s="472"/>
      <c r="O413" s="473"/>
      <c r="P413" s="471"/>
      <c r="Q413" s="471"/>
      <c r="R413" s="471"/>
      <c r="S413" s="470"/>
      <c r="T413" s="469" t="s">
        <v>342</v>
      </c>
      <c r="U413" s="469" t="s">
        <v>342</v>
      </c>
      <c r="V413" s="468" t="s">
        <v>342</v>
      </c>
      <c r="W413" s="467"/>
      <c r="X413" s="466" t="str">
        <f>IF(W413=1,"pe",IF(W413&gt;0,"ne",""))</f>
        <v/>
      </c>
      <c r="Y413" s="465"/>
      <c r="Z413" s="419">
        <v>1</v>
      </c>
      <c r="AA413" s="419" t="s">
        <v>343</v>
      </c>
      <c r="AB413" s="419" t="str">
        <f t="shared" si="50"/>
        <v>0501</v>
      </c>
      <c r="AC413" s="432">
        <f>C413</f>
        <v>0</v>
      </c>
    </row>
    <row r="414" spans="1:30" ht="12.95" customHeight="1">
      <c r="A414" s="464"/>
      <c r="B414" s="459"/>
      <c r="C414" s="463"/>
      <c r="D414" s="460"/>
      <c r="E414" s="462"/>
      <c r="F414" s="459"/>
      <c r="G414" s="461"/>
      <c r="H414" s="460"/>
      <c r="I414" s="460"/>
      <c r="J414" s="459"/>
      <c r="K414" s="459"/>
      <c r="L414" s="459"/>
      <c r="M414" s="458"/>
      <c r="N414" s="456"/>
      <c r="O414" s="457"/>
      <c r="P414" s="455"/>
      <c r="Q414" s="455"/>
      <c r="R414" s="455"/>
      <c r="S414" s="454"/>
      <c r="T414" s="453" t="s">
        <v>342</v>
      </c>
      <c r="U414" s="453" t="s">
        <v>342</v>
      </c>
      <c r="V414" s="452" t="s">
        <v>342</v>
      </c>
      <c r="W414" s="451"/>
      <c r="X414" s="450" t="str">
        <f>IF(W414=1,"pe",IF(W414&gt;0,"ne",""))</f>
        <v/>
      </c>
      <c r="Y414" s="449"/>
      <c r="Z414" s="419">
        <v>1</v>
      </c>
      <c r="AA414" s="419" t="s">
        <v>343</v>
      </c>
      <c r="AB414" s="419" t="str">
        <f t="shared" si="50"/>
        <v>0501</v>
      </c>
      <c r="AC414" s="432">
        <f>C414</f>
        <v>0</v>
      </c>
    </row>
    <row r="415" spans="1:30" ht="12.95" customHeight="1" thickBot="1">
      <c r="A415" s="448"/>
      <c r="B415" s="443"/>
      <c r="C415" s="447"/>
      <c r="D415" s="444"/>
      <c r="E415" s="446"/>
      <c r="F415" s="443"/>
      <c r="G415" s="445"/>
      <c r="H415" s="444"/>
      <c r="I415" s="444"/>
      <c r="J415" s="443"/>
      <c r="K415" s="443"/>
      <c r="L415" s="443"/>
      <c r="M415" s="442"/>
      <c r="N415" s="440"/>
      <c r="O415" s="441"/>
      <c r="P415" s="500"/>
      <c r="Q415" s="500"/>
      <c r="R415" s="500"/>
      <c r="S415" s="499"/>
      <c r="T415" s="498" t="s">
        <v>342</v>
      </c>
      <c r="U415" s="498" t="s">
        <v>342</v>
      </c>
      <c r="V415" s="497" t="s">
        <v>342</v>
      </c>
      <c r="W415" s="496"/>
      <c r="X415" s="450" t="str">
        <f>IF(W415=1,"pe",IF(W415&gt;0,"ne",""))</f>
        <v/>
      </c>
      <c r="Y415" s="495"/>
      <c r="Z415" s="419">
        <v>1</v>
      </c>
      <c r="AA415" s="419" t="s">
        <v>343</v>
      </c>
      <c r="AB415" s="419" t="str">
        <f t="shared" si="50"/>
        <v>0501</v>
      </c>
      <c r="AC415" s="432">
        <f>C415</f>
        <v>0</v>
      </c>
    </row>
    <row r="416" spans="1:30" ht="18.75" customHeight="1" thickTop="1" thickBot="1">
      <c r="A416" s="494"/>
      <c r="B416" s="488"/>
      <c r="C416" s="493" t="s">
        <v>344</v>
      </c>
      <c r="D416" s="491"/>
      <c r="E416" s="492"/>
      <c r="F416" s="491"/>
      <c r="G416" s="489"/>
      <c r="H416" s="491"/>
      <c r="I416" s="491"/>
      <c r="J416" s="491"/>
      <c r="K416" s="491"/>
      <c r="L416" s="491"/>
      <c r="M416" s="490"/>
      <c r="N416" s="488"/>
      <c r="O416" s="489"/>
      <c r="P416" s="489"/>
      <c r="Q416" s="489"/>
      <c r="R416" s="489"/>
      <c r="S416" s="488"/>
      <c r="T416" s="487" t="s">
        <v>342</v>
      </c>
      <c r="U416" s="487" t="s">
        <v>342</v>
      </c>
      <c r="V416" s="486" t="s">
        <v>342</v>
      </c>
      <c r="W416" s="485">
        <f>SUM(W417:W419)</f>
        <v>0</v>
      </c>
      <c r="X416" s="484"/>
      <c r="Y416" s="483" t="s">
        <v>329</v>
      </c>
      <c r="Z416" s="482"/>
      <c r="AA416" s="482"/>
      <c r="AB416" s="482" t="str">
        <f t="shared" si="50"/>
        <v>0501</v>
      </c>
      <c r="AC416" s="481"/>
    </row>
    <row r="417" spans="1:29" ht="12.95" customHeight="1" thickTop="1">
      <c r="A417" s="480"/>
      <c r="B417" s="475"/>
      <c r="C417" s="479"/>
      <c r="D417" s="476"/>
      <c r="E417" s="478"/>
      <c r="F417" s="475"/>
      <c r="G417" s="477"/>
      <c r="H417" s="476"/>
      <c r="I417" s="476"/>
      <c r="J417" s="475"/>
      <c r="K417" s="475"/>
      <c r="L417" s="475"/>
      <c r="M417" s="474"/>
      <c r="N417" s="472"/>
      <c r="O417" s="473"/>
      <c r="P417" s="471"/>
      <c r="Q417" s="471"/>
      <c r="R417" s="471"/>
      <c r="S417" s="470"/>
      <c r="T417" s="469" t="s">
        <v>342</v>
      </c>
      <c r="U417" s="469" t="s">
        <v>342</v>
      </c>
      <c r="V417" s="468" t="s">
        <v>342</v>
      </c>
      <c r="W417" s="467"/>
      <c r="X417" s="466" t="str">
        <f>IF(W417=1,"pe",IF(W417&gt;0,"ne",""))</f>
        <v/>
      </c>
      <c r="Y417" s="465"/>
      <c r="Z417" s="419">
        <v>1</v>
      </c>
      <c r="AA417" s="419" t="s">
        <v>345</v>
      </c>
      <c r="AB417" s="419" t="str">
        <f t="shared" si="50"/>
        <v>0501</v>
      </c>
      <c r="AC417" s="432">
        <f>C417</f>
        <v>0</v>
      </c>
    </row>
    <row r="418" spans="1:29" ht="12.95" customHeight="1">
      <c r="A418" s="464"/>
      <c r="B418" s="459"/>
      <c r="C418" s="463"/>
      <c r="D418" s="460"/>
      <c r="E418" s="462"/>
      <c r="F418" s="459"/>
      <c r="G418" s="461"/>
      <c r="H418" s="460"/>
      <c r="I418" s="460"/>
      <c r="J418" s="459"/>
      <c r="K418" s="459"/>
      <c r="L418" s="459"/>
      <c r="M418" s="458"/>
      <c r="N418" s="456"/>
      <c r="O418" s="457"/>
      <c r="P418" s="455"/>
      <c r="Q418" s="455"/>
      <c r="R418" s="455"/>
      <c r="S418" s="454"/>
      <c r="T418" s="453" t="s">
        <v>342</v>
      </c>
      <c r="U418" s="453" t="s">
        <v>342</v>
      </c>
      <c r="V418" s="452" t="s">
        <v>342</v>
      </c>
      <c r="W418" s="451"/>
      <c r="X418" s="450" t="str">
        <f>IF(W418=1,"pe",IF(W418&gt;0,"ne",""))</f>
        <v/>
      </c>
      <c r="Y418" s="449"/>
      <c r="Z418" s="419">
        <v>1</v>
      </c>
      <c r="AA418" s="419" t="s">
        <v>345</v>
      </c>
      <c r="AB418" s="419" t="str">
        <f t="shared" si="50"/>
        <v>0501</v>
      </c>
      <c r="AC418" s="432">
        <f>C418</f>
        <v>0</v>
      </c>
    </row>
    <row r="419" spans="1:29" ht="12.95" customHeight="1" thickBot="1">
      <c r="A419" s="448"/>
      <c r="B419" s="443"/>
      <c r="C419" s="447"/>
      <c r="D419" s="444"/>
      <c r="E419" s="446"/>
      <c r="F419" s="443"/>
      <c r="G419" s="445"/>
      <c r="H419" s="444"/>
      <c r="I419" s="444"/>
      <c r="J419" s="443"/>
      <c r="K419" s="443"/>
      <c r="L419" s="443"/>
      <c r="M419" s="442"/>
      <c r="N419" s="440"/>
      <c r="O419" s="441"/>
      <c r="P419" s="439"/>
      <c r="Q419" s="439"/>
      <c r="R419" s="439"/>
      <c r="S419" s="438"/>
      <c r="T419" s="437" t="s">
        <v>342</v>
      </c>
      <c r="U419" s="437" t="s">
        <v>342</v>
      </c>
      <c r="V419" s="436" t="s">
        <v>342</v>
      </c>
      <c r="W419" s="435"/>
      <c r="X419" s="434" t="str">
        <f>IF(W419=1,"pe",IF(W419&gt;0,"ne",""))</f>
        <v/>
      </c>
      <c r="Y419" s="433"/>
      <c r="Z419" s="419">
        <v>1</v>
      </c>
      <c r="AA419" s="419" t="s">
        <v>345</v>
      </c>
      <c r="AB419" s="419" t="str">
        <f t="shared" si="50"/>
        <v>0501</v>
      </c>
      <c r="AC419" s="432">
        <f>C419</f>
        <v>0</v>
      </c>
    </row>
    <row r="420" spans="1:29" ht="12.95" customHeight="1" thickTop="1">
      <c r="A420" s="419"/>
      <c r="B420" s="419"/>
      <c r="C420" s="431"/>
      <c r="D420" s="419"/>
      <c r="E420" s="419"/>
      <c r="F420" s="430"/>
      <c r="G420" s="419"/>
      <c r="H420" s="419"/>
      <c r="I420" s="419"/>
      <c r="J420" s="430"/>
      <c r="K420" s="419"/>
      <c r="L420" s="419"/>
      <c r="M420" s="430"/>
      <c r="N420" s="419"/>
      <c r="O420" s="419"/>
      <c r="P420" s="419"/>
      <c r="Q420" s="419"/>
      <c r="R420" s="419"/>
      <c r="S420" s="430"/>
      <c r="T420" s="429"/>
      <c r="U420" s="429"/>
      <c r="V420" s="419"/>
      <c r="W420" s="428"/>
      <c r="X420" s="427"/>
      <c r="Y420" s="426"/>
    </row>
    <row r="421" spans="1:29" ht="12.95" customHeight="1">
      <c r="A421" s="419"/>
      <c r="B421" s="419"/>
      <c r="C421" s="431"/>
      <c r="D421" s="419"/>
      <c r="E421" s="419"/>
      <c r="F421" s="430"/>
      <c r="G421" s="419"/>
      <c r="H421" s="419"/>
      <c r="I421" s="419"/>
      <c r="J421" s="430"/>
      <c r="K421" s="419"/>
      <c r="L421" s="419"/>
      <c r="M421" s="430"/>
      <c r="N421" s="419"/>
      <c r="O421" s="419"/>
      <c r="P421" s="419"/>
      <c r="Q421" s="419"/>
      <c r="R421" s="419"/>
      <c r="S421" s="430"/>
      <c r="T421" s="429"/>
      <c r="U421" s="429"/>
      <c r="V421" s="419"/>
      <c r="W421" s="428"/>
      <c r="X421" s="427"/>
      <c r="Y421" s="426"/>
    </row>
  </sheetData>
  <sheetProtection algorithmName="SHA-512" hashValue="5PpkULSw+yDJtgwCL1XkHA9qpIM/cQHUFDapin5Zuimt8hmr6Q2mB/Rxo4L+mGQz53bQ9ssu6V34QwIpAt0uAw==" saltValue="SYlfFDr8NcfIkdpnrJOHLA==" spinCount="100000" sheet="1" formatRows="0" sort="0"/>
  <dataConsolidate/>
  <mergeCells count="813">
    <mergeCell ref="Y209:Y218"/>
    <mergeCell ref="W189:W198"/>
    <mergeCell ref="X189:X198"/>
    <mergeCell ref="Y189:Y198"/>
    <mergeCell ref="W199:W208"/>
    <mergeCell ref="I23:I30"/>
    <mergeCell ref="I32:I41"/>
    <mergeCell ref="I42:I51"/>
    <mergeCell ref="I52:I59"/>
    <mergeCell ref="I60:I67"/>
    <mergeCell ref="I69:I78"/>
    <mergeCell ref="Y199:Y208"/>
    <mergeCell ref="J199:J208"/>
    <mergeCell ref="W179:W188"/>
    <mergeCell ref="X179:X188"/>
    <mergeCell ref="Y179:Y188"/>
    <mergeCell ref="X119:X128"/>
    <mergeCell ref="Y119:Y128"/>
    <mergeCell ref="W169:W178"/>
    <mergeCell ref="X169:X178"/>
    <mergeCell ref="X99:X108"/>
    <mergeCell ref="Y109:Y118"/>
    <mergeCell ref="I159:I168"/>
    <mergeCell ref="I169:I178"/>
    <mergeCell ref="A209:A218"/>
    <mergeCell ref="B209:B218"/>
    <mergeCell ref="C209:C218"/>
    <mergeCell ref="D209:D218"/>
    <mergeCell ref="E209:E218"/>
    <mergeCell ref="F209:F218"/>
    <mergeCell ref="I79:I88"/>
    <mergeCell ref="I89:I98"/>
    <mergeCell ref="A189:A198"/>
    <mergeCell ref="B189:B198"/>
    <mergeCell ref="C189:C198"/>
    <mergeCell ref="D189:D198"/>
    <mergeCell ref="E189:E198"/>
    <mergeCell ref="H201:H208"/>
    <mergeCell ref="F189:F198"/>
    <mergeCell ref="G189:G198"/>
    <mergeCell ref="G199:G208"/>
    <mergeCell ref="H199:H200"/>
    <mergeCell ref="A199:A208"/>
    <mergeCell ref="B199:B208"/>
    <mergeCell ref="C199:C208"/>
    <mergeCell ref="D199:D208"/>
    <mergeCell ref="I119:I128"/>
    <mergeCell ref="I129:I138"/>
    <mergeCell ref="E199:E208"/>
    <mergeCell ref="F199:F208"/>
    <mergeCell ref="A179:A188"/>
    <mergeCell ref="B179:B188"/>
    <mergeCell ref="C179:C188"/>
    <mergeCell ref="H181:H188"/>
    <mergeCell ref="H189:H190"/>
    <mergeCell ref="K189:K198"/>
    <mergeCell ref="T189:T198"/>
    <mergeCell ref="T179:T188"/>
    <mergeCell ref="J189:J198"/>
    <mergeCell ref="H191:H198"/>
    <mergeCell ref="H179:H180"/>
    <mergeCell ref="D179:D188"/>
    <mergeCell ref="E179:E188"/>
    <mergeCell ref="F179:F188"/>
    <mergeCell ref="G179:G188"/>
    <mergeCell ref="J179:J188"/>
    <mergeCell ref="K179:K188"/>
    <mergeCell ref="K199:K208"/>
    <mergeCell ref="T199:T208"/>
    <mergeCell ref="I179:I188"/>
    <mergeCell ref="I189:I198"/>
    <mergeCell ref="I199:I208"/>
    <mergeCell ref="F119:F128"/>
    <mergeCell ref="G119:G128"/>
    <mergeCell ref="J119:J128"/>
    <mergeCell ref="K119:K128"/>
    <mergeCell ref="T119:T128"/>
    <mergeCell ref="U119:U128"/>
    <mergeCell ref="W159:W168"/>
    <mergeCell ref="K159:K168"/>
    <mergeCell ref="T159:T168"/>
    <mergeCell ref="U159:U168"/>
    <mergeCell ref="V159:V164"/>
    <mergeCell ref="H151:H158"/>
    <mergeCell ref="H159:H160"/>
    <mergeCell ref="H161:H168"/>
    <mergeCell ref="K149:K158"/>
    <mergeCell ref="T149:T158"/>
    <mergeCell ref="W139:W148"/>
    <mergeCell ref="G139:G148"/>
    <mergeCell ref="J139:J148"/>
    <mergeCell ref="K139:K148"/>
    <mergeCell ref="H139:H140"/>
    <mergeCell ref="H141:H148"/>
    <mergeCell ref="F139:F148"/>
    <mergeCell ref="V139:V144"/>
    <mergeCell ref="A149:A158"/>
    <mergeCell ref="B149:B158"/>
    <mergeCell ref="C149:C158"/>
    <mergeCell ref="D149:D158"/>
    <mergeCell ref="E149:E158"/>
    <mergeCell ref="F149:F158"/>
    <mergeCell ref="G149:G158"/>
    <mergeCell ref="J149:J158"/>
    <mergeCell ref="A139:A148"/>
    <mergeCell ref="I139:I148"/>
    <mergeCell ref="I149:I158"/>
    <mergeCell ref="X371:X378"/>
    <mergeCell ref="F129:F138"/>
    <mergeCell ref="G129:G138"/>
    <mergeCell ref="J129:J138"/>
    <mergeCell ref="K129:K138"/>
    <mergeCell ref="T129:T138"/>
    <mergeCell ref="U129:U138"/>
    <mergeCell ref="X139:X148"/>
    <mergeCell ref="Y139:Y148"/>
    <mergeCell ref="U149:U158"/>
    <mergeCell ref="V149:V154"/>
    <mergeCell ref="Y129:Y138"/>
    <mergeCell ref="K259:K266"/>
    <mergeCell ref="K251:K258"/>
    <mergeCell ref="V129:V134"/>
    <mergeCell ref="U199:U208"/>
    <mergeCell ref="V199:V204"/>
    <mergeCell ref="U189:U198"/>
    <mergeCell ref="V189:V194"/>
    <mergeCell ref="U179:U188"/>
    <mergeCell ref="V179:V184"/>
    <mergeCell ref="T259:T266"/>
    <mergeCell ref="W209:W218"/>
    <mergeCell ref="X209:X218"/>
    <mergeCell ref="X149:X158"/>
    <mergeCell ref="G159:G168"/>
    <mergeCell ref="J159:J168"/>
    <mergeCell ref="V169:V174"/>
    <mergeCell ref="G169:G178"/>
    <mergeCell ref="J169:J178"/>
    <mergeCell ref="H169:H170"/>
    <mergeCell ref="H171:H178"/>
    <mergeCell ref="X199:X208"/>
    <mergeCell ref="V1:W1"/>
    <mergeCell ref="G387:G394"/>
    <mergeCell ref="T387:T394"/>
    <mergeCell ref="K387:K394"/>
    <mergeCell ref="K379:K386"/>
    <mergeCell ref="W379:W386"/>
    <mergeCell ref="J379:J386"/>
    <mergeCell ref="W149:W158"/>
    <mergeCell ref="G209:G218"/>
    <mergeCell ref="V119:V124"/>
    <mergeCell ref="U109:U118"/>
    <mergeCell ref="U79:U88"/>
    <mergeCell ref="V79:V84"/>
    <mergeCell ref="T109:T118"/>
    <mergeCell ref="V99:V104"/>
    <mergeCell ref="T79:T88"/>
    <mergeCell ref="U89:U98"/>
    <mergeCell ref="V89:V94"/>
    <mergeCell ref="I355:I362"/>
    <mergeCell ref="I363:I370"/>
    <mergeCell ref="I371:I378"/>
    <mergeCell ref="I323:I330"/>
    <mergeCell ref="V371:V375"/>
    <mergeCell ref="G371:G378"/>
    <mergeCell ref="A395:A402"/>
    <mergeCell ref="B395:B402"/>
    <mergeCell ref="C395:C402"/>
    <mergeCell ref="D395:D402"/>
    <mergeCell ref="E395:E402"/>
    <mergeCell ref="F395:F402"/>
    <mergeCell ref="V395:V399"/>
    <mergeCell ref="V323:V327"/>
    <mergeCell ref="V315:V319"/>
    <mergeCell ref="J315:J322"/>
    <mergeCell ref="G315:G322"/>
    <mergeCell ref="K323:K330"/>
    <mergeCell ref="H316:H322"/>
    <mergeCell ref="U379:U386"/>
    <mergeCell ref="V379:V383"/>
    <mergeCell ref="T379:T386"/>
    <mergeCell ref="J387:J394"/>
    <mergeCell ref="U387:U394"/>
    <mergeCell ref="T347:T354"/>
    <mergeCell ref="U347:U354"/>
    <mergeCell ref="K347:K354"/>
    <mergeCell ref="U363:U370"/>
    <mergeCell ref="V355:V359"/>
    <mergeCell ref="K371:K378"/>
    <mergeCell ref="A379:A386"/>
    <mergeCell ref="B379:B386"/>
    <mergeCell ref="E387:E394"/>
    <mergeCell ref="G379:G386"/>
    <mergeCell ref="F387:F394"/>
    <mergeCell ref="C379:C386"/>
    <mergeCell ref="D379:D386"/>
    <mergeCell ref="A387:A394"/>
    <mergeCell ref="B387:B394"/>
    <mergeCell ref="C387:C394"/>
    <mergeCell ref="E379:E386"/>
    <mergeCell ref="F379:F386"/>
    <mergeCell ref="D387:D394"/>
    <mergeCell ref="Y371:Y378"/>
    <mergeCell ref="V376:V378"/>
    <mergeCell ref="U371:U378"/>
    <mergeCell ref="H372:H378"/>
    <mergeCell ref="X395:X402"/>
    <mergeCell ref="X379:X386"/>
    <mergeCell ref="Y395:Y402"/>
    <mergeCell ref="V400:V402"/>
    <mergeCell ref="Y387:Y394"/>
    <mergeCell ref="Y379:Y386"/>
    <mergeCell ref="V384:V386"/>
    <mergeCell ref="W387:W394"/>
    <mergeCell ref="X387:X394"/>
    <mergeCell ref="V392:V394"/>
    <mergeCell ref="V387:V391"/>
    <mergeCell ref="W395:W402"/>
    <mergeCell ref="U395:U402"/>
    <mergeCell ref="T395:T402"/>
    <mergeCell ref="H396:H402"/>
    <mergeCell ref="I395:I402"/>
    <mergeCell ref="T371:T378"/>
    <mergeCell ref="I387:I394"/>
    <mergeCell ref="I379:I386"/>
    <mergeCell ref="W371:W378"/>
    <mergeCell ref="A371:A378"/>
    <mergeCell ref="B371:B378"/>
    <mergeCell ref="C371:C378"/>
    <mergeCell ref="B363:B370"/>
    <mergeCell ref="C363:C370"/>
    <mergeCell ref="D363:D370"/>
    <mergeCell ref="F363:F370"/>
    <mergeCell ref="E371:E378"/>
    <mergeCell ref="D371:D378"/>
    <mergeCell ref="F371:F378"/>
    <mergeCell ref="E363:E370"/>
    <mergeCell ref="J371:J378"/>
    <mergeCell ref="G363:G370"/>
    <mergeCell ref="G395:G402"/>
    <mergeCell ref="J395:J402"/>
    <mergeCell ref="K395:K402"/>
    <mergeCell ref="H380:H386"/>
    <mergeCell ref="H388:H394"/>
    <mergeCell ref="T363:T370"/>
    <mergeCell ref="K363:K370"/>
    <mergeCell ref="J363:J370"/>
    <mergeCell ref="H364:H370"/>
    <mergeCell ref="Y363:Y370"/>
    <mergeCell ref="V368:V370"/>
    <mergeCell ref="W363:W370"/>
    <mergeCell ref="K355:K362"/>
    <mergeCell ref="T355:T362"/>
    <mergeCell ref="A347:A354"/>
    <mergeCell ref="B347:B354"/>
    <mergeCell ref="C347:C354"/>
    <mergeCell ref="D347:D354"/>
    <mergeCell ref="E347:E354"/>
    <mergeCell ref="H348:H354"/>
    <mergeCell ref="H356:H362"/>
    <mergeCell ref="Y355:Y362"/>
    <mergeCell ref="V360:V362"/>
    <mergeCell ref="W355:W362"/>
    <mergeCell ref="X355:X362"/>
    <mergeCell ref="F347:F354"/>
    <mergeCell ref="J347:J354"/>
    <mergeCell ref="G347:G354"/>
    <mergeCell ref="F355:F362"/>
    <mergeCell ref="G355:G362"/>
    <mergeCell ref="V363:V367"/>
    <mergeCell ref="A363:A370"/>
    <mergeCell ref="X363:X370"/>
    <mergeCell ref="V347:V351"/>
    <mergeCell ref="A355:A362"/>
    <mergeCell ref="B355:B362"/>
    <mergeCell ref="C355:C362"/>
    <mergeCell ref="E355:E362"/>
    <mergeCell ref="J355:J362"/>
    <mergeCell ref="D355:D362"/>
    <mergeCell ref="Y339:Y346"/>
    <mergeCell ref="V344:V346"/>
    <mergeCell ref="W339:W346"/>
    <mergeCell ref="X339:X346"/>
    <mergeCell ref="W347:W354"/>
    <mergeCell ref="X347:X354"/>
    <mergeCell ref="U355:U362"/>
    <mergeCell ref="Y347:Y354"/>
    <mergeCell ref="V352:V354"/>
    <mergeCell ref="V339:V343"/>
    <mergeCell ref="I339:I346"/>
    <mergeCell ref="I347:I354"/>
    <mergeCell ref="U339:U346"/>
    <mergeCell ref="A339:A346"/>
    <mergeCell ref="B339:B346"/>
    <mergeCell ref="C339:C346"/>
    <mergeCell ref="D339:D346"/>
    <mergeCell ref="E339:E346"/>
    <mergeCell ref="J331:J338"/>
    <mergeCell ref="K339:K346"/>
    <mergeCell ref="F339:F346"/>
    <mergeCell ref="G339:G346"/>
    <mergeCell ref="A331:A338"/>
    <mergeCell ref="B331:B338"/>
    <mergeCell ref="C331:C338"/>
    <mergeCell ref="T331:T338"/>
    <mergeCell ref="I331:I338"/>
    <mergeCell ref="H340:H346"/>
    <mergeCell ref="J339:J346"/>
    <mergeCell ref="T339:T346"/>
    <mergeCell ref="A323:A330"/>
    <mergeCell ref="B323:B330"/>
    <mergeCell ref="G323:G330"/>
    <mergeCell ref="T315:T322"/>
    <mergeCell ref="U315:U322"/>
    <mergeCell ref="T323:T330"/>
    <mergeCell ref="U323:U330"/>
    <mergeCell ref="E315:E322"/>
    <mergeCell ref="E331:E338"/>
    <mergeCell ref="K315:K322"/>
    <mergeCell ref="Y323:Y330"/>
    <mergeCell ref="V328:V330"/>
    <mergeCell ref="W323:W330"/>
    <mergeCell ref="X323:X330"/>
    <mergeCell ref="F315:F322"/>
    <mergeCell ref="C323:C330"/>
    <mergeCell ref="D323:D330"/>
    <mergeCell ref="D331:D338"/>
    <mergeCell ref="K331:K338"/>
    <mergeCell ref="E323:E330"/>
    <mergeCell ref="F331:F338"/>
    <mergeCell ref="G331:G338"/>
    <mergeCell ref="F323:F330"/>
    <mergeCell ref="J323:J330"/>
    <mergeCell ref="Y331:Y338"/>
    <mergeCell ref="W331:W338"/>
    <mergeCell ref="X331:X338"/>
    <mergeCell ref="H324:H330"/>
    <mergeCell ref="H332:H338"/>
    <mergeCell ref="V331:V335"/>
    <mergeCell ref="U331:U338"/>
    <mergeCell ref="V336:V338"/>
    <mergeCell ref="V307:V311"/>
    <mergeCell ref="T299:T306"/>
    <mergeCell ref="J299:J306"/>
    <mergeCell ref="V304:V306"/>
    <mergeCell ref="J307:J314"/>
    <mergeCell ref="V312:V314"/>
    <mergeCell ref="H308:H314"/>
    <mergeCell ref="X315:X322"/>
    <mergeCell ref="Y315:Y322"/>
    <mergeCell ref="V320:V322"/>
    <mergeCell ref="Y307:Y314"/>
    <mergeCell ref="W307:W314"/>
    <mergeCell ref="X307:X314"/>
    <mergeCell ref="W315:W322"/>
    <mergeCell ref="T307:T314"/>
    <mergeCell ref="K307:K314"/>
    <mergeCell ref="U307:U314"/>
    <mergeCell ref="F307:F314"/>
    <mergeCell ref="E291:E298"/>
    <mergeCell ref="I299:I306"/>
    <mergeCell ref="I307:I314"/>
    <mergeCell ref="I315:I322"/>
    <mergeCell ref="A307:A314"/>
    <mergeCell ref="B307:B314"/>
    <mergeCell ref="C307:C314"/>
    <mergeCell ref="D307:D314"/>
    <mergeCell ref="A315:A322"/>
    <mergeCell ref="B315:B322"/>
    <mergeCell ref="C315:C322"/>
    <mergeCell ref="E299:E306"/>
    <mergeCell ref="F299:F306"/>
    <mergeCell ref="E307:E314"/>
    <mergeCell ref="D315:D322"/>
    <mergeCell ref="G307:G314"/>
    <mergeCell ref="A283:A290"/>
    <mergeCell ref="B283:B290"/>
    <mergeCell ref="C283:C290"/>
    <mergeCell ref="D283:D290"/>
    <mergeCell ref="A299:A306"/>
    <mergeCell ref="B299:B306"/>
    <mergeCell ref="C299:C306"/>
    <mergeCell ref="A291:A298"/>
    <mergeCell ref="B291:B298"/>
    <mergeCell ref="C291:C298"/>
    <mergeCell ref="D291:D298"/>
    <mergeCell ref="D299:D306"/>
    <mergeCell ref="Y283:Y290"/>
    <mergeCell ref="Y291:Y298"/>
    <mergeCell ref="V296:V298"/>
    <mergeCell ref="W291:W298"/>
    <mergeCell ref="X291:X298"/>
    <mergeCell ref="Y299:Y306"/>
    <mergeCell ref="X283:X290"/>
    <mergeCell ref="W299:W306"/>
    <mergeCell ref="K283:K290"/>
    <mergeCell ref="K291:K298"/>
    <mergeCell ref="X299:X306"/>
    <mergeCell ref="U299:U306"/>
    <mergeCell ref="W283:W290"/>
    <mergeCell ref="T283:T290"/>
    <mergeCell ref="U283:U290"/>
    <mergeCell ref="V283:V287"/>
    <mergeCell ref="V288:V290"/>
    <mergeCell ref="T291:T298"/>
    <mergeCell ref="U291:U298"/>
    <mergeCell ref="V291:V295"/>
    <mergeCell ref="E283:E290"/>
    <mergeCell ref="F283:F290"/>
    <mergeCell ref="J283:J290"/>
    <mergeCell ref="G283:G290"/>
    <mergeCell ref="V299:V303"/>
    <mergeCell ref="K299:K306"/>
    <mergeCell ref="G299:G306"/>
    <mergeCell ref="H284:H290"/>
    <mergeCell ref="H292:H298"/>
    <mergeCell ref="H300:H306"/>
    <mergeCell ref="F291:F298"/>
    <mergeCell ref="G291:G298"/>
    <mergeCell ref="J291:J298"/>
    <mergeCell ref="I283:I290"/>
    <mergeCell ref="I291:I298"/>
    <mergeCell ref="A275:A282"/>
    <mergeCell ref="B275:B282"/>
    <mergeCell ref="C275:C282"/>
    <mergeCell ref="D275:D282"/>
    <mergeCell ref="A267:A274"/>
    <mergeCell ref="B267:B274"/>
    <mergeCell ref="V275:V279"/>
    <mergeCell ref="F275:F282"/>
    <mergeCell ref="G275:G282"/>
    <mergeCell ref="J267:J274"/>
    <mergeCell ref="T267:T274"/>
    <mergeCell ref="V272:V274"/>
    <mergeCell ref="V267:V271"/>
    <mergeCell ref="K275:K282"/>
    <mergeCell ref="E267:E274"/>
    <mergeCell ref="F267:F274"/>
    <mergeCell ref="T275:T282"/>
    <mergeCell ref="V280:V282"/>
    <mergeCell ref="E275:E282"/>
    <mergeCell ref="U275:U282"/>
    <mergeCell ref="F259:F266"/>
    <mergeCell ref="G267:G274"/>
    <mergeCell ref="J259:J266"/>
    <mergeCell ref="G259:G266"/>
    <mergeCell ref="H260:H266"/>
    <mergeCell ref="H268:H274"/>
    <mergeCell ref="C267:C274"/>
    <mergeCell ref="E259:E266"/>
    <mergeCell ref="A259:A266"/>
    <mergeCell ref="B259:B266"/>
    <mergeCell ref="C259:C266"/>
    <mergeCell ref="D259:D266"/>
    <mergeCell ref="D267:D274"/>
    <mergeCell ref="I267:I274"/>
    <mergeCell ref="Y251:Y258"/>
    <mergeCell ref="X251:X258"/>
    <mergeCell ref="V256:V258"/>
    <mergeCell ref="U251:U258"/>
    <mergeCell ref="V251:V255"/>
    <mergeCell ref="Y235:Y242"/>
    <mergeCell ref="H276:H282"/>
    <mergeCell ref="I259:I266"/>
    <mergeCell ref="I275:I282"/>
    <mergeCell ref="Y259:Y266"/>
    <mergeCell ref="V264:V266"/>
    <mergeCell ref="W259:W266"/>
    <mergeCell ref="X259:X266"/>
    <mergeCell ref="U259:U266"/>
    <mergeCell ref="V259:V263"/>
    <mergeCell ref="J275:J282"/>
    <mergeCell ref="U267:U274"/>
    <mergeCell ref="K267:K274"/>
    <mergeCell ref="X267:X274"/>
    <mergeCell ref="W267:W274"/>
    <mergeCell ref="Y267:Y274"/>
    <mergeCell ref="Y275:Y282"/>
    <mergeCell ref="W275:W282"/>
    <mergeCell ref="X275:X282"/>
    <mergeCell ref="X235:X242"/>
    <mergeCell ref="Y243:Y250"/>
    <mergeCell ref="V248:V250"/>
    <mergeCell ref="W243:W250"/>
    <mergeCell ref="X243:X250"/>
    <mergeCell ref="V243:V247"/>
    <mergeCell ref="T235:T242"/>
    <mergeCell ref="V240:V242"/>
    <mergeCell ref="V235:V239"/>
    <mergeCell ref="T243:T250"/>
    <mergeCell ref="U243:U250"/>
    <mergeCell ref="W235:W242"/>
    <mergeCell ref="U235:U242"/>
    <mergeCell ref="A243:A250"/>
    <mergeCell ref="B243:B250"/>
    <mergeCell ref="C243:C250"/>
    <mergeCell ref="D243:D250"/>
    <mergeCell ref="W251:W258"/>
    <mergeCell ref="J251:J258"/>
    <mergeCell ref="A251:A258"/>
    <mergeCell ref="B251:B258"/>
    <mergeCell ref="C251:C258"/>
    <mergeCell ref="D251:D258"/>
    <mergeCell ref="J243:J250"/>
    <mergeCell ref="K243:K250"/>
    <mergeCell ref="H244:H250"/>
    <mergeCell ref="E251:E258"/>
    <mergeCell ref="F251:F258"/>
    <mergeCell ref="G251:G258"/>
    <mergeCell ref="T251:T258"/>
    <mergeCell ref="H252:H258"/>
    <mergeCell ref="I243:I250"/>
    <mergeCell ref="I251:I258"/>
    <mergeCell ref="E243:E250"/>
    <mergeCell ref="F243:F250"/>
    <mergeCell ref="G243:G250"/>
    <mergeCell ref="Y227:Y234"/>
    <mergeCell ref="V232:V234"/>
    <mergeCell ref="W227:W234"/>
    <mergeCell ref="X227:X234"/>
    <mergeCell ref="A227:A234"/>
    <mergeCell ref="B227:B234"/>
    <mergeCell ref="C227:C234"/>
    <mergeCell ref="V227:V231"/>
    <mergeCell ref="T227:T234"/>
    <mergeCell ref="J227:J234"/>
    <mergeCell ref="D227:D234"/>
    <mergeCell ref="U227:U234"/>
    <mergeCell ref="H228:H234"/>
    <mergeCell ref="I227:I234"/>
    <mergeCell ref="E227:E234"/>
    <mergeCell ref="A235:A242"/>
    <mergeCell ref="B235:B242"/>
    <mergeCell ref="C235:C242"/>
    <mergeCell ref="K235:K242"/>
    <mergeCell ref="K219:K226"/>
    <mergeCell ref="K227:K234"/>
    <mergeCell ref="F227:F234"/>
    <mergeCell ref="G227:G234"/>
    <mergeCell ref="E219:E226"/>
    <mergeCell ref="F219:F226"/>
    <mergeCell ref="J219:J226"/>
    <mergeCell ref="G219:G226"/>
    <mergeCell ref="H236:H242"/>
    <mergeCell ref="I219:I226"/>
    <mergeCell ref="I235:I242"/>
    <mergeCell ref="H220:H226"/>
    <mergeCell ref="D219:D226"/>
    <mergeCell ref="J235:J242"/>
    <mergeCell ref="D235:D242"/>
    <mergeCell ref="E235:E242"/>
    <mergeCell ref="F235:F242"/>
    <mergeCell ref="G235:G242"/>
    <mergeCell ref="A219:A226"/>
    <mergeCell ref="B219:B226"/>
    <mergeCell ref="C219:C226"/>
    <mergeCell ref="H119:H120"/>
    <mergeCell ref="H121:H128"/>
    <mergeCell ref="H129:H130"/>
    <mergeCell ref="H149:H150"/>
    <mergeCell ref="E119:E128"/>
    <mergeCell ref="A129:A138"/>
    <mergeCell ref="B129:B138"/>
    <mergeCell ref="W219:W226"/>
    <mergeCell ref="A159:A168"/>
    <mergeCell ref="B159:B168"/>
    <mergeCell ref="C159:C168"/>
    <mergeCell ref="D159:D168"/>
    <mergeCell ref="E159:E168"/>
    <mergeCell ref="F159:F168"/>
    <mergeCell ref="A169:A178"/>
    <mergeCell ref="B169:B178"/>
    <mergeCell ref="C169:C178"/>
    <mergeCell ref="D169:D178"/>
    <mergeCell ref="E169:E178"/>
    <mergeCell ref="F169:F178"/>
    <mergeCell ref="W119:W128"/>
    <mergeCell ref="T139:T148"/>
    <mergeCell ref="U139:U148"/>
    <mergeCell ref="Y219:Y226"/>
    <mergeCell ref="X219:X226"/>
    <mergeCell ref="V224:V226"/>
    <mergeCell ref="T219:T226"/>
    <mergeCell ref="U219:U226"/>
    <mergeCell ref="V219:V223"/>
    <mergeCell ref="H131:H138"/>
    <mergeCell ref="Y149:Y158"/>
    <mergeCell ref="Y169:Y178"/>
    <mergeCell ref="X159:X168"/>
    <mergeCell ref="Y159:Y168"/>
    <mergeCell ref="K169:K178"/>
    <mergeCell ref="T169:T178"/>
    <mergeCell ref="U169:U178"/>
    <mergeCell ref="W129:W138"/>
    <mergeCell ref="X129:X138"/>
    <mergeCell ref="J209:J218"/>
    <mergeCell ref="K209:K218"/>
    <mergeCell ref="T209:T218"/>
    <mergeCell ref="U209:U218"/>
    <mergeCell ref="V209:V214"/>
    <mergeCell ref="H209:H210"/>
    <mergeCell ref="H211:H218"/>
    <mergeCell ref="I209:I218"/>
    <mergeCell ref="A99:A108"/>
    <mergeCell ref="B99:B108"/>
    <mergeCell ref="C99:C108"/>
    <mergeCell ref="A79:A88"/>
    <mergeCell ref="C129:C138"/>
    <mergeCell ref="D129:D138"/>
    <mergeCell ref="E129:E138"/>
    <mergeCell ref="C139:C148"/>
    <mergeCell ref="D139:D148"/>
    <mergeCell ref="E139:E148"/>
    <mergeCell ref="A109:A118"/>
    <mergeCell ref="B109:B118"/>
    <mergeCell ref="C109:C118"/>
    <mergeCell ref="D109:D118"/>
    <mergeCell ref="A119:A128"/>
    <mergeCell ref="B119:B128"/>
    <mergeCell ref="C119:C128"/>
    <mergeCell ref="D119:D128"/>
    <mergeCell ref="B139:B148"/>
    <mergeCell ref="D99:D108"/>
    <mergeCell ref="W109:W118"/>
    <mergeCell ref="X109:X118"/>
    <mergeCell ref="V109:V114"/>
    <mergeCell ref="T99:T108"/>
    <mergeCell ref="U99:U108"/>
    <mergeCell ref="J99:J108"/>
    <mergeCell ref="H101:H108"/>
    <mergeCell ref="G99:G108"/>
    <mergeCell ref="H99:H100"/>
    <mergeCell ref="Y89:Y98"/>
    <mergeCell ref="W89:W98"/>
    <mergeCell ref="X89:X98"/>
    <mergeCell ref="Y79:Y88"/>
    <mergeCell ref="I99:I108"/>
    <mergeCell ref="I109:I118"/>
    <mergeCell ref="K99:K108"/>
    <mergeCell ref="Y99:Y108"/>
    <mergeCell ref="E99:E108"/>
    <mergeCell ref="F99:F108"/>
    <mergeCell ref="J109:J118"/>
    <mergeCell ref="K109:K118"/>
    <mergeCell ref="H109:H110"/>
    <mergeCell ref="H111:H118"/>
    <mergeCell ref="E109:E118"/>
    <mergeCell ref="F109:F118"/>
    <mergeCell ref="G109:G118"/>
    <mergeCell ref="W99:W108"/>
    <mergeCell ref="F79:F88"/>
    <mergeCell ref="E89:E98"/>
    <mergeCell ref="F89:F98"/>
    <mergeCell ref="E79:E88"/>
    <mergeCell ref="G89:G98"/>
    <mergeCell ref="T89:T98"/>
    <mergeCell ref="X79:X88"/>
    <mergeCell ref="V69:V74"/>
    <mergeCell ref="W69:W78"/>
    <mergeCell ref="J79:J88"/>
    <mergeCell ref="G79:G88"/>
    <mergeCell ref="K69:K78"/>
    <mergeCell ref="G69:G78"/>
    <mergeCell ref="J69:J78"/>
    <mergeCell ref="X69:X78"/>
    <mergeCell ref="W79:W88"/>
    <mergeCell ref="T69:T78"/>
    <mergeCell ref="K79:K88"/>
    <mergeCell ref="H79:H80"/>
    <mergeCell ref="H81:H88"/>
    <mergeCell ref="A60:A67"/>
    <mergeCell ref="B60:B67"/>
    <mergeCell ref="A69:A78"/>
    <mergeCell ref="B69:B78"/>
    <mergeCell ref="C69:C78"/>
    <mergeCell ref="D69:D78"/>
    <mergeCell ref="V65:V67"/>
    <mergeCell ref="A89:A98"/>
    <mergeCell ref="B89:B98"/>
    <mergeCell ref="C89:C98"/>
    <mergeCell ref="D89:D98"/>
    <mergeCell ref="K89:K98"/>
    <mergeCell ref="J89:J98"/>
    <mergeCell ref="H89:H90"/>
    <mergeCell ref="H91:H98"/>
    <mergeCell ref="B79:B88"/>
    <mergeCell ref="C79:C88"/>
    <mergeCell ref="D79:D88"/>
    <mergeCell ref="C60:C67"/>
    <mergeCell ref="E69:E78"/>
    <mergeCell ref="V75:V78"/>
    <mergeCell ref="F69:F78"/>
    <mergeCell ref="B52:B59"/>
    <mergeCell ref="C52:C59"/>
    <mergeCell ref="D52:D59"/>
    <mergeCell ref="Y52:Y59"/>
    <mergeCell ref="V57:V59"/>
    <mergeCell ref="W52:W59"/>
    <mergeCell ref="X52:X59"/>
    <mergeCell ref="D60:D67"/>
    <mergeCell ref="K60:K67"/>
    <mergeCell ref="Y60:Y67"/>
    <mergeCell ref="E60:E67"/>
    <mergeCell ref="F60:F67"/>
    <mergeCell ref="G60:G67"/>
    <mergeCell ref="Y69:Y78"/>
    <mergeCell ref="G52:G59"/>
    <mergeCell ref="J52:J59"/>
    <mergeCell ref="E52:E59"/>
    <mergeCell ref="F52:F59"/>
    <mergeCell ref="X60:X67"/>
    <mergeCell ref="A32:A41"/>
    <mergeCell ref="B32:B41"/>
    <mergeCell ref="C32:C41"/>
    <mergeCell ref="D32:D41"/>
    <mergeCell ref="A42:A51"/>
    <mergeCell ref="B42:B51"/>
    <mergeCell ref="C42:C51"/>
    <mergeCell ref="D42:D51"/>
    <mergeCell ref="J42:J51"/>
    <mergeCell ref="F42:F51"/>
    <mergeCell ref="G42:G51"/>
    <mergeCell ref="F32:F41"/>
    <mergeCell ref="J32:J41"/>
    <mergeCell ref="E42:E51"/>
    <mergeCell ref="G32:G41"/>
    <mergeCell ref="H32:H33"/>
    <mergeCell ref="H34:H41"/>
    <mergeCell ref="H42:H43"/>
    <mergeCell ref="A52:A59"/>
    <mergeCell ref="A23:A30"/>
    <mergeCell ref="B23:B30"/>
    <mergeCell ref="C23:C30"/>
    <mergeCell ref="D23:D30"/>
    <mergeCell ref="Y32:Y41"/>
    <mergeCell ref="X6:X13"/>
    <mergeCell ref="Y6:Y13"/>
    <mergeCell ref="T15:T22"/>
    <mergeCell ref="U15:U22"/>
    <mergeCell ref="Y23:Y30"/>
    <mergeCell ref="E32:E41"/>
    <mergeCell ref="K32:K41"/>
    <mergeCell ref="T32:T41"/>
    <mergeCell ref="V38:V41"/>
    <mergeCell ref="V32:V37"/>
    <mergeCell ref="W32:W41"/>
    <mergeCell ref="X23:X30"/>
    <mergeCell ref="F23:F30"/>
    <mergeCell ref="E23:E30"/>
    <mergeCell ref="G23:G30"/>
    <mergeCell ref="J23:J30"/>
    <mergeCell ref="H24:H30"/>
    <mergeCell ref="V15:V22"/>
    <mergeCell ref="V23:V30"/>
    <mergeCell ref="G6:G13"/>
    <mergeCell ref="J6:J13"/>
    <mergeCell ref="J15:J22"/>
    <mergeCell ref="K15:K22"/>
    <mergeCell ref="G15:G22"/>
    <mergeCell ref="W6:W13"/>
    <mergeCell ref="T6:T13"/>
    <mergeCell ref="W15:W22"/>
    <mergeCell ref="K23:K30"/>
    <mergeCell ref="T23:T30"/>
    <mergeCell ref="Y15:Y22"/>
    <mergeCell ref="U6:U13"/>
    <mergeCell ref="V6:V13"/>
    <mergeCell ref="X15:X22"/>
    <mergeCell ref="F15:F22"/>
    <mergeCell ref="E15:E22"/>
    <mergeCell ref="A15:A22"/>
    <mergeCell ref="B15:B22"/>
    <mergeCell ref="C15:C22"/>
    <mergeCell ref="D15:D22"/>
    <mergeCell ref="K6:K13"/>
    <mergeCell ref="C2:D2"/>
    <mergeCell ref="A6:A13"/>
    <mergeCell ref="B6:B13"/>
    <mergeCell ref="C6:C13"/>
    <mergeCell ref="D6:D13"/>
    <mergeCell ref="E6:E13"/>
    <mergeCell ref="F6:F13"/>
    <mergeCell ref="Y42:Y51"/>
    <mergeCell ref="U69:U78"/>
    <mergeCell ref="I6:I13"/>
    <mergeCell ref="V2:Y2"/>
    <mergeCell ref="H7:H13"/>
    <mergeCell ref="H16:H22"/>
    <mergeCell ref="I15:I22"/>
    <mergeCell ref="W23:W30"/>
    <mergeCell ref="U23:U30"/>
    <mergeCell ref="U32:U41"/>
    <mergeCell ref="X32:X41"/>
    <mergeCell ref="H44:H51"/>
    <mergeCell ref="H53:H59"/>
    <mergeCell ref="K52:K59"/>
    <mergeCell ref="X42:X51"/>
    <mergeCell ref="V48:V51"/>
    <mergeCell ref="V42:V47"/>
    <mergeCell ref="U42:U51"/>
    <mergeCell ref="W42:W51"/>
    <mergeCell ref="J60:J67"/>
    <mergeCell ref="U60:U67"/>
    <mergeCell ref="V60:V64"/>
    <mergeCell ref="T52:T59"/>
    <mergeCell ref="H71:H78"/>
    <mergeCell ref="T60:T67"/>
    <mergeCell ref="H69:H70"/>
    <mergeCell ref="K42:K51"/>
    <mergeCell ref="T42:T51"/>
    <mergeCell ref="H61:H67"/>
    <mergeCell ref="W60:W67"/>
    <mergeCell ref="U52:U59"/>
    <mergeCell ref="V52:V56"/>
  </mergeCells>
  <dataValidations count="1">
    <dataValidation type="list" allowBlank="1" showInputMessage="1" showErrorMessage="1" sqref="K416:L416 K14 K31:L31 K68:L68 K403:L403 K407:L407 K412:L412" xr:uid="{0F27A879-974E-450F-BF33-0DEC185FCD60}">
      <formula1>$H$54:$H$58</formula1>
    </dataValidation>
  </dataValidations>
  <pageMargins left="0.70866141732283472" right="0.70866141732283472" top="0.74803149606299213" bottom="0.74803149606299213" header="0.31496062992125984" footer="0.31496062992125984"/>
  <pageSetup paperSize="9" scale="10" orientation="landscape" r:id="rId1"/>
  <rowBreaks count="6" manualBreakCount="6">
    <brk id="30" max="24" man="1"/>
    <brk id="67" max="24" man="1"/>
    <brk id="250" max="27" man="1"/>
    <brk id="314" max="27" man="1"/>
    <brk id="378" max="27" man="1"/>
    <brk id="406" max="2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A9B63693-4585-4B00-AB41-08885159E353}">
          <x14:formula1>
            <xm:f>słownik!$G$60:$G$68</xm:f>
          </x14:formula1>
          <xm:sqref>B6:B13 B417:B419 B413:B415 B408:B411 B69:B402 B404:B406 B32:B67 B15:B30</xm:sqref>
        </x14:dataValidation>
        <x14:dataValidation type="list" allowBlank="1" showInputMessage="1" showErrorMessage="1" xr:uid="{DD56BCB6-E585-4D21-AEFC-6A9660BBDB7E}">
          <x14:formula1>
            <xm:f>słownik!$A$2:$A$85</xm:f>
          </x14:formula1>
          <xm:sqref>O6:O13 O417:O419 O413:O415 O408:O411 O69:O402 O404:O406 O32:O67 O15:O30</xm:sqref>
        </x14:dataValidation>
        <x14:dataValidation type="list" allowBlank="1" showInputMessage="1" showErrorMessage="1" xr:uid="{B71DEFEF-4507-4225-B838-8621A560CE4E}">
          <x14:formula1>
            <xm:f>słownik!$E$81:$E$83</xm:f>
          </x14:formula1>
          <xm:sqref>J6:J13 J417:J419 J413:J415 J408:J411 J69:J402 J404:J406 J32:J67 J15:J30</xm:sqref>
        </x14:dataValidation>
        <x14:dataValidation type="list" allowBlank="1" showInputMessage="1" showErrorMessage="1" xr:uid="{ACF2AE3C-A0C7-447D-8E4B-895387DC121B}">
          <x14:formula1>
            <xm:f>słownik!$E$74:$E$78</xm:f>
          </x14:formula1>
          <xm:sqref>I6:I13 I417:I419 I413:I415 I408:I411 I69:I402 I404:I406 I32:I67 I15:I30</xm:sqref>
        </x14:dataValidation>
        <x14:dataValidation type="list" allowBlank="1" showInputMessage="1" showErrorMessage="1" xr:uid="{8C859222-A294-4F2B-9A35-76353B3FF4EE}">
          <x14:formula1>
            <xm:f>słownik!$E$53:$E$56</xm:f>
          </x14:formula1>
          <xm:sqref>H6 H413:H415 H408:H411 H404:H406 H209:H210 H395 H52 H42:H43 H15 H23 H32:H33 H60 H69:H70 H79:H80 H89:H90 H99:H100 H109:H110 H119:H120 H129:H130 H139:H140 H149:H150 H159:H160 H169:H170 H179:H180 H189:H190 H199:H200 H219 H227 H235 H243 H251 H259 H267 H275 H283 H291 H299 H307 H315 H323 H331 H339 H347 H355 H363 H371 H379 H387 H417:H419</xm:sqref>
        </x14:dataValidation>
        <x14:dataValidation type="list" allowBlank="1" showInputMessage="1" showErrorMessage="1" xr:uid="{BA852102-9E5B-4065-AEFA-50B015993EF4}">
          <x14:formula1>
            <xm:f>słownik!$C$23:$C$27</xm:f>
          </x14:formula1>
          <xm:sqref>L6:L13 L417:L419 L413:L415 L408:L411 L69:L402 L404:L406 L32:L67 L15:L30</xm:sqref>
        </x14:dataValidation>
        <x14:dataValidation type="list" allowBlank="1" showInputMessage="1" showErrorMessage="1" xr:uid="{6564F530-037E-46E2-B691-D229CCD89F84}">
          <x14:formula1>
            <xm:f>słownik!$E$74:$E$80</xm:f>
          </x14:formula1>
          <xm:sqref>J14 J412 J416 J407 J403 J68 J31</xm:sqref>
        </x14:dataValidation>
        <x14:dataValidation type="list" allowBlank="1" showInputMessage="1" showErrorMessage="1" xr:uid="{72AC6FDE-59D4-41BD-8020-4DC2E92477B3}">
          <x14:formula1>
            <xm:f>słownik!$G$49:$G$53</xm:f>
          </x14:formula1>
          <xm:sqref>L14 K417:K419 K413:K415 K408:K411 K69:K402 K404:K406 K32:K67 K15:K30 K6:K13</xm:sqref>
        </x14:dataValidation>
        <x14:dataValidation type="list" allowBlank="1" showInputMessage="1" showErrorMessage="1" xr:uid="{E1B29190-1D3C-4F49-BD9C-0FD5B54E14BF}">
          <x14:formula1>
            <xm:f>słownik!$G$25:$G$33</xm:f>
          </x14:formula1>
          <xm:sqref>N6:N419</xm:sqref>
        </x14:dataValidation>
        <x14:dataValidation type="list" allowBlank="1" showInputMessage="1" showErrorMessage="1" xr:uid="{769EC055-82F1-4461-B2F2-CAF11ACBE4A8}">
          <x14:formula1>
            <xm:f>słownik!$G$36:$G$39</xm:f>
          </x14:formula1>
          <xm:sqref>E32:E67 E417:E419 E413:E415 E408:E411 E69:E402 E404:E406 E15:E30 E6:E13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7E3C3-2BE6-4B5E-A8E7-0BBC719A5170}">
  <sheetPr>
    <tabColor rgb="FFFFFF00"/>
    <pageSetUpPr fitToPage="1"/>
  </sheetPr>
  <dimension ref="A1:N43"/>
  <sheetViews>
    <sheetView showGridLines="0" view="pageBreakPreview" zoomScale="80" zoomScaleNormal="100" zoomScaleSheetLayoutView="80" workbookViewId="0">
      <pane ySplit="4" topLeftCell="A5" activePane="bottomLeft" state="frozen"/>
      <selection activeCell="G15" sqref="G15:G22"/>
      <selection pane="bottomLeft" activeCell="H13" sqref="H13"/>
    </sheetView>
  </sheetViews>
  <sheetFormatPr defaultColWidth="9.140625" defaultRowHeight="12.75"/>
  <cols>
    <col min="1" max="2" width="4.85546875" style="1" customWidth="1"/>
    <col min="3" max="3" width="27.28515625" style="1" customWidth="1"/>
    <col min="4" max="4" width="6" style="1" customWidth="1"/>
    <col min="5" max="6" width="3.7109375" style="1" customWidth="1"/>
    <col min="7" max="7" width="32.42578125" style="1" customWidth="1"/>
    <col min="8" max="8" width="16.140625" style="1" customWidth="1"/>
    <col min="9" max="9" width="6.5703125" style="1" customWidth="1"/>
    <col min="10" max="10" width="8.5703125" style="1" customWidth="1"/>
    <col min="11" max="11" width="8.7109375" style="1" customWidth="1"/>
    <col min="12" max="12" width="10.5703125" style="1" customWidth="1"/>
    <col min="13" max="13" width="5.85546875" style="599" customWidth="1"/>
    <col min="14" max="14" width="12.28515625" style="1" customWidth="1"/>
    <col min="15" max="16384" width="9.140625" style="1"/>
  </cols>
  <sheetData>
    <row r="1" spans="1:14" ht="20.25" customHeight="1">
      <c r="A1" s="21"/>
      <c r="B1" s="21"/>
      <c r="C1" s="655" t="str">
        <f>wizyt!C3</f>
        <v>0501</v>
      </c>
      <c r="D1" s="654"/>
      <c r="E1" s="654"/>
      <c r="F1" s="21"/>
      <c r="G1" s="21"/>
      <c r="H1" s="21"/>
      <c r="I1" s="21"/>
      <c r="J1" s="21"/>
      <c r="K1" s="21"/>
      <c r="L1" s="273" t="str">
        <f>wizyt!$B$1</f>
        <v xml:space="preserve"> </v>
      </c>
      <c r="M1" s="1036" t="str">
        <f>wizyt!$D$1</f>
        <v xml:space="preserve"> </v>
      </c>
      <c r="N1" s="1036"/>
    </row>
    <row r="2" spans="1:14" ht="23.25" customHeight="1" thickBot="1">
      <c r="A2" s="21"/>
      <c r="B2" s="21"/>
      <c r="C2" s="653" t="s">
        <v>346</v>
      </c>
      <c r="D2" s="21"/>
      <c r="E2" s="21"/>
      <c r="F2" s="21"/>
      <c r="G2" s="21"/>
      <c r="H2" s="21"/>
      <c r="I2" s="21"/>
      <c r="J2" s="21"/>
      <c r="K2" s="1202" t="str">
        <f>wizyt!H3</f>
        <v>2023/2024</v>
      </c>
      <c r="L2" s="1202"/>
      <c r="M2" s="652"/>
      <c r="N2" s="21"/>
    </row>
    <row r="3" spans="1:14" ht="72" customHeight="1" thickBot="1">
      <c r="A3" s="651" t="s">
        <v>301</v>
      </c>
      <c r="B3" s="650" t="s">
        <v>70</v>
      </c>
      <c r="C3" s="588" t="s">
        <v>308</v>
      </c>
      <c r="D3" s="586" t="s">
        <v>309</v>
      </c>
      <c r="E3" s="586" t="s">
        <v>44</v>
      </c>
      <c r="F3" s="586" t="s">
        <v>347</v>
      </c>
      <c r="G3" s="649" t="s">
        <v>348</v>
      </c>
      <c r="H3" s="649" t="s">
        <v>349</v>
      </c>
      <c r="I3" s="585" t="s">
        <v>54</v>
      </c>
      <c r="J3" s="579" t="s">
        <v>350</v>
      </c>
      <c r="K3" s="579" t="s">
        <v>351</v>
      </c>
      <c r="L3" s="578" t="s">
        <v>323</v>
      </c>
      <c r="M3" s="578" t="s">
        <v>324</v>
      </c>
      <c r="N3" s="577" t="s">
        <v>325</v>
      </c>
    </row>
    <row r="4" spans="1:14" ht="13.5" thickBot="1">
      <c r="A4" s="648">
        <v>1</v>
      </c>
      <c r="B4" s="648">
        <v>2</v>
      </c>
      <c r="C4" s="648">
        <v>3</v>
      </c>
      <c r="D4" s="648">
        <v>4</v>
      </c>
      <c r="E4" s="648">
        <v>5</v>
      </c>
      <c r="F4" s="648">
        <v>6</v>
      </c>
      <c r="G4" s="648">
        <v>7</v>
      </c>
      <c r="H4" s="648">
        <v>8</v>
      </c>
      <c r="I4" s="648">
        <v>9</v>
      </c>
      <c r="J4" s="648">
        <v>10</v>
      </c>
      <c r="K4" s="648">
        <v>11</v>
      </c>
      <c r="L4" s="648">
        <v>12</v>
      </c>
      <c r="M4" s="648">
        <v>13</v>
      </c>
      <c r="N4" s="648">
        <v>14</v>
      </c>
    </row>
    <row r="5" spans="1:14" ht="18" thickTop="1" thickBot="1">
      <c r="A5" s="647"/>
      <c r="B5" s="503"/>
      <c r="C5" s="558" t="s">
        <v>352</v>
      </c>
      <c r="D5" s="503"/>
      <c r="E5" s="503"/>
      <c r="F5" s="503"/>
      <c r="G5" s="503"/>
      <c r="H5" s="503"/>
      <c r="I5" s="503"/>
      <c r="J5" s="643">
        <f>SUM(J6:J15)</f>
        <v>0</v>
      </c>
      <c r="K5" s="643">
        <f>SUM(K6:K15)</f>
        <v>0</v>
      </c>
      <c r="L5" s="643">
        <f>SUM(L6:L15)</f>
        <v>0</v>
      </c>
      <c r="M5" s="484"/>
      <c r="N5" s="562" t="s">
        <v>329</v>
      </c>
    </row>
    <row r="6" spans="1:14" s="89" customFormat="1" ht="15" thickTop="1">
      <c r="A6" s="630"/>
      <c r="B6" s="646"/>
      <c r="C6" s="629"/>
      <c r="D6" s="628"/>
      <c r="E6" s="626"/>
      <c r="F6" s="626"/>
      <c r="G6" s="627"/>
      <c r="H6" s="627"/>
      <c r="I6" s="626"/>
      <c r="J6" s="625"/>
      <c r="K6" s="624">
        <f t="shared" ref="K6:K15" si="0">IF(J6&lt;=40,0,J6-40)</f>
        <v>0</v>
      </c>
      <c r="L6" s="623">
        <f t="shared" ref="L6:L15" si="1">IF(J6&lt;40,J6,40)/IF(J6="",1,40)</f>
        <v>0</v>
      </c>
      <c r="M6" s="622" t="str">
        <f t="shared" ref="M6:M15" si="2">IF(L6=1,"pe",IF(L6&gt;0,"ne",""))</f>
        <v/>
      </c>
      <c r="N6" s="621"/>
    </row>
    <row r="7" spans="1:14" s="89" customFormat="1" ht="14.25">
      <c r="A7" s="620"/>
      <c r="B7" s="645"/>
      <c r="C7" s="619"/>
      <c r="D7" s="618"/>
      <c r="E7" s="616"/>
      <c r="F7" s="461"/>
      <c r="G7" s="617"/>
      <c r="H7" s="617"/>
      <c r="I7" s="616"/>
      <c r="J7" s="615"/>
      <c r="K7" s="614">
        <f t="shared" si="0"/>
        <v>0</v>
      </c>
      <c r="L7" s="613">
        <f t="shared" si="1"/>
        <v>0</v>
      </c>
      <c r="M7" s="612" t="str">
        <f t="shared" si="2"/>
        <v/>
      </c>
      <c r="N7" s="513"/>
    </row>
    <row r="8" spans="1:14" s="89" customFormat="1" ht="14.25">
      <c r="A8" s="620"/>
      <c r="B8" s="645"/>
      <c r="C8" s="619"/>
      <c r="D8" s="618"/>
      <c r="E8" s="616"/>
      <c r="F8" s="461"/>
      <c r="G8" s="617"/>
      <c r="H8" s="617"/>
      <c r="I8" s="616"/>
      <c r="J8" s="615"/>
      <c r="K8" s="614">
        <f t="shared" si="0"/>
        <v>0</v>
      </c>
      <c r="L8" s="613">
        <f t="shared" si="1"/>
        <v>0</v>
      </c>
      <c r="M8" s="612" t="str">
        <f t="shared" si="2"/>
        <v/>
      </c>
      <c r="N8" s="513"/>
    </row>
    <row r="9" spans="1:14" s="89" customFormat="1" ht="14.25">
      <c r="A9" s="620"/>
      <c r="B9" s="645"/>
      <c r="C9" s="619"/>
      <c r="D9" s="618"/>
      <c r="E9" s="616"/>
      <c r="F9" s="461"/>
      <c r="G9" s="617"/>
      <c r="H9" s="617"/>
      <c r="I9" s="616"/>
      <c r="J9" s="615"/>
      <c r="K9" s="614">
        <f t="shared" si="0"/>
        <v>0</v>
      </c>
      <c r="L9" s="613">
        <f t="shared" si="1"/>
        <v>0</v>
      </c>
      <c r="M9" s="612" t="str">
        <f t="shared" si="2"/>
        <v/>
      </c>
      <c r="N9" s="513"/>
    </row>
    <row r="10" spans="1:14" s="89" customFormat="1" ht="14.25">
      <c r="A10" s="620"/>
      <c r="B10" s="645"/>
      <c r="C10" s="619"/>
      <c r="D10" s="618"/>
      <c r="E10" s="616"/>
      <c r="F10" s="461"/>
      <c r="G10" s="617"/>
      <c r="H10" s="617"/>
      <c r="I10" s="616"/>
      <c r="J10" s="615"/>
      <c r="K10" s="614">
        <f t="shared" si="0"/>
        <v>0</v>
      </c>
      <c r="L10" s="613">
        <f t="shared" si="1"/>
        <v>0</v>
      </c>
      <c r="M10" s="612" t="str">
        <f t="shared" si="2"/>
        <v/>
      </c>
      <c r="N10" s="513"/>
    </row>
    <row r="11" spans="1:14" s="89" customFormat="1" ht="14.25">
      <c r="A11" s="620"/>
      <c r="B11" s="645"/>
      <c r="C11" s="619"/>
      <c r="D11" s="618"/>
      <c r="E11" s="616"/>
      <c r="F11" s="461"/>
      <c r="G11" s="617"/>
      <c r="H11" s="617"/>
      <c r="I11" s="616"/>
      <c r="J11" s="615"/>
      <c r="K11" s="614">
        <f t="shared" si="0"/>
        <v>0</v>
      </c>
      <c r="L11" s="613">
        <f t="shared" si="1"/>
        <v>0</v>
      </c>
      <c r="M11" s="612" t="str">
        <f t="shared" si="2"/>
        <v/>
      </c>
      <c r="N11" s="513"/>
    </row>
    <row r="12" spans="1:14" s="89" customFormat="1" ht="14.25">
      <c r="A12" s="620"/>
      <c r="B12" s="459"/>
      <c r="C12" s="619"/>
      <c r="D12" s="618"/>
      <c r="E12" s="616"/>
      <c r="F12" s="461"/>
      <c r="G12" s="617"/>
      <c r="H12" s="617"/>
      <c r="I12" s="616"/>
      <c r="J12" s="615"/>
      <c r="K12" s="614">
        <f t="shared" si="0"/>
        <v>0</v>
      </c>
      <c r="L12" s="613">
        <f t="shared" si="1"/>
        <v>0</v>
      </c>
      <c r="M12" s="612" t="str">
        <f t="shared" si="2"/>
        <v/>
      </c>
      <c r="N12" s="513"/>
    </row>
    <row r="13" spans="1:14" s="89" customFormat="1" ht="14.25">
      <c r="A13" s="620"/>
      <c r="B13" s="459"/>
      <c r="C13" s="619"/>
      <c r="D13" s="618"/>
      <c r="E13" s="616"/>
      <c r="F13" s="461"/>
      <c r="G13" s="617"/>
      <c r="H13" s="617"/>
      <c r="I13" s="616"/>
      <c r="J13" s="615"/>
      <c r="K13" s="614">
        <f t="shared" si="0"/>
        <v>0</v>
      </c>
      <c r="L13" s="613">
        <f t="shared" si="1"/>
        <v>0</v>
      </c>
      <c r="M13" s="612" t="str">
        <f t="shared" si="2"/>
        <v/>
      </c>
      <c r="N13" s="513"/>
    </row>
    <row r="14" spans="1:14" s="89" customFormat="1" ht="14.25">
      <c r="A14" s="620"/>
      <c r="B14" s="459"/>
      <c r="C14" s="619"/>
      <c r="D14" s="618"/>
      <c r="E14" s="616"/>
      <c r="F14" s="461"/>
      <c r="G14" s="617"/>
      <c r="H14" s="617"/>
      <c r="I14" s="616"/>
      <c r="J14" s="615"/>
      <c r="K14" s="614">
        <f t="shared" si="0"/>
        <v>0</v>
      </c>
      <c r="L14" s="613">
        <f t="shared" si="1"/>
        <v>0</v>
      </c>
      <c r="M14" s="612" t="str">
        <f t="shared" si="2"/>
        <v/>
      </c>
      <c r="N14" s="513"/>
    </row>
    <row r="15" spans="1:14" s="89" customFormat="1" ht="15" thickBot="1">
      <c r="A15" s="642"/>
      <c r="B15" s="443"/>
      <c r="C15" s="641"/>
      <c r="D15" s="640"/>
      <c r="E15" s="638"/>
      <c r="F15" s="445"/>
      <c r="G15" s="639"/>
      <c r="H15" s="639"/>
      <c r="I15" s="638"/>
      <c r="J15" s="637"/>
      <c r="K15" s="644">
        <f t="shared" si="0"/>
        <v>0</v>
      </c>
      <c r="L15" s="635">
        <f t="shared" si="1"/>
        <v>0</v>
      </c>
      <c r="M15" s="634" t="str">
        <f t="shared" si="2"/>
        <v/>
      </c>
      <c r="N15" s="633"/>
    </row>
    <row r="16" spans="1:14" ht="18" thickTop="1" thickBot="1">
      <c r="A16" s="494"/>
      <c r="B16" s="488"/>
      <c r="C16" s="558" t="s">
        <v>353</v>
      </c>
      <c r="D16" s="489"/>
      <c r="E16" s="489"/>
      <c r="F16" s="489"/>
      <c r="G16" s="489"/>
      <c r="H16" s="489"/>
      <c r="I16" s="489"/>
      <c r="J16" s="643">
        <f>SUM(J17:J37)</f>
        <v>0</v>
      </c>
      <c r="K16" s="643">
        <f>SUM(K17:K37)</f>
        <v>0</v>
      </c>
      <c r="L16" s="643">
        <f>SUM(L17:L37)</f>
        <v>0</v>
      </c>
      <c r="M16" s="484"/>
      <c r="N16" s="483" t="s">
        <v>329</v>
      </c>
    </row>
    <row r="17" spans="1:14" ht="15" thickTop="1">
      <c r="A17" s="630"/>
      <c r="B17" s="475"/>
      <c r="C17" s="629"/>
      <c r="D17" s="628"/>
      <c r="E17" s="626"/>
      <c r="F17" s="477"/>
      <c r="G17" s="627"/>
      <c r="H17" s="627"/>
      <c r="I17" s="626"/>
      <c r="J17" s="625"/>
      <c r="K17" s="614">
        <f t="shared" ref="K17:K37" si="3">IF(J17&lt;=40,0,J17-40)</f>
        <v>0</v>
      </c>
      <c r="L17" s="613">
        <f t="shared" ref="L17:L37" si="4">IF(J17&lt;40,J17,40)/IF(J17="",1,40)</f>
        <v>0</v>
      </c>
      <c r="M17" s="622" t="str">
        <f t="shared" ref="M17:M37" si="5">IF(L17=1,"pe",IF(L17&gt;0,"ne",""))</f>
        <v/>
      </c>
      <c r="N17" s="621"/>
    </row>
    <row r="18" spans="1:14" ht="14.25">
      <c r="A18" s="620"/>
      <c r="B18" s="459"/>
      <c r="C18" s="619"/>
      <c r="D18" s="618"/>
      <c r="E18" s="616"/>
      <c r="F18" s="461"/>
      <c r="G18" s="617"/>
      <c r="H18" s="617"/>
      <c r="I18" s="616"/>
      <c r="J18" s="615"/>
      <c r="K18" s="614">
        <f t="shared" si="3"/>
        <v>0</v>
      </c>
      <c r="L18" s="613">
        <f t="shared" si="4"/>
        <v>0</v>
      </c>
      <c r="M18" s="612" t="str">
        <f t="shared" si="5"/>
        <v/>
      </c>
      <c r="N18" s="513"/>
    </row>
    <row r="19" spans="1:14" ht="14.25">
      <c r="A19" s="620"/>
      <c r="B19" s="459"/>
      <c r="C19" s="619"/>
      <c r="D19" s="618"/>
      <c r="E19" s="616"/>
      <c r="F19" s="461"/>
      <c r="G19" s="617"/>
      <c r="H19" s="617"/>
      <c r="I19" s="616"/>
      <c r="J19" s="615"/>
      <c r="K19" s="614">
        <f t="shared" si="3"/>
        <v>0</v>
      </c>
      <c r="L19" s="613">
        <f t="shared" si="4"/>
        <v>0</v>
      </c>
      <c r="M19" s="612" t="str">
        <f t="shared" si="5"/>
        <v/>
      </c>
      <c r="N19" s="513"/>
    </row>
    <row r="20" spans="1:14" ht="14.25">
      <c r="A20" s="620"/>
      <c r="B20" s="459"/>
      <c r="C20" s="619"/>
      <c r="D20" s="618"/>
      <c r="E20" s="616"/>
      <c r="F20" s="461"/>
      <c r="G20" s="617"/>
      <c r="H20" s="617"/>
      <c r="I20" s="616"/>
      <c r="J20" s="615"/>
      <c r="K20" s="614">
        <f t="shared" si="3"/>
        <v>0</v>
      </c>
      <c r="L20" s="613">
        <f t="shared" si="4"/>
        <v>0</v>
      </c>
      <c r="M20" s="612" t="str">
        <f t="shared" si="5"/>
        <v/>
      </c>
      <c r="N20" s="513"/>
    </row>
    <row r="21" spans="1:14" ht="14.25">
      <c r="A21" s="620"/>
      <c r="B21" s="459"/>
      <c r="C21" s="619"/>
      <c r="D21" s="618"/>
      <c r="E21" s="616"/>
      <c r="F21" s="461"/>
      <c r="G21" s="617"/>
      <c r="H21" s="617"/>
      <c r="I21" s="616"/>
      <c r="J21" s="615"/>
      <c r="K21" s="614">
        <f t="shared" si="3"/>
        <v>0</v>
      </c>
      <c r="L21" s="613">
        <f t="shared" si="4"/>
        <v>0</v>
      </c>
      <c r="M21" s="612" t="str">
        <f t="shared" si="5"/>
        <v/>
      </c>
      <c r="N21" s="513"/>
    </row>
    <row r="22" spans="1:14" ht="14.25">
      <c r="A22" s="620"/>
      <c r="B22" s="459"/>
      <c r="C22" s="619"/>
      <c r="D22" s="618"/>
      <c r="E22" s="616"/>
      <c r="F22" s="461"/>
      <c r="G22" s="617"/>
      <c r="H22" s="617"/>
      <c r="I22" s="616"/>
      <c r="J22" s="615"/>
      <c r="K22" s="614">
        <f t="shared" si="3"/>
        <v>0</v>
      </c>
      <c r="L22" s="613">
        <f t="shared" si="4"/>
        <v>0</v>
      </c>
      <c r="M22" s="612" t="str">
        <f t="shared" si="5"/>
        <v/>
      </c>
      <c r="N22" s="513"/>
    </row>
    <row r="23" spans="1:14" ht="14.25">
      <c r="A23" s="620"/>
      <c r="B23" s="459"/>
      <c r="C23" s="619"/>
      <c r="D23" s="618"/>
      <c r="E23" s="616"/>
      <c r="F23" s="461"/>
      <c r="G23" s="617"/>
      <c r="H23" s="617"/>
      <c r="I23" s="616"/>
      <c r="J23" s="615"/>
      <c r="K23" s="614">
        <f t="shared" si="3"/>
        <v>0</v>
      </c>
      <c r="L23" s="613">
        <f t="shared" si="4"/>
        <v>0</v>
      </c>
      <c r="M23" s="612" t="str">
        <f t="shared" si="5"/>
        <v/>
      </c>
      <c r="N23" s="513"/>
    </row>
    <row r="24" spans="1:14" ht="14.25">
      <c r="A24" s="620"/>
      <c r="B24" s="459"/>
      <c r="C24" s="619"/>
      <c r="D24" s="618"/>
      <c r="E24" s="616"/>
      <c r="F24" s="461"/>
      <c r="G24" s="617"/>
      <c r="H24" s="617"/>
      <c r="I24" s="616"/>
      <c r="J24" s="615"/>
      <c r="K24" s="614">
        <f t="shared" si="3"/>
        <v>0</v>
      </c>
      <c r="L24" s="613">
        <f t="shared" si="4"/>
        <v>0</v>
      </c>
      <c r="M24" s="612" t="str">
        <f t="shared" si="5"/>
        <v/>
      </c>
      <c r="N24" s="513"/>
    </row>
    <row r="25" spans="1:14" ht="14.25">
      <c r="A25" s="620"/>
      <c r="B25" s="459"/>
      <c r="C25" s="619"/>
      <c r="D25" s="618"/>
      <c r="E25" s="616"/>
      <c r="F25" s="461"/>
      <c r="G25" s="617"/>
      <c r="H25" s="617"/>
      <c r="I25" s="616"/>
      <c r="J25" s="615"/>
      <c r="K25" s="614">
        <f t="shared" si="3"/>
        <v>0</v>
      </c>
      <c r="L25" s="613">
        <f t="shared" si="4"/>
        <v>0</v>
      </c>
      <c r="M25" s="612" t="str">
        <f t="shared" si="5"/>
        <v/>
      </c>
      <c r="N25" s="513"/>
    </row>
    <row r="26" spans="1:14" ht="14.25">
      <c r="A26" s="620"/>
      <c r="B26" s="459"/>
      <c r="C26" s="619"/>
      <c r="D26" s="618"/>
      <c r="E26" s="616"/>
      <c r="F26" s="461"/>
      <c r="G26" s="617"/>
      <c r="H26" s="617"/>
      <c r="I26" s="616"/>
      <c r="J26" s="615"/>
      <c r="K26" s="614">
        <f t="shared" si="3"/>
        <v>0</v>
      </c>
      <c r="L26" s="613">
        <f t="shared" si="4"/>
        <v>0</v>
      </c>
      <c r="M26" s="612" t="str">
        <f t="shared" si="5"/>
        <v/>
      </c>
      <c r="N26" s="513"/>
    </row>
    <row r="27" spans="1:14" ht="14.25">
      <c r="A27" s="620"/>
      <c r="B27" s="459"/>
      <c r="C27" s="619"/>
      <c r="D27" s="618"/>
      <c r="E27" s="616"/>
      <c r="F27" s="461"/>
      <c r="G27" s="617"/>
      <c r="H27" s="617"/>
      <c r="I27" s="616"/>
      <c r="J27" s="615"/>
      <c r="K27" s="614">
        <f t="shared" si="3"/>
        <v>0</v>
      </c>
      <c r="L27" s="613">
        <f t="shared" si="4"/>
        <v>0</v>
      </c>
      <c r="M27" s="612" t="str">
        <f t="shared" si="5"/>
        <v/>
      </c>
      <c r="N27" s="513"/>
    </row>
    <row r="28" spans="1:14" ht="14.25">
      <c r="A28" s="620"/>
      <c r="B28" s="459"/>
      <c r="C28" s="619"/>
      <c r="D28" s="618"/>
      <c r="E28" s="616"/>
      <c r="F28" s="461"/>
      <c r="G28" s="617"/>
      <c r="H28" s="617"/>
      <c r="I28" s="616"/>
      <c r="J28" s="615"/>
      <c r="K28" s="614">
        <f t="shared" si="3"/>
        <v>0</v>
      </c>
      <c r="L28" s="613">
        <f t="shared" si="4"/>
        <v>0</v>
      </c>
      <c r="M28" s="612" t="str">
        <f t="shared" si="5"/>
        <v/>
      </c>
      <c r="N28" s="513"/>
    </row>
    <row r="29" spans="1:14" ht="14.25">
      <c r="A29" s="620"/>
      <c r="B29" s="459"/>
      <c r="C29" s="619"/>
      <c r="D29" s="618"/>
      <c r="E29" s="616"/>
      <c r="F29" s="461"/>
      <c r="G29" s="617"/>
      <c r="H29" s="617"/>
      <c r="I29" s="616"/>
      <c r="J29" s="615"/>
      <c r="K29" s="614">
        <f t="shared" si="3"/>
        <v>0</v>
      </c>
      <c r="L29" s="613">
        <f t="shared" si="4"/>
        <v>0</v>
      </c>
      <c r="M29" s="612" t="str">
        <f t="shared" si="5"/>
        <v/>
      </c>
      <c r="N29" s="513"/>
    </row>
    <row r="30" spans="1:14" ht="14.25">
      <c r="A30" s="620"/>
      <c r="B30" s="459"/>
      <c r="C30" s="619"/>
      <c r="D30" s="618"/>
      <c r="E30" s="616"/>
      <c r="F30" s="461"/>
      <c r="G30" s="617"/>
      <c r="H30" s="617"/>
      <c r="I30" s="616"/>
      <c r="J30" s="615"/>
      <c r="K30" s="614">
        <f t="shared" si="3"/>
        <v>0</v>
      </c>
      <c r="L30" s="613">
        <f t="shared" si="4"/>
        <v>0</v>
      </c>
      <c r="M30" s="612" t="str">
        <f t="shared" si="5"/>
        <v/>
      </c>
      <c r="N30" s="513"/>
    </row>
    <row r="31" spans="1:14" ht="14.25">
      <c r="A31" s="620"/>
      <c r="B31" s="459"/>
      <c r="C31" s="619"/>
      <c r="D31" s="618"/>
      <c r="E31" s="616"/>
      <c r="F31" s="461"/>
      <c r="G31" s="617"/>
      <c r="H31" s="617"/>
      <c r="I31" s="616"/>
      <c r="J31" s="615"/>
      <c r="K31" s="614">
        <f t="shared" si="3"/>
        <v>0</v>
      </c>
      <c r="L31" s="613">
        <f t="shared" si="4"/>
        <v>0</v>
      </c>
      <c r="M31" s="612" t="str">
        <f t="shared" si="5"/>
        <v/>
      </c>
      <c r="N31" s="513"/>
    </row>
    <row r="32" spans="1:14" ht="14.25">
      <c r="A32" s="620"/>
      <c r="B32" s="459"/>
      <c r="C32" s="619"/>
      <c r="D32" s="618"/>
      <c r="E32" s="616"/>
      <c r="F32" s="461"/>
      <c r="G32" s="617"/>
      <c r="H32" s="617"/>
      <c r="I32" s="616"/>
      <c r="J32" s="615"/>
      <c r="K32" s="614">
        <f t="shared" si="3"/>
        <v>0</v>
      </c>
      <c r="L32" s="613">
        <f t="shared" si="4"/>
        <v>0</v>
      </c>
      <c r="M32" s="612" t="str">
        <f t="shared" si="5"/>
        <v/>
      </c>
      <c r="N32" s="513"/>
    </row>
    <row r="33" spans="1:14" ht="14.25">
      <c r="A33" s="620"/>
      <c r="B33" s="459"/>
      <c r="C33" s="619"/>
      <c r="D33" s="618"/>
      <c r="E33" s="616"/>
      <c r="F33" s="461"/>
      <c r="G33" s="617"/>
      <c r="H33" s="617"/>
      <c r="I33" s="616"/>
      <c r="J33" s="615"/>
      <c r="K33" s="614">
        <f t="shared" si="3"/>
        <v>0</v>
      </c>
      <c r="L33" s="613">
        <f t="shared" si="4"/>
        <v>0</v>
      </c>
      <c r="M33" s="612" t="str">
        <f t="shared" si="5"/>
        <v/>
      </c>
      <c r="N33" s="513"/>
    </row>
    <row r="34" spans="1:14" ht="14.25">
      <c r="A34" s="620"/>
      <c r="B34" s="459"/>
      <c r="C34" s="619"/>
      <c r="D34" s="618"/>
      <c r="E34" s="616"/>
      <c r="F34" s="461"/>
      <c r="G34" s="617"/>
      <c r="H34" s="617"/>
      <c r="I34" s="616"/>
      <c r="J34" s="615"/>
      <c r="K34" s="614">
        <f t="shared" si="3"/>
        <v>0</v>
      </c>
      <c r="L34" s="613">
        <f t="shared" si="4"/>
        <v>0</v>
      </c>
      <c r="M34" s="612" t="str">
        <f t="shared" si="5"/>
        <v/>
      </c>
      <c r="N34" s="513"/>
    </row>
    <row r="35" spans="1:14" ht="14.25">
      <c r="A35" s="620"/>
      <c r="B35" s="459"/>
      <c r="C35" s="619"/>
      <c r="D35" s="618"/>
      <c r="E35" s="616"/>
      <c r="F35" s="461"/>
      <c r="G35" s="617"/>
      <c r="H35" s="617"/>
      <c r="I35" s="616"/>
      <c r="J35" s="615"/>
      <c r="K35" s="614">
        <f t="shared" si="3"/>
        <v>0</v>
      </c>
      <c r="L35" s="613">
        <f t="shared" si="4"/>
        <v>0</v>
      </c>
      <c r="M35" s="612" t="str">
        <f t="shared" si="5"/>
        <v/>
      </c>
      <c r="N35" s="513"/>
    </row>
    <row r="36" spans="1:14" ht="14.25">
      <c r="A36" s="620"/>
      <c r="B36" s="459"/>
      <c r="C36" s="619"/>
      <c r="D36" s="618"/>
      <c r="E36" s="616"/>
      <c r="F36" s="461"/>
      <c r="G36" s="617"/>
      <c r="H36" s="617"/>
      <c r="I36" s="616"/>
      <c r="J36" s="615"/>
      <c r="K36" s="614">
        <f t="shared" si="3"/>
        <v>0</v>
      </c>
      <c r="L36" s="613">
        <f t="shared" si="4"/>
        <v>0</v>
      </c>
      <c r="M36" s="612" t="str">
        <f t="shared" si="5"/>
        <v/>
      </c>
      <c r="N36" s="513"/>
    </row>
    <row r="37" spans="1:14" ht="15" thickBot="1">
      <c r="A37" s="642"/>
      <c r="B37" s="443"/>
      <c r="C37" s="641"/>
      <c r="D37" s="640"/>
      <c r="E37" s="638"/>
      <c r="F37" s="445"/>
      <c r="G37" s="639"/>
      <c r="H37" s="639"/>
      <c r="I37" s="638"/>
      <c r="J37" s="637"/>
      <c r="K37" s="636">
        <f t="shared" si="3"/>
        <v>0</v>
      </c>
      <c r="L37" s="635">
        <f t="shared" si="4"/>
        <v>0</v>
      </c>
      <c r="M37" s="634" t="str">
        <f t="shared" si="5"/>
        <v/>
      </c>
      <c r="N37" s="633"/>
    </row>
    <row r="38" spans="1:14" ht="18" thickTop="1" thickBot="1">
      <c r="A38" s="494"/>
      <c r="B38" s="488"/>
      <c r="C38" s="558" t="s">
        <v>354</v>
      </c>
      <c r="D38" s="632"/>
      <c r="E38" s="488"/>
      <c r="F38" s="488"/>
      <c r="G38" s="489"/>
      <c r="H38" s="489"/>
      <c r="I38" s="489"/>
      <c r="J38" s="528">
        <f>SUM(J39:J43)</f>
        <v>0</v>
      </c>
      <c r="K38" s="528">
        <f>SUM(K39:K43)</f>
        <v>0</v>
      </c>
      <c r="L38" s="528">
        <f>SUM(L39:L43)</f>
        <v>0</v>
      </c>
      <c r="M38" s="631"/>
      <c r="N38" s="483" t="s">
        <v>329</v>
      </c>
    </row>
    <row r="39" spans="1:14" ht="15" thickTop="1">
      <c r="A39" s="630"/>
      <c r="B39" s="475"/>
      <c r="C39" s="629"/>
      <c r="D39" s="628"/>
      <c r="E39" s="626"/>
      <c r="F39" s="477"/>
      <c r="G39" s="627"/>
      <c r="H39" s="627"/>
      <c r="I39" s="626"/>
      <c r="J39" s="625"/>
      <c r="K39" s="624">
        <f>IF(J39&lt;=40,0,J39-40)</f>
        <v>0</v>
      </c>
      <c r="L39" s="623">
        <f>IF(J39&lt;40,J39,40)/IF(J39="",1,40)</f>
        <v>0</v>
      </c>
      <c r="M39" s="622" t="str">
        <f>IF(L39=1,"pe",IF(L39&gt;0,"ne",""))</f>
        <v/>
      </c>
      <c r="N39" s="621"/>
    </row>
    <row r="40" spans="1:14" ht="14.25">
      <c r="A40" s="620"/>
      <c r="B40" s="459"/>
      <c r="C40" s="619"/>
      <c r="D40" s="618"/>
      <c r="E40" s="616"/>
      <c r="F40" s="461"/>
      <c r="G40" s="617"/>
      <c r="H40" s="617"/>
      <c r="I40" s="616"/>
      <c r="J40" s="615"/>
      <c r="K40" s="614">
        <f>IF(J40&lt;=40,0,J40-40)</f>
        <v>0</v>
      </c>
      <c r="L40" s="613">
        <f>IF(J40&lt;40,J40,40)/IF(J40="",1,40)</f>
        <v>0</v>
      </c>
      <c r="M40" s="612" t="str">
        <f>IF(L40=1,"pe",IF(L40&gt;0,"ne",""))</f>
        <v/>
      </c>
      <c r="N40" s="513"/>
    </row>
    <row r="41" spans="1:14" ht="14.25" customHeight="1">
      <c r="A41" s="620"/>
      <c r="B41" s="459"/>
      <c r="C41" s="619"/>
      <c r="D41" s="618"/>
      <c r="E41" s="616"/>
      <c r="F41" s="461"/>
      <c r="G41" s="617"/>
      <c r="H41" s="617"/>
      <c r="I41" s="616"/>
      <c r="J41" s="615"/>
      <c r="K41" s="614">
        <f>IF(J41&lt;=40,0,J41-40)</f>
        <v>0</v>
      </c>
      <c r="L41" s="613">
        <f>IF(J41&lt;40,J41,40)/IF(J41="",1,40)</f>
        <v>0</v>
      </c>
      <c r="M41" s="612" t="str">
        <f>IF(L41=1,"pe",IF(L41&gt;0,"ne",""))</f>
        <v/>
      </c>
      <c r="N41" s="513"/>
    </row>
    <row r="42" spans="1:14" ht="14.25" customHeight="1">
      <c r="A42" s="620"/>
      <c r="B42" s="459"/>
      <c r="C42" s="619"/>
      <c r="D42" s="618"/>
      <c r="E42" s="616"/>
      <c r="F42" s="461"/>
      <c r="G42" s="617"/>
      <c r="H42" s="617"/>
      <c r="I42" s="616"/>
      <c r="J42" s="615"/>
      <c r="K42" s="614">
        <f>IF(J42&lt;=40,0,J42-40)</f>
        <v>0</v>
      </c>
      <c r="L42" s="613">
        <f>IF(J42&lt;40,J42,40)/IF(J42="",1,40)</f>
        <v>0</v>
      </c>
      <c r="M42" s="612" t="str">
        <f>IF(L42=1,"pe",IF(L42&gt;0,"ne",""))</f>
        <v/>
      </c>
      <c r="N42" s="513"/>
    </row>
    <row r="43" spans="1:14" ht="14.25" customHeight="1" thickBot="1">
      <c r="A43" s="611"/>
      <c r="B43" s="610"/>
      <c r="C43" s="609"/>
      <c r="D43" s="608"/>
      <c r="E43" s="605"/>
      <c r="F43" s="607"/>
      <c r="G43" s="606"/>
      <c r="H43" s="606"/>
      <c r="I43" s="605"/>
      <c r="J43" s="604"/>
      <c r="K43" s="603">
        <f>IF(J43&lt;=40,0,J43-40)</f>
        <v>0</v>
      </c>
      <c r="L43" s="602">
        <f>IF(J43&lt;40,J43,40)/IF(J43="",1,40)</f>
        <v>0</v>
      </c>
      <c r="M43" s="601" t="str">
        <f>IF(L43=1,"pe",IF(L43&gt;0,"ne",""))</f>
        <v/>
      </c>
      <c r="N43" s="600"/>
    </row>
  </sheetData>
  <sheetProtection algorithmName="SHA-512" hashValue="TgikxOuf38FV98dqi3xhVmBaG0qlaRgxoOeuzLb7E+2Yqy3H7FYR/yM4BISfXgTvf0qOJ0MyBeqjbr+bKZUe2Q==" saltValue="bovN0oizaszQMRWznAkMww==" spinCount="100000" sheet="1" formatRows="0"/>
  <mergeCells count="2">
    <mergeCell ref="M1:N1"/>
    <mergeCell ref="K2:L2"/>
  </mergeCells>
  <dataValidations count="1">
    <dataValidation type="list" allowBlank="1" showInputMessage="1" showErrorMessage="1" sqref="B6:B11" xr:uid="{858D4FF2-40B0-49ED-82DC-C795798FFA9C}">
      <formula1>$F$111:$F$118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23D0E0B-443B-469C-B177-3C5A75AC3C92}">
          <x14:formula1>
            <xm:f>słownik!$G$60:$G$68</xm:f>
          </x14:formula1>
          <xm:sqref>B12:B15 B39:B43 B17:B37</xm:sqref>
        </x14:dataValidation>
        <x14:dataValidation type="list" allowBlank="1" showInputMessage="1" showErrorMessage="1" xr:uid="{4EA018E1-14BD-4BDF-BF0B-DD21840D4B77}">
          <x14:formula1>
            <xm:f>słownik!$G$49:$G$53</xm:f>
          </x14:formula1>
          <xm:sqref>I6:I15 I39:I43 I17:I37</xm:sqref>
        </x14:dataValidation>
        <x14:dataValidation type="list" allowBlank="1" showInputMessage="1" showErrorMessage="1" xr:uid="{DBE0FD77-A4DA-4E7F-B628-E30226E8D3E2}">
          <x14:formula1>
            <xm:f>słownik!$G$36:$G$38</xm:f>
          </x14:formula1>
          <xm:sqref>E6:E15 E39:E43 E17:E37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70333-DF3D-4414-B50D-42E4BBF3162D}">
  <sheetPr>
    <tabColor rgb="FFFFFF00"/>
    <pageSetUpPr fitToPage="1"/>
  </sheetPr>
  <dimension ref="B1:H10"/>
  <sheetViews>
    <sheetView view="pageBreakPreview" zoomScale="120" zoomScaleNormal="100" zoomScaleSheetLayoutView="120" workbookViewId="0">
      <selection activeCell="D1" sqref="D1:E1"/>
    </sheetView>
  </sheetViews>
  <sheetFormatPr defaultColWidth="9.140625" defaultRowHeight="12.75"/>
  <cols>
    <col min="1" max="1" width="4.5703125" style="1" customWidth="1"/>
    <col min="2" max="2" width="31.140625" style="1" customWidth="1"/>
    <col min="3" max="5" width="9.7109375" style="1" customWidth="1"/>
    <col min="6" max="6" width="0" style="1" hidden="1" customWidth="1"/>
    <col min="7" max="7" width="0" style="656" hidden="1" customWidth="1"/>
    <col min="8" max="8" width="0" style="1" hidden="1" customWidth="1"/>
    <col min="9" max="16384" width="9.140625" style="1"/>
  </cols>
  <sheetData>
    <row r="1" spans="2:8" ht="18">
      <c r="B1" s="672"/>
      <c r="C1" s="273" t="str">
        <f>wizyt!$B$1</f>
        <v xml:space="preserve"> </v>
      </c>
      <c r="D1" s="1036" t="str">
        <f>wizyt!$D$1</f>
        <v xml:space="preserve"> </v>
      </c>
      <c r="E1" s="1036"/>
    </row>
    <row r="2" spans="2:8" ht="23.25">
      <c r="B2" s="1203" t="s">
        <v>355</v>
      </c>
      <c r="C2" s="1203"/>
      <c r="D2" s="1203"/>
      <c r="E2" s="1203"/>
    </row>
    <row r="3" spans="2:8" s="89" customFormat="1" ht="34.5" thickBot="1">
      <c r="B3" s="671"/>
      <c r="C3" s="844" t="s">
        <v>356</v>
      </c>
      <c r="D3" s="670" t="s">
        <v>357</v>
      </c>
      <c r="E3" s="669" t="s">
        <v>358</v>
      </c>
      <c r="G3" s="48"/>
    </row>
    <row r="4" spans="2:8" ht="15.75">
      <c r="B4" s="668" t="s">
        <v>359</v>
      </c>
      <c r="C4" s="667">
        <f>SUM(C5:C10)</f>
        <v>0</v>
      </c>
      <c r="D4" s="667">
        <f>SUM(D5:D10)</f>
        <v>0</v>
      </c>
      <c r="E4" s="666">
        <f>SUM(E5:E10)</f>
        <v>0</v>
      </c>
      <c r="F4" s="665" t="e">
        <f>#REF!</f>
        <v>#REF!</v>
      </c>
      <c r="G4" s="62" t="str">
        <f>B4</f>
        <v>Liczba uczniów</v>
      </c>
      <c r="H4" s="89"/>
    </row>
    <row r="5" spans="2:8" ht="15">
      <c r="B5" s="662" t="s">
        <v>360</v>
      </c>
      <c r="C5" s="838"/>
      <c r="D5" s="663"/>
      <c r="E5" s="663"/>
      <c r="F5" s="660">
        <f t="shared" ref="F5:F10" si="0">SUM(C5:E5)</f>
        <v>0</v>
      </c>
      <c r="G5" s="48" t="s">
        <v>361</v>
      </c>
      <c r="H5" s="89" t="s">
        <v>362</v>
      </c>
    </row>
    <row r="6" spans="2:8" ht="15">
      <c r="B6" s="662" t="s">
        <v>363</v>
      </c>
      <c r="C6" s="838"/>
      <c r="D6" s="663"/>
      <c r="E6" s="663"/>
      <c r="F6" s="660">
        <f t="shared" si="0"/>
        <v>0</v>
      </c>
      <c r="G6" s="48" t="s">
        <v>361</v>
      </c>
      <c r="H6" s="89" t="s">
        <v>364</v>
      </c>
    </row>
    <row r="7" spans="2:8" ht="15">
      <c r="B7" s="664" t="s">
        <v>365</v>
      </c>
      <c r="C7" s="838"/>
      <c r="D7" s="663"/>
      <c r="E7" s="663"/>
      <c r="F7" s="660">
        <f t="shared" si="0"/>
        <v>0</v>
      </c>
      <c r="G7" s="48" t="s">
        <v>361</v>
      </c>
      <c r="H7" s="89" t="s">
        <v>366</v>
      </c>
    </row>
    <row r="8" spans="2:8" ht="15">
      <c r="B8" s="662" t="s">
        <v>367</v>
      </c>
      <c r="C8" s="839"/>
      <c r="D8" s="661"/>
      <c r="E8" s="661"/>
      <c r="F8" s="660">
        <f t="shared" si="0"/>
        <v>0</v>
      </c>
      <c r="G8" s="48" t="s">
        <v>361</v>
      </c>
      <c r="H8" s="89" t="s">
        <v>63</v>
      </c>
    </row>
    <row r="9" spans="2:8" ht="15">
      <c r="B9" s="662" t="s">
        <v>368</v>
      </c>
      <c r="C9" s="839"/>
      <c r="D9" s="661"/>
      <c r="E9" s="661"/>
      <c r="F9" s="660">
        <f t="shared" si="0"/>
        <v>0</v>
      </c>
    </row>
    <row r="10" spans="2:8" ht="15.75" thickBot="1">
      <c r="B10" s="659" t="s">
        <v>369</v>
      </c>
      <c r="C10" s="840"/>
      <c r="D10" s="658"/>
      <c r="E10" s="658"/>
      <c r="F10" s="657">
        <f t="shared" si="0"/>
        <v>0</v>
      </c>
    </row>
  </sheetData>
  <sheetProtection algorithmName="SHA-512" hashValue="BVXtx2KH7Aybhu2KQ43RXRw8Mb9McTJSfjiCZbLjkC71zcPCSC9GQqWuPDW/w6+AzLFT0YJ/5HL7hKWYFSxtPg==" saltValue="aKc32e44GrqhUcCV0gsVJw==" spinCount="100000" sheet="1" objects="1" scenarios="1"/>
  <mergeCells count="2">
    <mergeCell ref="B2:E2"/>
    <mergeCell ref="D1: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10</vt:i4>
      </vt:variant>
    </vt:vector>
  </HeadingPairs>
  <TitlesOfParts>
    <vt:vector size="24" baseType="lpstr">
      <vt:lpstr>słownik</vt:lpstr>
      <vt:lpstr>wizyt</vt:lpstr>
      <vt:lpstr>zestaw 1</vt:lpstr>
      <vt:lpstr>Zał.fin.</vt:lpstr>
      <vt:lpstr>Kalendarz</vt:lpstr>
      <vt:lpstr>kal.harm.szc.</vt:lpstr>
      <vt:lpstr>pedag</vt:lpstr>
      <vt:lpstr>adm.i obs.</vt:lpstr>
      <vt:lpstr>Absolwenci</vt:lpstr>
      <vt:lpstr>Liczba uczniów</vt:lpstr>
      <vt:lpstr>Specyfikacja</vt:lpstr>
      <vt:lpstr>Grupy</vt:lpstr>
      <vt:lpstr>Inne zajęcia</vt:lpstr>
      <vt:lpstr>SPN</vt:lpstr>
      <vt:lpstr>'adm.i obs.'!Obszar_wydruku</vt:lpstr>
      <vt:lpstr>Grupy!Obszar_wydruku</vt:lpstr>
      <vt:lpstr>kal.harm.szc.!Obszar_wydruku</vt:lpstr>
      <vt:lpstr>Kalendarz!Obszar_wydruku</vt:lpstr>
      <vt:lpstr>pedag!Obszar_wydruku</vt:lpstr>
      <vt:lpstr>słownik!Obszar_wydruku</vt:lpstr>
      <vt:lpstr>SPN!Obszar_wydruku</vt:lpstr>
      <vt:lpstr>wizyt!Obszar_wydruku</vt:lpstr>
      <vt:lpstr>Zał.fin.!Obszar_wydruku</vt:lpstr>
      <vt:lpstr>'zestaw 1'!Obszar_wydruku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Iwona Skowron</cp:lastModifiedBy>
  <cp:revision/>
  <dcterms:created xsi:type="dcterms:W3CDTF">2015-06-05T18:19:34Z</dcterms:created>
  <dcterms:modified xsi:type="dcterms:W3CDTF">2023-05-18T09:36:04Z</dcterms:modified>
  <cp:category/>
  <cp:contentStatus/>
</cp:coreProperties>
</file>