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iskowron-lap\Desktop\org.rok.16.05.2023\"/>
    </mc:Choice>
  </mc:AlternateContent>
  <xr:revisionPtr revIDLastSave="0" documentId="13_ncr:1_{763A186F-8910-4046-9CA5-43FFA5CF9C1A}" xr6:coauthVersionLast="36" xr6:coauthVersionMax="47" xr10:uidLastSave="{00000000-0000-0000-0000-000000000000}"/>
  <bookViews>
    <workbookView xWindow="0" yWindow="0" windowWidth="19200" windowHeight="6930" activeTab="2" xr2:uid="{00000000-000D-0000-FFFF-FFFF00000000}"/>
  </bookViews>
  <sheets>
    <sheet name="słownik" sheetId="2" r:id="rId1"/>
    <sheet name="wizyt" sheetId="3" r:id="rId2"/>
    <sheet name="zestaw 1" sheetId="4" r:id="rId3"/>
    <sheet name="Zał.fin." sheetId="5" r:id="rId4"/>
    <sheet name="Kalendarz" sheetId="6" r:id="rId5"/>
    <sheet name="kal.harm.szc." sheetId="7" r:id="rId6"/>
    <sheet name="pedag" sheetId="8" r:id="rId7"/>
    <sheet name="adm.i obs." sheetId="9" r:id="rId8"/>
    <sheet name="Liczba słuchaczy" sheetId="10" r:id="rId9"/>
    <sheet name="Grupy" sheetId="11" r:id="rId10"/>
    <sheet name="Specyf sp" sheetId="12" r:id="rId11"/>
    <sheet name="Absolwenci" sheetId="13" r:id="rId12"/>
    <sheet name="SPN" sheetId="14" r:id="rId13"/>
  </sheets>
  <externalReferences>
    <externalReference r:id="rId14"/>
  </externalReferences>
  <definedNames>
    <definedName name="_xlnm._FilterDatabase" localSheetId="9" hidden="1">Grupy!#REF!</definedName>
    <definedName name="_xlnm.Print_Area" localSheetId="11">Absolwenci!$B$1:$F$14</definedName>
    <definedName name="_xlnm.Print_Area" localSheetId="7">'adm.i obs.'!$A$1:$N$43</definedName>
    <definedName name="_xlnm.Print_Area" localSheetId="9">Grupy!$B$1:$AG$55</definedName>
    <definedName name="_xlnm.Print_Area" localSheetId="5">kal.harm.szc.!$A$1:$H$12</definedName>
    <definedName name="_xlnm.Print_Area" localSheetId="4">Kalendarz!$A$1:$G$54</definedName>
    <definedName name="_xlnm.Print_Area" localSheetId="8">'Liczba słuchaczy'!$B$1:$E$9</definedName>
    <definedName name="_xlnm.Print_Area" localSheetId="6">pedag!$A$2:$Z$419</definedName>
    <definedName name="_xlnm.Print_Area" localSheetId="0">słownik!$A$1:$G$169</definedName>
    <definedName name="_xlnm.Print_Area" localSheetId="10">'Specyf sp'!$B$1:$F$17</definedName>
    <definedName name="_xlnm.Print_Area" localSheetId="12">SPN!$B$1:$J$64</definedName>
    <definedName name="_xlnm.Print_Area" localSheetId="1">wizyt!$A$1:$J$49</definedName>
    <definedName name="_xlnm.Print_Area" localSheetId="3">Zał.fin.!$B$1:$K$48</definedName>
    <definedName name="_xlnm.Print_Area" localSheetId="2">'zestaw 1'!$B$1:$J$36</definedName>
    <definedName name="SSLink0" localSheetId="5">#REF!</definedName>
    <definedName name="SSLink0" localSheetId="4">Kalendarz!#REF!</definedName>
    <definedName name="SSLink0">[1]Kalendarz!#REF!</definedName>
    <definedName name="Z_0EC047C1_CD91_11D2_99A8_78A805C10000_.wvu.PrintArea" localSheetId="2" hidden="1">'zestaw 1'!$B$2:$J$26</definedName>
    <definedName name="Z_0EC047C2_CD91_11D2_99A8_78A805C10000_.wvu.PrintArea" localSheetId="2" hidden="1">'zestaw 1'!$B$2:$J$26</definedName>
    <definedName name="Z_114D48A4_C4E8_11D2_99A8_78A805C10000_.wvu.PrintArea" localSheetId="2" hidden="1">'zestaw 1'!$B$2:$J$26</definedName>
    <definedName name="Z_114D48A5_C4E8_11D2_99A8_78A805C10000_.wvu.PrintArea" localSheetId="2" hidden="1">'zestaw 1'!$B$2:$J$26</definedName>
    <definedName name="Z_114D48A6_C4E8_11D2_99A8_78A805C10000_.wvu.PrintArea" localSheetId="2" hidden="1">'zestaw 1'!$B$2:$J$26</definedName>
    <definedName name="Z_114D48AC_C4E8_11D2_99A8_78A805C10000_.wvu.PrintArea" localSheetId="2" hidden="1">'zestaw 1'!$B$2:$J$26</definedName>
    <definedName name="Z_114D48AD_C4E8_11D2_99A8_78A805C10000_.wvu.PrintArea" localSheetId="2" hidden="1">'zestaw 1'!$B$2:$J$26</definedName>
    <definedName name="Z_114D48AE_C4E8_11D2_99A8_78A805C10000_.wvu.PrintArea" localSheetId="2" hidden="1">'zestaw 1'!$B$2:$J$26</definedName>
    <definedName name="Z_114D48B0_C4E8_11D2_99A8_78A805C10000_.wvu.PrintArea" localSheetId="2" hidden="1">'zestaw 1'!$B$2:$J$26</definedName>
    <definedName name="Z_650E8C00_5310_11D2_99A8_68A805C10000_.wvu.PrintArea" localSheetId="2" hidden="1">'zestaw 1'!$B$1:$J$26</definedName>
    <definedName name="Z_67F19200_CDC2_11D2_99A8_78A805C10000_.wvu.PrintArea" localSheetId="2" hidden="1">'zestaw 1'!$B$2:$J$26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13" l="1"/>
  <c r="D1" i="13"/>
  <c r="E1" i="12"/>
  <c r="D1" i="12"/>
  <c r="AC1" i="11"/>
  <c r="AB1" i="11"/>
  <c r="I1" i="14"/>
  <c r="H1" i="14"/>
  <c r="C4" i="14"/>
  <c r="D1" i="10"/>
  <c r="C1" i="10"/>
  <c r="M1" i="9"/>
  <c r="L1" i="9"/>
  <c r="H64" i="14" l="1"/>
  <c r="H63" i="14"/>
  <c r="H62" i="14"/>
  <c r="H61" i="14"/>
  <c r="H60" i="14"/>
  <c r="H59" i="14"/>
  <c r="H58" i="14"/>
  <c r="H57" i="14"/>
  <c r="H56" i="14"/>
  <c r="H55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G16" i="14"/>
  <c r="F16" i="14"/>
  <c r="E16" i="14"/>
  <c r="D16" i="14"/>
  <c r="G15" i="14"/>
  <c r="F15" i="14"/>
  <c r="E15" i="14"/>
  <c r="E14" i="14" s="1"/>
  <c r="D15" i="14"/>
  <c r="I2" i="14"/>
  <c r="C1" i="14"/>
  <c r="F5" i="13"/>
  <c r="E5" i="13"/>
  <c r="D5" i="13"/>
  <c r="B2" i="13"/>
  <c r="F17" i="12"/>
  <c r="F16" i="12"/>
  <c r="F15" i="12"/>
  <c r="F14" i="12"/>
  <c r="F13" i="12"/>
  <c r="F12" i="12"/>
  <c r="F11" i="12"/>
  <c r="F10" i="12"/>
  <c r="F9" i="12"/>
  <c r="F8" i="12"/>
  <c r="F7" i="12"/>
  <c r="F6" i="12"/>
  <c r="E5" i="12"/>
  <c r="D5" i="12"/>
  <c r="E2" i="12"/>
  <c r="B1" i="12"/>
  <c r="AG55" i="11"/>
  <c r="AG54" i="11"/>
  <c r="AG53" i="11"/>
  <c r="AG52" i="11"/>
  <c r="AG51" i="11"/>
  <c r="AG50" i="11"/>
  <c r="AG49" i="11"/>
  <c r="AG48" i="11"/>
  <c r="AG47" i="11"/>
  <c r="AG46" i="11"/>
  <c r="AG45" i="11"/>
  <c r="AG44" i="11"/>
  <c r="AG43" i="11"/>
  <c r="AG42" i="11"/>
  <c r="AG41" i="11"/>
  <c r="AG40" i="11"/>
  <c r="AG39" i="11"/>
  <c r="AG38" i="11"/>
  <c r="AG37" i="11"/>
  <c r="AG36" i="11"/>
  <c r="AG35" i="11"/>
  <c r="AG34" i="11"/>
  <c r="AG33" i="11"/>
  <c r="AG32" i="11"/>
  <c r="AG31" i="11"/>
  <c r="AG30" i="11"/>
  <c r="AG29" i="11"/>
  <c r="AG28" i="11"/>
  <c r="AG27" i="11"/>
  <c r="AG26" i="11"/>
  <c r="AG25" i="11"/>
  <c r="AG24" i="11"/>
  <c r="AG23" i="11"/>
  <c r="AG22" i="11"/>
  <c r="AG21" i="11"/>
  <c r="AG20" i="11"/>
  <c r="AG19" i="11"/>
  <c r="AG18" i="11"/>
  <c r="AG17" i="11"/>
  <c r="AG16" i="11"/>
  <c r="AG15" i="11"/>
  <c r="AG14" i="11"/>
  <c r="AG13" i="11"/>
  <c r="AG12" i="11"/>
  <c r="AG11" i="11"/>
  <c r="AB9" i="11"/>
  <c r="V8" i="11"/>
  <c r="P8" i="11"/>
  <c r="J8" i="11"/>
  <c r="D8" i="11"/>
  <c r="B3" i="11"/>
  <c r="AB2" i="11"/>
  <c r="D7" i="10"/>
  <c r="D9" i="10" s="1"/>
  <c r="C7" i="10"/>
  <c r="E6" i="10"/>
  <c r="E5" i="10"/>
  <c r="E7" i="10" s="1"/>
  <c r="C3" i="10"/>
  <c r="B2" i="10"/>
  <c r="L43" i="9"/>
  <c r="M43" i="9" s="1"/>
  <c r="K43" i="9"/>
  <c r="L42" i="9"/>
  <c r="M42" i="9" s="1"/>
  <c r="K42" i="9"/>
  <c r="L41" i="9"/>
  <c r="M41" i="9" s="1"/>
  <c r="K41" i="9"/>
  <c r="L40" i="9"/>
  <c r="M40" i="9" s="1"/>
  <c r="K40" i="9"/>
  <c r="L39" i="9"/>
  <c r="M39" i="9" s="1"/>
  <c r="K39" i="9"/>
  <c r="K38" i="9"/>
  <c r="J38" i="9"/>
  <c r="L37" i="9"/>
  <c r="M37" i="9" s="1"/>
  <c r="K37" i="9"/>
  <c r="L36" i="9"/>
  <c r="M36" i="9" s="1"/>
  <c r="K36" i="9"/>
  <c r="L35" i="9"/>
  <c r="M35" i="9" s="1"/>
  <c r="K35" i="9"/>
  <c r="L34" i="9"/>
  <c r="M34" i="9" s="1"/>
  <c r="K34" i="9"/>
  <c r="L33" i="9"/>
  <c r="M33" i="9" s="1"/>
  <c r="K33" i="9"/>
  <c r="L32" i="9"/>
  <c r="M32" i="9" s="1"/>
  <c r="K32" i="9"/>
  <c r="L31" i="9"/>
  <c r="M31" i="9" s="1"/>
  <c r="K31" i="9"/>
  <c r="L30" i="9"/>
  <c r="M30" i="9" s="1"/>
  <c r="K30" i="9"/>
  <c r="L29" i="9"/>
  <c r="M29" i="9" s="1"/>
  <c r="K29" i="9"/>
  <c r="L28" i="9"/>
  <c r="M28" i="9" s="1"/>
  <c r="K28" i="9"/>
  <c r="L27" i="9"/>
  <c r="M27" i="9" s="1"/>
  <c r="K27" i="9"/>
  <c r="L26" i="9"/>
  <c r="M26" i="9" s="1"/>
  <c r="K26" i="9"/>
  <c r="L25" i="9"/>
  <c r="M25" i="9" s="1"/>
  <c r="K25" i="9"/>
  <c r="L24" i="9"/>
  <c r="M24" i="9" s="1"/>
  <c r="K24" i="9"/>
  <c r="L23" i="9"/>
  <c r="M23" i="9" s="1"/>
  <c r="K23" i="9"/>
  <c r="L22" i="9"/>
  <c r="M22" i="9" s="1"/>
  <c r="K22" i="9"/>
  <c r="L21" i="9"/>
  <c r="M21" i="9" s="1"/>
  <c r="K21" i="9"/>
  <c r="L20" i="9"/>
  <c r="M20" i="9" s="1"/>
  <c r="K20" i="9"/>
  <c r="L19" i="9"/>
  <c r="K19" i="9"/>
  <c r="L18" i="9"/>
  <c r="M18" i="9" s="1"/>
  <c r="K18" i="9"/>
  <c r="L17" i="9"/>
  <c r="M17" i="9" s="1"/>
  <c r="K17" i="9"/>
  <c r="J16" i="9"/>
  <c r="L15" i="9"/>
  <c r="M15" i="9" s="1"/>
  <c r="K15" i="9"/>
  <c r="L14" i="9"/>
  <c r="K14" i="9"/>
  <c r="L13" i="9"/>
  <c r="M13" i="9" s="1"/>
  <c r="K13" i="9"/>
  <c r="L12" i="9"/>
  <c r="M12" i="9" s="1"/>
  <c r="K12" i="9"/>
  <c r="L11" i="9"/>
  <c r="M11" i="9" s="1"/>
  <c r="K11" i="9"/>
  <c r="L10" i="9"/>
  <c r="M10" i="9" s="1"/>
  <c r="K10" i="9"/>
  <c r="L9" i="9"/>
  <c r="M9" i="9" s="1"/>
  <c r="K9" i="9"/>
  <c r="L8" i="9"/>
  <c r="M8" i="9" s="1"/>
  <c r="K8" i="9"/>
  <c r="L7" i="9"/>
  <c r="M7" i="9" s="1"/>
  <c r="K7" i="9"/>
  <c r="L6" i="9"/>
  <c r="K6" i="9"/>
  <c r="J5" i="9"/>
  <c r="C1" i="9"/>
  <c r="AD419" i="8"/>
  <c r="Y419" i="8"/>
  <c r="AD418" i="8"/>
  <c r="Y418" i="8"/>
  <c r="AD417" i="8"/>
  <c r="Y417" i="8"/>
  <c r="J12" i="4" s="1"/>
  <c r="X416" i="8"/>
  <c r="AD415" i="8"/>
  <c r="Y415" i="8"/>
  <c r="AD414" i="8"/>
  <c r="Y414" i="8"/>
  <c r="AD413" i="8"/>
  <c r="Y413" i="8"/>
  <c r="X412" i="8"/>
  <c r="AD411" i="8"/>
  <c r="U411" i="8"/>
  <c r="AD410" i="8"/>
  <c r="U410" i="8"/>
  <c r="AD409" i="8"/>
  <c r="U409" i="8"/>
  <c r="AD408" i="8"/>
  <c r="U408" i="8"/>
  <c r="AD406" i="8"/>
  <c r="U406" i="8"/>
  <c r="AD405" i="8"/>
  <c r="U405" i="8"/>
  <c r="W405" i="8" s="1"/>
  <c r="AD404" i="8"/>
  <c r="U404" i="8"/>
  <c r="AA402" i="8"/>
  <c r="AA401" i="8"/>
  <c r="AA400" i="8"/>
  <c r="AA399" i="8"/>
  <c r="AA398" i="8"/>
  <c r="AA397" i="8"/>
  <c r="AA396" i="8"/>
  <c r="AD395" i="8"/>
  <c r="AD396" i="8" s="1"/>
  <c r="AD397" i="8" s="1"/>
  <c r="AD398" i="8" s="1"/>
  <c r="AD399" i="8" s="1"/>
  <c r="AD400" i="8" s="1"/>
  <c r="AD401" i="8" s="1"/>
  <c r="AD402" i="8" s="1"/>
  <c r="U395" i="8"/>
  <c r="AA394" i="8"/>
  <c r="AA393" i="8"/>
  <c r="AA392" i="8"/>
  <c r="AA391" i="8"/>
  <c r="AA390" i="8"/>
  <c r="AA389" i="8"/>
  <c r="AA388" i="8"/>
  <c r="AD387" i="8"/>
  <c r="AD388" i="8" s="1"/>
  <c r="AD389" i="8" s="1"/>
  <c r="AD390" i="8" s="1"/>
  <c r="AD391" i="8" s="1"/>
  <c r="AD392" i="8" s="1"/>
  <c r="AD393" i="8" s="1"/>
  <c r="AD394" i="8" s="1"/>
  <c r="U387" i="8"/>
  <c r="AA386" i="8"/>
  <c r="AA385" i="8"/>
  <c r="AA384" i="8"/>
  <c r="AA383" i="8"/>
  <c r="AA382" i="8"/>
  <c r="AA381" i="8"/>
  <c r="AA380" i="8"/>
  <c r="AD379" i="8"/>
  <c r="AD380" i="8" s="1"/>
  <c r="AD381" i="8" s="1"/>
  <c r="AD382" i="8" s="1"/>
  <c r="AD383" i="8" s="1"/>
  <c r="AD384" i="8" s="1"/>
  <c r="AD385" i="8" s="1"/>
  <c r="AD386" i="8" s="1"/>
  <c r="U379" i="8"/>
  <c r="AA378" i="8"/>
  <c r="AA377" i="8"/>
  <c r="AA376" i="8"/>
  <c r="AA375" i="8"/>
  <c r="AA374" i="8"/>
  <c r="AA373" i="8"/>
  <c r="AA372" i="8"/>
  <c r="AD371" i="8"/>
  <c r="AD372" i="8" s="1"/>
  <c r="AD373" i="8" s="1"/>
  <c r="AD374" i="8" s="1"/>
  <c r="AD375" i="8" s="1"/>
  <c r="AD376" i="8" s="1"/>
  <c r="AD377" i="8" s="1"/>
  <c r="AD378" i="8" s="1"/>
  <c r="U371" i="8"/>
  <c r="AA370" i="8"/>
  <c r="AA369" i="8"/>
  <c r="AA368" i="8"/>
  <c r="AA367" i="8"/>
  <c r="AA366" i="8"/>
  <c r="AA365" i="8"/>
  <c r="AA364" i="8"/>
  <c r="AD363" i="8"/>
  <c r="AD364" i="8" s="1"/>
  <c r="AD365" i="8" s="1"/>
  <c r="AD366" i="8" s="1"/>
  <c r="AD367" i="8" s="1"/>
  <c r="AD368" i="8" s="1"/>
  <c r="AD369" i="8" s="1"/>
  <c r="AD370" i="8" s="1"/>
  <c r="U363" i="8"/>
  <c r="AA362" i="8"/>
  <c r="AA361" i="8"/>
  <c r="AA360" i="8"/>
  <c r="AA359" i="8"/>
  <c r="AA358" i="8"/>
  <c r="AA357" i="8"/>
  <c r="AA356" i="8"/>
  <c r="AD355" i="8"/>
  <c r="AD356" i="8" s="1"/>
  <c r="AD357" i="8" s="1"/>
  <c r="AD358" i="8" s="1"/>
  <c r="AD359" i="8" s="1"/>
  <c r="AD360" i="8" s="1"/>
  <c r="AD361" i="8" s="1"/>
  <c r="AD362" i="8" s="1"/>
  <c r="U355" i="8"/>
  <c r="AA354" i="8"/>
  <c r="AA353" i="8"/>
  <c r="AA352" i="8"/>
  <c r="AA351" i="8"/>
  <c r="AA350" i="8"/>
  <c r="AA349" i="8"/>
  <c r="AA348" i="8"/>
  <c r="AD347" i="8"/>
  <c r="AD348" i="8" s="1"/>
  <c r="AD349" i="8" s="1"/>
  <c r="AD350" i="8" s="1"/>
  <c r="AD351" i="8" s="1"/>
  <c r="AD352" i="8" s="1"/>
  <c r="AD353" i="8" s="1"/>
  <c r="AD354" i="8" s="1"/>
  <c r="U347" i="8"/>
  <c r="AA346" i="8"/>
  <c r="AA345" i="8"/>
  <c r="AA344" i="8"/>
  <c r="AA343" i="8"/>
  <c r="AA342" i="8"/>
  <c r="AA341" i="8"/>
  <c r="AA340" i="8"/>
  <c r="AD339" i="8"/>
  <c r="AD340" i="8" s="1"/>
  <c r="AD341" i="8" s="1"/>
  <c r="AD342" i="8" s="1"/>
  <c r="AD343" i="8" s="1"/>
  <c r="AD344" i="8" s="1"/>
  <c r="AD345" i="8" s="1"/>
  <c r="AD346" i="8" s="1"/>
  <c r="U339" i="8"/>
  <c r="AA338" i="8"/>
  <c r="AA337" i="8"/>
  <c r="AA336" i="8"/>
  <c r="AA335" i="8"/>
  <c r="AA334" i="8"/>
  <c r="AA333" i="8"/>
  <c r="AA332" i="8"/>
  <c r="AD331" i="8"/>
  <c r="AD332" i="8" s="1"/>
  <c r="AD333" i="8" s="1"/>
  <c r="AD334" i="8" s="1"/>
  <c r="AD335" i="8" s="1"/>
  <c r="AD336" i="8" s="1"/>
  <c r="AD337" i="8" s="1"/>
  <c r="AD338" i="8" s="1"/>
  <c r="U331" i="8"/>
  <c r="AA330" i="8"/>
  <c r="AA329" i="8"/>
  <c r="AA328" i="8"/>
  <c r="AA327" i="8"/>
  <c r="AA326" i="8"/>
  <c r="AA325" i="8"/>
  <c r="AA324" i="8"/>
  <c r="AD323" i="8"/>
  <c r="AD324" i="8" s="1"/>
  <c r="AD325" i="8" s="1"/>
  <c r="AD326" i="8" s="1"/>
  <c r="AD327" i="8" s="1"/>
  <c r="AD328" i="8" s="1"/>
  <c r="AD329" i="8" s="1"/>
  <c r="AD330" i="8" s="1"/>
  <c r="U323" i="8"/>
  <c r="V323" i="8" s="1"/>
  <c r="AA322" i="8"/>
  <c r="AA321" i="8"/>
  <c r="AA320" i="8"/>
  <c r="AA319" i="8"/>
  <c r="AA318" i="8"/>
  <c r="AA317" i="8"/>
  <c r="AA316" i="8"/>
  <c r="AD315" i="8"/>
  <c r="AD316" i="8" s="1"/>
  <c r="AD317" i="8" s="1"/>
  <c r="AD318" i="8" s="1"/>
  <c r="AD319" i="8" s="1"/>
  <c r="AD320" i="8" s="1"/>
  <c r="AD321" i="8" s="1"/>
  <c r="AD322" i="8" s="1"/>
  <c r="U315" i="8"/>
  <c r="AA314" i="8"/>
  <c r="AA313" i="8"/>
  <c r="AA312" i="8"/>
  <c r="AA311" i="8"/>
  <c r="AA310" i="8"/>
  <c r="AA309" i="8"/>
  <c r="AA308" i="8"/>
  <c r="AD307" i="8"/>
  <c r="AD308" i="8" s="1"/>
  <c r="AD309" i="8" s="1"/>
  <c r="AD310" i="8" s="1"/>
  <c r="AD311" i="8" s="1"/>
  <c r="AD312" i="8" s="1"/>
  <c r="AD313" i="8" s="1"/>
  <c r="AD314" i="8" s="1"/>
  <c r="U307" i="8"/>
  <c r="AA306" i="8"/>
  <c r="AA305" i="8"/>
  <c r="AA304" i="8"/>
  <c r="AA303" i="8"/>
  <c r="AA302" i="8"/>
  <c r="AA301" i="8"/>
  <c r="AA300" i="8"/>
  <c r="AD299" i="8"/>
  <c r="AD300" i="8" s="1"/>
  <c r="AD301" i="8" s="1"/>
  <c r="AD302" i="8" s="1"/>
  <c r="AD303" i="8" s="1"/>
  <c r="AD304" i="8" s="1"/>
  <c r="AD305" i="8" s="1"/>
  <c r="AD306" i="8" s="1"/>
  <c r="U299" i="8"/>
  <c r="V299" i="8" s="1"/>
  <c r="X299" i="8" s="1"/>
  <c r="Y299" i="8" s="1"/>
  <c r="AA298" i="8"/>
  <c r="AA297" i="8"/>
  <c r="AA296" i="8"/>
  <c r="AA295" i="8"/>
  <c r="AA294" i="8"/>
  <c r="AA293" i="8"/>
  <c r="AA292" i="8"/>
  <c r="AD291" i="8"/>
  <c r="AD292" i="8" s="1"/>
  <c r="AD293" i="8" s="1"/>
  <c r="AD294" i="8" s="1"/>
  <c r="AD295" i="8" s="1"/>
  <c r="AD296" i="8" s="1"/>
  <c r="AD297" i="8" s="1"/>
  <c r="AD298" i="8" s="1"/>
  <c r="U291" i="8"/>
  <c r="AA290" i="8"/>
  <c r="AA289" i="8"/>
  <c r="AA288" i="8"/>
  <c r="AA287" i="8"/>
  <c r="AA286" i="8"/>
  <c r="AA285" i="8"/>
  <c r="AA284" i="8"/>
  <c r="AD283" i="8"/>
  <c r="AD284" i="8" s="1"/>
  <c r="AD285" i="8" s="1"/>
  <c r="AD286" i="8" s="1"/>
  <c r="AD287" i="8" s="1"/>
  <c r="AD288" i="8" s="1"/>
  <c r="AD289" i="8" s="1"/>
  <c r="AD290" i="8" s="1"/>
  <c r="U283" i="8"/>
  <c r="V283" i="8" s="1"/>
  <c r="X283" i="8" s="1"/>
  <c r="Y283" i="8" s="1"/>
  <c r="AA282" i="8"/>
  <c r="AA281" i="8"/>
  <c r="AA280" i="8"/>
  <c r="AA279" i="8"/>
  <c r="AA278" i="8"/>
  <c r="AA277" i="8"/>
  <c r="AA276" i="8"/>
  <c r="AD275" i="8"/>
  <c r="AD276" i="8" s="1"/>
  <c r="AD277" i="8" s="1"/>
  <c r="AD278" i="8" s="1"/>
  <c r="AD279" i="8" s="1"/>
  <c r="AD280" i="8" s="1"/>
  <c r="AD281" i="8" s="1"/>
  <c r="AD282" i="8" s="1"/>
  <c r="U275" i="8"/>
  <c r="V275" i="8" s="1"/>
  <c r="AA274" i="8"/>
  <c r="AA273" i="8"/>
  <c r="AA272" i="8"/>
  <c r="AA271" i="8"/>
  <c r="AA270" i="8"/>
  <c r="AA269" i="8"/>
  <c r="AA268" i="8"/>
  <c r="AD267" i="8"/>
  <c r="AD268" i="8" s="1"/>
  <c r="AD269" i="8" s="1"/>
  <c r="AD270" i="8" s="1"/>
  <c r="AD271" i="8" s="1"/>
  <c r="AD272" i="8" s="1"/>
  <c r="AD273" i="8" s="1"/>
  <c r="AD274" i="8" s="1"/>
  <c r="U267" i="8"/>
  <c r="AA266" i="8"/>
  <c r="AA265" i="8"/>
  <c r="AA264" i="8"/>
  <c r="AA263" i="8"/>
  <c r="AA262" i="8"/>
  <c r="AA261" i="8"/>
  <c r="AA260" i="8"/>
  <c r="AD259" i="8"/>
  <c r="AD260" i="8" s="1"/>
  <c r="AD261" i="8" s="1"/>
  <c r="AD262" i="8" s="1"/>
  <c r="AD263" i="8" s="1"/>
  <c r="AD264" i="8" s="1"/>
  <c r="AD265" i="8" s="1"/>
  <c r="AD266" i="8" s="1"/>
  <c r="U259" i="8"/>
  <c r="AA258" i="8"/>
  <c r="AA257" i="8"/>
  <c r="AA256" i="8"/>
  <c r="AA255" i="8"/>
  <c r="AA254" i="8"/>
  <c r="AA253" i="8"/>
  <c r="AA252" i="8"/>
  <c r="AD251" i="8"/>
  <c r="AD252" i="8" s="1"/>
  <c r="AD253" i="8" s="1"/>
  <c r="AD254" i="8" s="1"/>
  <c r="AD255" i="8" s="1"/>
  <c r="AD256" i="8" s="1"/>
  <c r="AD257" i="8" s="1"/>
  <c r="AD258" i="8" s="1"/>
  <c r="U251" i="8"/>
  <c r="AA250" i="8"/>
  <c r="AA249" i="8"/>
  <c r="AA248" i="8"/>
  <c r="AA247" i="8"/>
  <c r="AA246" i="8"/>
  <c r="AA245" i="8"/>
  <c r="AA244" i="8"/>
  <c r="AD243" i="8"/>
  <c r="AD244" i="8" s="1"/>
  <c r="AD245" i="8" s="1"/>
  <c r="AD246" i="8" s="1"/>
  <c r="AD247" i="8" s="1"/>
  <c r="AD248" i="8" s="1"/>
  <c r="AD249" i="8" s="1"/>
  <c r="AD250" i="8" s="1"/>
  <c r="U243" i="8"/>
  <c r="AA242" i="8"/>
  <c r="AA241" i="8"/>
  <c r="AA240" i="8"/>
  <c r="AA239" i="8"/>
  <c r="AA238" i="8"/>
  <c r="AA237" i="8"/>
  <c r="AA236" i="8"/>
  <c r="AD235" i="8"/>
  <c r="AD236" i="8" s="1"/>
  <c r="AD237" i="8" s="1"/>
  <c r="AD238" i="8" s="1"/>
  <c r="AD239" i="8" s="1"/>
  <c r="AD240" i="8" s="1"/>
  <c r="AD241" i="8" s="1"/>
  <c r="AD242" i="8" s="1"/>
  <c r="U235" i="8"/>
  <c r="V235" i="8" s="1"/>
  <c r="AA234" i="8"/>
  <c r="AA233" i="8"/>
  <c r="AA232" i="8"/>
  <c r="AA231" i="8"/>
  <c r="AA230" i="8"/>
  <c r="AA229" i="8"/>
  <c r="AA228" i="8"/>
  <c r="AD227" i="8"/>
  <c r="AD228" i="8" s="1"/>
  <c r="AD229" i="8" s="1"/>
  <c r="AD230" i="8" s="1"/>
  <c r="AD231" i="8" s="1"/>
  <c r="AD232" i="8" s="1"/>
  <c r="AD233" i="8" s="1"/>
  <c r="AD234" i="8" s="1"/>
  <c r="U227" i="8"/>
  <c r="AA226" i="8"/>
  <c r="AA225" i="8"/>
  <c r="AA224" i="8"/>
  <c r="AA223" i="8"/>
  <c r="AA222" i="8"/>
  <c r="AA221" i="8"/>
  <c r="AA220" i="8"/>
  <c r="AD219" i="8"/>
  <c r="AD220" i="8" s="1"/>
  <c r="AD221" i="8" s="1"/>
  <c r="AD222" i="8" s="1"/>
  <c r="AD223" i="8" s="1"/>
  <c r="AD224" i="8" s="1"/>
  <c r="AD225" i="8" s="1"/>
  <c r="AD226" i="8" s="1"/>
  <c r="U219" i="8"/>
  <c r="AA218" i="8"/>
  <c r="AA217" i="8"/>
  <c r="AA216" i="8"/>
  <c r="AA215" i="8"/>
  <c r="AA214" i="8"/>
  <c r="AA213" i="8"/>
  <c r="AA212" i="8"/>
  <c r="AA211" i="8"/>
  <c r="AA210" i="8"/>
  <c r="AD209" i="8"/>
  <c r="AD210" i="8" s="1"/>
  <c r="AD211" i="8" s="1"/>
  <c r="AD212" i="8" s="1"/>
  <c r="AD213" i="8" s="1"/>
  <c r="AD214" i="8" s="1"/>
  <c r="AD215" i="8" s="1"/>
  <c r="AD216" i="8" s="1"/>
  <c r="AD217" i="8" s="1"/>
  <c r="AD218" i="8" s="1"/>
  <c r="U209" i="8"/>
  <c r="V209" i="8" s="1"/>
  <c r="AA208" i="8"/>
  <c r="AA207" i="8"/>
  <c r="AA206" i="8"/>
  <c r="AA205" i="8"/>
  <c r="AA204" i="8"/>
  <c r="AA203" i="8"/>
  <c r="AA202" i="8"/>
  <c r="AA201" i="8"/>
  <c r="AA200" i="8"/>
  <c r="AD199" i="8"/>
  <c r="AD200" i="8" s="1"/>
  <c r="AD201" i="8" s="1"/>
  <c r="AD202" i="8" s="1"/>
  <c r="AD203" i="8" s="1"/>
  <c r="AD204" i="8" s="1"/>
  <c r="AD205" i="8" s="1"/>
  <c r="AD206" i="8" s="1"/>
  <c r="AD207" i="8" s="1"/>
  <c r="AD208" i="8" s="1"/>
  <c r="U199" i="8"/>
  <c r="AA198" i="8"/>
  <c r="AA197" i="8"/>
  <c r="AA196" i="8"/>
  <c r="AA195" i="8"/>
  <c r="AA194" i="8"/>
  <c r="AA193" i="8"/>
  <c r="AA192" i="8"/>
  <c r="AA191" i="8"/>
  <c r="AA190" i="8"/>
  <c r="AD189" i="8"/>
  <c r="AD190" i="8" s="1"/>
  <c r="AD191" i="8" s="1"/>
  <c r="AD192" i="8" s="1"/>
  <c r="AD193" i="8" s="1"/>
  <c r="AD194" i="8" s="1"/>
  <c r="AD195" i="8" s="1"/>
  <c r="AD196" i="8" s="1"/>
  <c r="AD197" i="8" s="1"/>
  <c r="AD198" i="8" s="1"/>
  <c r="U189" i="8"/>
  <c r="AA188" i="8"/>
  <c r="AA187" i="8"/>
  <c r="AA186" i="8"/>
  <c r="AA185" i="8"/>
  <c r="AA184" i="8"/>
  <c r="AA183" i="8"/>
  <c r="AA182" i="8"/>
  <c r="AA181" i="8"/>
  <c r="AA180" i="8"/>
  <c r="AD179" i="8"/>
  <c r="AD180" i="8" s="1"/>
  <c r="AD181" i="8" s="1"/>
  <c r="AD182" i="8" s="1"/>
  <c r="AD183" i="8" s="1"/>
  <c r="AD184" i="8" s="1"/>
  <c r="AD185" i="8" s="1"/>
  <c r="AD186" i="8" s="1"/>
  <c r="AD187" i="8" s="1"/>
  <c r="AD188" i="8" s="1"/>
  <c r="U179" i="8"/>
  <c r="AA178" i="8"/>
  <c r="AA177" i="8"/>
  <c r="AA176" i="8"/>
  <c r="AA175" i="8"/>
  <c r="AA174" i="8"/>
  <c r="AA173" i="8"/>
  <c r="AA172" i="8"/>
  <c r="AA171" i="8"/>
  <c r="AA170" i="8"/>
  <c r="AD169" i="8"/>
  <c r="AD170" i="8" s="1"/>
  <c r="AD171" i="8" s="1"/>
  <c r="AD172" i="8" s="1"/>
  <c r="AD173" i="8" s="1"/>
  <c r="AD174" i="8" s="1"/>
  <c r="AD175" i="8" s="1"/>
  <c r="AD176" i="8" s="1"/>
  <c r="AD177" i="8" s="1"/>
  <c r="AD178" i="8" s="1"/>
  <c r="U169" i="8"/>
  <c r="AA168" i="8"/>
  <c r="AA167" i="8"/>
  <c r="AA166" i="8"/>
  <c r="AA165" i="8"/>
  <c r="AA164" i="8"/>
  <c r="AA163" i="8"/>
  <c r="AA162" i="8"/>
  <c r="AA161" i="8"/>
  <c r="AA160" i="8"/>
  <c r="AD159" i="8"/>
  <c r="AD160" i="8" s="1"/>
  <c r="AD161" i="8" s="1"/>
  <c r="AD162" i="8" s="1"/>
  <c r="AD163" i="8" s="1"/>
  <c r="AD164" i="8" s="1"/>
  <c r="AD165" i="8" s="1"/>
  <c r="AD166" i="8" s="1"/>
  <c r="AD167" i="8" s="1"/>
  <c r="AD168" i="8" s="1"/>
  <c r="U159" i="8"/>
  <c r="AA158" i="8"/>
  <c r="AA157" i="8"/>
  <c r="AA156" i="8"/>
  <c r="AA155" i="8"/>
  <c r="AA154" i="8"/>
  <c r="AA153" i="8"/>
  <c r="AA152" i="8"/>
  <c r="AA151" i="8"/>
  <c r="AA150" i="8"/>
  <c r="AD149" i="8"/>
  <c r="AD150" i="8" s="1"/>
  <c r="AD151" i="8" s="1"/>
  <c r="AD152" i="8" s="1"/>
  <c r="AD153" i="8" s="1"/>
  <c r="AD154" i="8" s="1"/>
  <c r="AD155" i="8" s="1"/>
  <c r="AD156" i="8" s="1"/>
  <c r="AD157" i="8" s="1"/>
  <c r="AD158" i="8" s="1"/>
  <c r="U149" i="8"/>
  <c r="AA148" i="8"/>
  <c r="AA147" i="8"/>
  <c r="AA146" i="8"/>
  <c r="AA145" i="8"/>
  <c r="AA144" i="8"/>
  <c r="AA143" i="8"/>
  <c r="AA142" i="8"/>
  <c r="AA141" i="8"/>
  <c r="AA140" i="8"/>
  <c r="AD139" i="8"/>
  <c r="AD140" i="8" s="1"/>
  <c r="AD141" i="8" s="1"/>
  <c r="AD142" i="8" s="1"/>
  <c r="AD143" i="8" s="1"/>
  <c r="AD144" i="8" s="1"/>
  <c r="AD145" i="8" s="1"/>
  <c r="AD146" i="8" s="1"/>
  <c r="AD147" i="8" s="1"/>
  <c r="AD148" i="8" s="1"/>
  <c r="U139" i="8"/>
  <c r="AA138" i="8"/>
  <c r="AA137" i="8"/>
  <c r="AA136" i="8"/>
  <c r="AA135" i="8"/>
  <c r="AA134" i="8"/>
  <c r="AA133" i="8"/>
  <c r="AA132" i="8"/>
  <c r="AA131" i="8"/>
  <c r="AA130" i="8"/>
  <c r="AD129" i="8"/>
  <c r="AD130" i="8" s="1"/>
  <c r="AD131" i="8" s="1"/>
  <c r="AD132" i="8" s="1"/>
  <c r="AD133" i="8" s="1"/>
  <c r="AD134" i="8" s="1"/>
  <c r="AD135" i="8" s="1"/>
  <c r="AD136" i="8" s="1"/>
  <c r="AD137" i="8" s="1"/>
  <c r="AD138" i="8" s="1"/>
  <c r="U129" i="8"/>
  <c r="V129" i="8" s="1"/>
  <c r="AA128" i="8"/>
  <c r="AA127" i="8"/>
  <c r="AA126" i="8"/>
  <c r="AA125" i="8"/>
  <c r="AA124" i="8"/>
  <c r="AA123" i="8"/>
  <c r="AA122" i="8"/>
  <c r="AA121" i="8"/>
  <c r="AA120" i="8"/>
  <c r="AD119" i="8"/>
  <c r="AD120" i="8" s="1"/>
  <c r="AD121" i="8" s="1"/>
  <c r="AD122" i="8" s="1"/>
  <c r="AD123" i="8" s="1"/>
  <c r="AD124" i="8" s="1"/>
  <c r="AD125" i="8" s="1"/>
  <c r="AD126" i="8" s="1"/>
  <c r="AD127" i="8" s="1"/>
  <c r="AD128" i="8" s="1"/>
  <c r="U119" i="8"/>
  <c r="AA118" i="8"/>
  <c r="AA117" i="8"/>
  <c r="AA116" i="8"/>
  <c r="AA115" i="8"/>
  <c r="AA114" i="8"/>
  <c r="AA113" i="8"/>
  <c r="AA112" i="8"/>
  <c r="AA111" i="8"/>
  <c r="AA110" i="8"/>
  <c r="AD109" i="8"/>
  <c r="AD110" i="8" s="1"/>
  <c r="AD111" i="8" s="1"/>
  <c r="AD112" i="8" s="1"/>
  <c r="AD113" i="8" s="1"/>
  <c r="AD114" i="8" s="1"/>
  <c r="AD115" i="8" s="1"/>
  <c r="AD116" i="8" s="1"/>
  <c r="AD117" i="8" s="1"/>
  <c r="AD118" i="8" s="1"/>
  <c r="U109" i="8"/>
  <c r="AA108" i="8"/>
  <c r="AA107" i="8"/>
  <c r="AA106" i="8"/>
  <c r="AA105" i="8"/>
  <c r="AA104" i="8"/>
  <c r="AA103" i="8"/>
  <c r="AA102" i="8"/>
  <c r="AA101" i="8"/>
  <c r="AA100" i="8"/>
  <c r="AD99" i="8"/>
  <c r="AD100" i="8" s="1"/>
  <c r="AD101" i="8" s="1"/>
  <c r="AD102" i="8" s="1"/>
  <c r="AD103" i="8" s="1"/>
  <c r="AD104" i="8" s="1"/>
  <c r="AD105" i="8" s="1"/>
  <c r="AD106" i="8" s="1"/>
  <c r="AD107" i="8" s="1"/>
  <c r="AD108" i="8" s="1"/>
  <c r="U99" i="8"/>
  <c r="AA98" i="8"/>
  <c r="AA97" i="8"/>
  <c r="AA96" i="8"/>
  <c r="AA95" i="8"/>
  <c r="AA94" i="8"/>
  <c r="AA93" i="8"/>
  <c r="AA92" i="8"/>
  <c r="AA91" i="8"/>
  <c r="AA90" i="8"/>
  <c r="AD89" i="8"/>
  <c r="AD90" i="8" s="1"/>
  <c r="AD91" i="8" s="1"/>
  <c r="AD92" i="8" s="1"/>
  <c r="AD93" i="8" s="1"/>
  <c r="AD94" i="8" s="1"/>
  <c r="AD95" i="8" s="1"/>
  <c r="AD96" i="8" s="1"/>
  <c r="AD97" i="8" s="1"/>
  <c r="AD98" i="8" s="1"/>
  <c r="U89" i="8"/>
  <c r="AA88" i="8"/>
  <c r="AA87" i="8"/>
  <c r="AA86" i="8"/>
  <c r="AA85" i="8"/>
  <c r="AA84" i="8"/>
  <c r="AA83" i="8"/>
  <c r="AA82" i="8"/>
  <c r="AA81" i="8"/>
  <c r="AA80" i="8"/>
  <c r="AD79" i="8"/>
  <c r="AD80" i="8" s="1"/>
  <c r="AD81" i="8" s="1"/>
  <c r="AD82" i="8" s="1"/>
  <c r="AD83" i="8" s="1"/>
  <c r="AD84" i="8" s="1"/>
  <c r="AD85" i="8" s="1"/>
  <c r="AD86" i="8" s="1"/>
  <c r="AD87" i="8" s="1"/>
  <c r="AD88" i="8" s="1"/>
  <c r="U79" i="8"/>
  <c r="AA78" i="8"/>
  <c r="AA77" i="8"/>
  <c r="AA76" i="8"/>
  <c r="AA75" i="8"/>
  <c r="AA74" i="8"/>
  <c r="AA73" i="8"/>
  <c r="AA72" i="8"/>
  <c r="AA71" i="8"/>
  <c r="AA70" i="8"/>
  <c r="AD69" i="8"/>
  <c r="AD70" i="8" s="1"/>
  <c r="AD71" i="8" s="1"/>
  <c r="AD72" i="8" s="1"/>
  <c r="AD73" i="8" s="1"/>
  <c r="AD74" i="8" s="1"/>
  <c r="AD75" i="8" s="1"/>
  <c r="AD76" i="8" s="1"/>
  <c r="AD77" i="8" s="1"/>
  <c r="AD78" i="8" s="1"/>
  <c r="U69" i="8"/>
  <c r="V69" i="8" s="1"/>
  <c r="X69" i="8" s="1"/>
  <c r="AA67" i="8"/>
  <c r="AA66" i="8"/>
  <c r="AA65" i="8"/>
  <c r="AA64" i="8"/>
  <c r="AA63" i="8"/>
  <c r="AA62" i="8"/>
  <c r="AA61" i="8"/>
  <c r="AD60" i="8"/>
  <c r="AD61" i="8" s="1"/>
  <c r="AD62" i="8" s="1"/>
  <c r="AD63" i="8" s="1"/>
  <c r="AD64" i="8" s="1"/>
  <c r="AD65" i="8" s="1"/>
  <c r="AD66" i="8" s="1"/>
  <c r="AD67" i="8" s="1"/>
  <c r="U60" i="8"/>
  <c r="AA59" i="8"/>
  <c r="AA58" i="8"/>
  <c r="AA57" i="8"/>
  <c r="AA56" i="8"/>
  <c r="AA55" i="8"/>
  <c r="AA54" i="8"/>
  <c r="AA53" i="8"/>
  <c r="AD52" i="8"/>
  <c r="AD53" i="8" s="1"/>
  <c r="AD54" i="8" s="1"/>
  <c r="AD55" i="8" s="1"/>
  <c r="AD56" i="8" s="1"/>
  <c r="AD57" i="8" s="1"/>
  <c r="AD58" i="8" s="1"/>
  <c r="AD59" i="8" s="1"/>
  <c r="U52" i="8"/>
  <c r="X52" i="8" s="1"/>
  <c r="Y52" i="8" s="1"/>
  <c r="AA51" i="8"/>
  <c r="AA50" i="8"/>
  <c r="AA49" i="8"/>
  <c r="AA48" i="8"/>
  <c r="AA47" i="8"/>
  <c r="AA46" i="8"/>
  <c r="AA45" i="8"/>
  <c r="AA44" i="8"/>
  <c r="AA43" i="8"/>
  <c r="AD42" i="8"/>
  <c r="AD43" i="8" s="1"/>
  <c r="AD44" i="8" s="1"/>
  <c r="AD45" i="8" s="1"/>
  <c r="AD46" i="8" s="1"/>
  <c r="AD47" i="8" s="1"/>
  <c r="AD48" i="8" s="1"/>
  <c r="AD49" i="8" s="1"/>
  <c r="AD50" i="8" s="1"/>
  <c r="AD51" i="8" s="1"/>
  <c r="U42" i="8"/>
  <c r="AA41" i="8"/>
  <c r="AA40" i="8"/>
  <c r="AA39" i="8"/>
  <c r="AA38" i="8"/>
  <c r="AA37" i="8"/>
  <c r="AA36" i="8"/>
  <c r="AA35" i="8"/>
  <c r="AA34" i="8"/>
  <c r="AA33" i="8"/>
  <c r="AD32" i="8"/>
  <c r="AD33" i="8" s="1"/>
  <c r="AD34" i="8" s="1"/>
  <c r="AD35" i="8" s="1"/>
  <c r="AD36" i="8" s="1"/>
  <c r="AD37" i="8" s="1"/>
  <c r="AD38" i="8" s="1"/>
  <c r="AD39" i="8" s="1"/>
  <c r="AD40" i="8" s="1"/>
  <c r="AD41" i="8" s="1"/>
  <c r="U32" i="8"/>
  <c r="U31" i="8"/>
  <c r="AA30" i="8"/>
  <c r="AA29" i="8"/>
  <c r="AA28" i="8"/>
  <c r="AA27" i="8"/>
  <c r="AA26" i="8"/>
  <c r="AA25" i="8"/>
  <c r="AA24" i="8"/>
  <c r="AD23" i="8"/>
  <c r="AD24" i="8" s="1"/>
  <c r="AD25" i="8" s="1"/>
  <c r="AD26" i="8" s="1"/>
  <c r="AD27" i="8" s="1"/>
  <c r="AD28" i="8" s="1"/>
  <c r="AD29" i="8" s="1"/>
  <c r="AD30" i="8" s="1"/>
  <c r="U23" i="8"/>
  <c r="AA22" i="8"/>
  <c r="AA21" i="8"/>
  <c r="AA20" i="8"/>
  <c r="AA19" i="8"/>
  <c r="AA18" i="8"/>
  <c r="AA17" i="8"/>
  <c r="AA16" i="8"/>
  <c r="AD15" i="8"/>
  <c r="AD16" i="8" s="1"/>
  <c r="AD17" i="8" s="1"/>
  <c r="AD18" i="8" s="1"/>
  <c r="AD19" i="8" s="1"/>
  <c r="AD20" i="8" s="1"/>
  <c r="AD21" i="8" s="1"/>
  <c r="AD22" i="8" s="1"/>
  <c r="U15" i="8"/>
  <c r="AA13" i="8"/>
  <c r="AA12" i="8"/>
  <c r="AA11" i="8"/>
  <c r="AA10" i="8"/>
  <c r="AA9" i="8"/>
  <c r="AA8" i="8"/>
  <c r="AA7" i="8"/>
  <c r="AD6" i="8"/>
  <c r="AD7" i="8" s="1"/>
  <c r="AD8" i="8" s="1"/>
  <c r="AD9" i="8" s="1"/>
  <c r="AD10" i="8" s="1"/>
  <c r="AD11" i="8" s="1"/>
  <c r="AD12" i="8" s="1"/>
  <c r="AD13" i="8" s="1"/>
  <c r="U6" i="8"/>
  <c r="U5" i="8" s="1"/>
  <c r="C2" i="8"/>
  <c r="W1" i="8"/>
  <c r="V1" i="8"/>
  <c r="H3" i="7"/>
  <c r="B2" i="7"/>
  <c r="H1" i="7"/>
  <c r="G1" i="7"/>
  <c r="F54" i="6"/>
  <c r="F23" i="6"/>
  <c r="F19" i="6"/>
  <c r="D3" i="6"/>
  <c r="C3" i="6"/>
  <c r="G2" i="6"/>
  <c r="B1" i="6"/>
  <c r="K35" i="5"/>
  <c r="K34" i="5"/>
  <c r="K33" i="5"/>
  <c r="K32" i="5"/>
  <c r="K31" i="5"/>
  <c r="K29" i="5"/>
  <c r="K27" i="5"/>
  <c r="J24" i="5"/>
  <c r="I24" i="5"/>
  <c r="K22" i="5"/>
  <c r="K21" i="5"/>
  <c r="K20" i="5"/>
  <c r="K19" i="5"/>
  <c r="K18" i="5"/>
  <c r="K16" i="5"/>
  <c r="K14" i="5"/>
  <c r="J12" i="5"/>
  <c r="I12" i="5"/>
  <c r="K12" i="5" s="1"/>
  <c r="K11" i="5"/>
  <c r="E9" i="5"/>
  <c r="D9" i="5"/>
  <c r="J5" i="5"/>
  <c r="B3" i="5"/>
  <c r="K1" i="5"/>
  <c r="B32" i="4"/>
  <c r="J24" i="4"/>
  <c r="J23" i="4"/>
  <c r="F23" i="4"/>
  <c r="E23" i="4"/>
  <c r="D23" i="4"/>
  <c r="C23" i="4"/>
  <c r="E22" i="4"/>
  <c r="E21" i="4"/>
  <c r="E24" i="4" s="1"/>
  <c r="I18" i="4"/>
  <c r="H18" i="4"/>
  <c r="G18" i="4"/>
  <c r="F18" i="4"/>
  <c r="E18" i="4"/>
  <c r="J18" i="4" s="1"/>
  <c r="C18" i="4"/>
  <c r="I17" i="4"/>
  <c r="H17" i="4"/>
  <c r="G17" i="4"/>
  <c r="F17" i="4"/>
  <c r="E17" i="4"/>
  <c r="J17" i="4" s="1"/>
  <c r="C17" i="4"/>
  <c r="D12" i="4"/>
  <c r="C12" i="4"/>
  <c r="J11" i="4"/>
  <c r="I11" i="4"/>
  <c r="H36" i="5" s="1"/>
  <c r="D11" i="4"/>
  <c r="C11" i="4"/>
  <c r="H2" i="4"/>
  <c r="I1" i="4"/>
  <c r="H1" i="4"/>
  <c r="C1" i="4"/>
  <c r="F5" i="12" l="1"/>
  <c r="H23" i="5"/>
  <c r="K24" i="5"/>
  <c r="H11" i="5" s="1"/>
  <c r="F32" i="6"/>
  <c r="G12" i="14" s="1"/>
  <c r="F31" i="6"/>
  <c r="E37" i="6" s="1"/>
  <c r="AC261" i="8"/>
  <c r="AC257" i="8"/>
  <c r="AC223" i="8"/>
  <c r="AC202" i="8"/>
  <c r="AC166" i="8"/>
  <c r="AC162" i="8"/>
  <c r="AC157" i="8"/>
  <c r="AC145" i="8"/>
  <c r="AC133" i="8"/>
  <c r="AC131" i="8"/>
  <c r="AC109" i="8"/>
  <c r="AC99" i="8"/>
  <c r="AC95" i="8"/>
  <c r="AC89" i="8"/>
  <c r="AC83" i="8"/>
  <c r="AC80" i="8"/>
  <c r="AC77" i="8"/>
  <c r="AC59" i="8"/>
  <c r="AC49" i="8"/>
  <c r="AC47" i="8"/>
  <c r="AC43" i="8"/>
  <c r="AC10" i="8"/>
  <c r="AC9" i="8"/>
  <c r="AC7" i="8"/>
  <c r="U14" i="8"/>
  <c r="W15" i="8"/>
  <c r="X23" i="8"/>
  <c r="Y23" i="8" s="1"/>
  <c r="W23" i="8"/>
  <c r="W28" i="8" s="1"/>
  <c r="X32" i="8"/>
  <c r="W32" i="8"/>
  <c r="W38" i="8" s="1"/>
  <c r="X42" i="8"/>
  <c r="Y42" i="8" s="1"/>
  <c r="W42" i="8"/>
  <c r="W48" i="8" s="1"/>
  <c r="X60" i="8"/>
  <c r="Y60" i="8" s="1"/>
  <c r="W60" i="8"/>
  <c r="W65" i="8" s="1"/>
  <c r="V99" i="8"/>
  <c r="W99" i="8"/>
  <c r="W105" i="8" s="1"/>
  <c r="V149" i="8"/>
  <c r="X149" i="8" s="1"/>
  <c r="Y149" i="8" s="1"/>
  <c r="V179" i="8"/>
  <c r="W179" i="8"/>
  <c r="W185" i="8" s="1"/>
  <c r="V259" i="8"/>
  <c r="X259" i="8"/>
  <c r="Y259" i="8" s="1"/>
  <c r="V267" i="8"/>
  <c r="V331" i="8"/>
  <c r="V347" i="8"/>
  <c r="V363" i="8"/>
  <c r="W387" i="8"/>
  <c r="W392" i="8" s="1"/>
  <c r="X387" i="8"/>
  <c r="Y387" i="8" s="1"/>
  <c r="X395" i="8"/>
  <c r="Y395" i="8" s="1"/>
  <c r="W395" i="8"/>
  <c r="W400" i="8" s="1"/>
  <c r="W404" i="8"/>
  <c r="X404" i="8"/>
  <c r="Y404" i="8" s="1"/>
  <c r="W406" i="8"/>
  <c r="X406" i="8"/>
  <c r="Y406" i="8" s="1"/>
  <c r="W409" i="8"/>
  <c r="V409" i="8"/>
  <c r="X409" i="8" s="1"/>
  <c r="Y409" i="8" s="1"/>
  <c r="V410" i="8"/>
  <c r="X410" i="8" s="1"/>
  <c r="Y410" i="8" s="1"/>
  <c r="W410" i="8"/>
  <c r="W411" i="8"/>
  <c r="V411" i="8"/>
  <c r="X411" i="8" s="1"/>
  <c r="Y411" i="8" s="1"/>
  <c r="D5" i="11"/>
  <c r="C9" i="10"/>
  <c r="C8" i="10"/>
  <c r="AG9" i="11"/>
  <c r="G14" i="14"/>
  <c r="Y69" i="8"/>
  <c r="E7" i="4"/>
  <c r="C7" i="4"/>
  <c r="Y32" i="8"/>
  <c r="W129" i="8"/>
  <c r="W135" i="8" s="1"/>
  <c r="X129" i="8"/>
  <c r="Y129" i="8" s="1"/>
  <c r="X209" i="8"/>
  <c r="Y209" i="8" s="1"/>
  <c r="W209" i="8"/>
  <c r="W215" i="8" s="1"/>
  <c r="M14" i="9"/>
  <c r="D21" i="4"/>
  <c r="AC413" i="8"/>
  <c r="AC407" i="8"/>
  <c r="AC398" i="8"/>
  <c r="AC382" i="8"/>
  <c r="AC378" i="8"/>
  <c r="AC373" i="8"/>
  <c r="AC369" i="8"/>
  <c r="AC364" i="8"/>
  <c r="AC360" i="8"/>
  <c r="AC355" i="8"/>
  <c r="AC327" i="8"/>
  <c r="AC318" i="8"/>
  <c r="AC314" i="8"/>
  <c r="AC309" i="8"/>
  <c r="AC305" i="8"/>
  <c r="AC300" i="8"/>
  <c r="AC296" i="8"/>
  <c r="AC291" i="8"/>
  <c r="AC263" i="8"/>
  <c r="AC254" i="8"/>
  <c r="AC250" i="8"/>
  <c r="AC245" i="8"/>
  <c r="AC241" i="8"/>
  <c r="AC236" i="8"/>
  <c r="AC232" i="8"/>
  <c r="AC227" i="8"/>
  <c r="AC404" i="8"/>
  <c r="AC400" i="8"/>
  <c r="AC395" i="8"/>
  <c r="AC391" i="8"/>
  <c r="AC384" i="8"/>
  <c r="AC379" i="8"/>
  <c r="AC351" i="8"/>
  <c r="AC342" i="8"/>
  <c r="AC338" i="8"/>
  <c r="AC333" i="8"/>
  <c r="AC329" i="8"/>
  <c r="AC324" i="8"/>
  <c r="AC320" i="8"/>
  <c r="AC315" i="8"/>
  <c r="AC418" i="8"/>
  <c r="AC415" i="8"/>
  <c r="AC412" i="8"/>
  <c r="AC408" i="8"/>
  <c r="AC393" i="8"/>
  <c r="AC388" i="8"/>
  <c r="AC375" i="8"/>
  <c r="AC366" i="8"/>
  <c r="AC362" i="8"/>
  <c r="AC357" i="8"/>
  <c r="AC353" i="8"/>
  <c r="AC348" i="8"/>
  <c r="AC344" i="8"/>
  <c r="AC339" i="8"/>
  <c r="AC311" i="8"/>
  <c r="AC302" i="8"/>
  <c r="AC298" i="8"/>
  <c r="AC293" i="8"/>
  <c r="AC289" i="8"/>
  <c r="AC284" i="8"/>
  <c r="AC280" i="8"/>
  <c r="AC275" i="8"/>
  <c r="AC247" i="8"/>
  <c r="AC238" i="8"/>
  <c r="AC234" i="8"/>
  <c r="AC229" i="8"/>
  <c r="AC225" i="8"/>
  <c r="AC409" i="8"/>
  <c r="AC405" i="8"/>
  <c r="AC402" i="8"/>
  <c r="AC397" i="8"/>
  <c r="AC386" i="8"/>
  <c r="AC381" i="8"/>
  <c r="AC377" i="8"/>
  <c r="AC372" i="8"/>
  <c r="AC368" i="8"/>
  <c r="AC363" i="8"/>
  <c r="AC335" i="8"/>
  <c r="AC326" i="8"/>
  <c r="AC322" i="8"/>
  <c r="AC317" i="8"/>
  <c r="AC313" i="8"/>
  <c r="AC308" i="8"/>
  <c r="AC304" i="8"/>
  <c r="AC299" i="8"/>
  <c r="AC271" i="8"/>
  <c r="AC262" i="8"/>
  <c r="AC258" i="8"/>
  <c r="AC253" i="8"/>
  <c r="AC249" i="8"/>
  <c r="AC244" i="8"/>
  <c r="AC240" i="8"/>
  <c r="AC235" i="8"/>
  <c r="AC410" i="8"/>
  <c r="AC390" i="8"/>
  <c r="AC359" i="8"/>
  <c r="AC350" i="8"/>
  <c r="AC346" i="8"/>
  <c r="AC341" i="8"/>
  <c r="AC337" i="8"/>
  <c r="AC332" i="8"/>
  <c r="AC328" i="8"/>
  <c r="AC323" i="8"/>
  <c r="AC295" i="8"/>
  <c r="AC286" i="8"/>
  <c r="AC282" i="8"/>
  <c r="AC277" i="8"/>
  <c r="AC273" i="8"/>
  <c r="AC268" i="8"/>
  <c r="AC264" i="8"/>
  <c r="AC259" i="8"/>
  <c r="AC231" i="8"/>
  <c r="AC417" i="8"/>
  <c r="AC414" i="8"/>
  <c r="AC411" i="8"/>
  <c r="AC406" i="8"/>
  <c r="AC399" i="8"/>
  <c r="AC392" i="8"/>
  <c r="AC387" i="8"/>
  <c r="AC383" i="8"/>
  <c r="AC374" i="8"/>
  <c r="AC370" i="8"/>
  <c r="AC365" i="8"/>
  <c r="AC361" i="8"/>
  <c r="AC356" i="8"/>
  <c r="AC352" i="8"/>
  <c r="AC347" i="8"/>
  <c r="AC319" i="8"/>
  <c r="AC310" i="8"/>
  <c r="AC306" i="8"/>
  <c r="AC301" i="8"/>
  <c r="AC297" i="8"/>
  <c r="AC292" i="8"/>
  <c r="AC288" i="8"/>
  <c r="AC283" i="8"/>
  <c r="AC255" i="8"/>
  <c r="AC246" i="8"/>
  <c r="AC242" i="8"/>
  <c r="AC237" i="8"/>
  <c r="AC233" i="8"/>
  <c r="AC228" i="8"/>
  <c r="AC416" i="8"/>
  <c r="AC278" i="8"/>
  <c r="AC239" i="8"/>
  <c r="AC224" i="8"/>
  <c r="AC219" i="8"/>
  <c r="AC215" i="8"/>
  <c r="AC210" i="8"/>
  <c r="AC206" i="8"/>
  <c r="AC201" i="8"/>
  <c r="AC197" i="8"/>
  <c r="AC192" i="8"/>
  <c r="AC188" i="8"/>
  <c r="AC183" i="8"/>
  <c r="AC174" i="8"/>
  <c r="AC139" i="8"/>
  <c r="AC135" i="8"/>
  <c r="AC130" i="8"/>
  <c r="AC126" i="8"/>
  <c r="AC121" i="8"/>
  <c r="AC117" i="8"/>
  <c r="AC112" i="8"/>
  <c r="AC108" i="8"/>
  <c r="AC103" i="8"/>
  <c r="AC94" i="8"/>
  <c r="AC67" i="8"/>
  <c r="AC62" i="8"/>
  <c r="AC51" i="8"/>
  <c r="AC46" i="8"/>
  <c r="AC39" i="8"/>
  <c r="AC34" i="8"/>
  <c r="AC30" i="8"/>
  <c r="AC25" i="8"/>
  <c r="AC419" i="8"/>
  <c r="AC343" i="8"/>
  <c r="AC334" i="8"/>
  <c r="AC312" i="8"/>
  <c r="AC307" i="8"/>
  <c r="AC303" i="8"/>
  <c r="AC281" i="8"/>
  <c r="AC230" i="8"/>
  <c r="AC221" i="8"/>
  <c r="AC217" i="8"/>
  <c r="AC212" i="8"/>
  <c r="AC208" i="8"/>
  <c r="AC203" i="8"/>
  <c r="AC194" i="8"/>
  <c r="AC159" i="8"/>
  <c r="AC155" i="8"/>
  <c r="AC150" i="8"/>
  <c r="AC146" i="8"/>
  <c r="AC141" i="8"/>
  <c r="AC137" i="8"/>
  <c r="AC132" i="8"/>
  <c r="AC128" i="8"/>
  <c r="AC123" i="8"/>
  <c r="AC114" i="8"/>
  <c r="AC79" i="8"/>
  <c r="AC75" i="8"/>
  <c r="AC70" i="8"/>
  <c r="AC64" i="8"/>
  <c r="AC57" i="8"/>
  <c r="AC52" i="8"/>
  <c r="AC41" i="8"/>
  <c r="AC36" i="8"/>
  <c r="AC27" i="8"/>
  <c r="AC20" i="8"/>
  <c r="AC15" i="8"/>
  <c r="AC11" i="8"/>
  <c r="AC330" i="8"/>
  <c r="AC325" i="8"/>
  <c r="AC321" i="8"/>
  <c r="AC316" i="8"/>
  <c r="AC287" i="8"/>
  <c r="AC269" i="8"/>
  <c r="AC266" i="8"/>
  <c r="AC226" i="8"/>
  <c r="AC209" i="8"/>
  <c r="AC205" i="8"/>
  <c r="AC200" i="8"/>
  <c r="AC196" i="8"/>
  <c r="AC191" i="8"/>
  <c r="AC187" i="8"/>
  <c r="AC182" i="8"/>
  <c r="AC178" i="8"/>
  <c r="AC173" i="8"/>
  <c r="AC164" i="8"/>
  <c r="AC129" i="8"/>
  <c r="AC125" i="8"/>
  <c r="AC120" i="8"/>
  <c r="AC116" i="8"/>
  <c r="AC111" i="8"/>
  <c r="AC107" i="8"/>
  <c r="AC102" i="8"/>
  <c r="AC98" i="8"/>
  <c r="AC93" i="8"/>
  <c r="AC84" i="8"/>
  <c r="AC68" i="8"/>
  <c r="AC66" i="8"/>
  <c r="AC61" i="8"/>
  <c r="AC50" i="8"/>
  <c r="AC45" i="8"/>
  <c r="AC38" i="8"/>
  <c r="AC33" i="8"/>
  <c r="AC31" i="8"/>
  <c r="AC29" i="8"/>
  <c r="AC24" i="8"/>
  <c r="AC401" i="8"/>
  <c r="AC396" i="8"/>
  <c r="AC349" i="8"/>
  <c r="AC331" i="8"/>
  <c r="AC294" i="8"/>
  <c r="AC290" i="8"/>
  <c r="AC285" i="8"/>
  <c r="AC195" i="8"/>
  <c r="AC185" i="8"/>
  <c r="AC172" i="8"/>
  <c r="AC154" i="8"/>
  <c r="AC115" i="8"/>
  <c r="AC105" i="8"/>
  <c r="AC92" i="8"/>
  <c r="AC74" i="8"/>
  <c r="AC65" i="8"/>
  <c r="AC56" i="8"/>
  <c r="AC37" i="8"/>
  <c r="AC21" i="8"/>
  <c r="AC18" i="8"/>
  <c r="AC354" i="8"/>
  <c r="AC336" i="8"/>
  <c r="AC265" i="8"/>
  <c r="AC260" i="8"/>
  <c r="AC256" i="8"/>
  <c r="AC222" i="8"/>
  <c r="AC213" i="8"/>
  <c r="AC181" i="8"/>
  <c r="AC175" i="8"/>
  <c r="AC340" i="8"/>
  <c r="AC276" i="8"/>
  <c r="AC251" i="8"/>
  <c r="AC216" i="8"/>
  <c r="AC204" i="8"/>
  <c r="AC198" i="8"/>
  <c r="AC171" i="8"/>
  <c r="AC165" i="8"/>
  <c r="AC156" i="8"/>
  <c r="AC153" i="8"/>
  <c r="AC136" i="8"/>
  <c r="AC124" i="8"/>
  <c r="AC118" i="8"/>
  <c r="AC91" i="8"/>
  <c r="AC85" i="8"/>
  <c r="AC76" i="8"/>
  <c r="AC73" i="8"/>
  <c r="AC58" i="8"/>
  <c r="AC55" i="8"/>
  <c r="AC17" i="8"/>
  <c r="AC170" i="8"/>
  <c r="AC90" i="8"/>
  <c r="AC44" i="8"/>
  <c r="AC403" i="8"/>
  <c r="AC380" i="8"/>
  <c r="AC243" i="8"/>
  <c r="AC218" i="8"/>
  <c r="AC177" i="8"/>
  <c r="AC167" i="8"/>
  <c r="AC158" i="8"/>
  <c r="AC119" i="8"/>
  <c r="AC87" i="8"/>
  <c r="AC78" i="8"/>
  <c r="AC35" i="8"/>
  <c r="AC22" i="8"/>
  <c r="AC376" i="8"/>
  <c r="AC371" i="8"/>
  <c r="AC367" i="8"/>
  <c r="AC358" i="8"/>
  <c r="AC345" i="8"/>
  <c r="AC272" i="8"/>
  <c r="AC207" i="8"/>
  <c r="AC190" i="8"/>
  <c r="AC184" i="8"/>
  <c r="AC180" i="8"/>
  <c r="AC168" i="8"/>
  <c r="AC161" i="8"/>
  <c r="AC127" i="8"/>
  <c r="AC110" i="8"/>
  <c r="AC104" i="8"/>
  <c r="AC100" i="8"/>
  <c r="AC88" i="8"/>
  <c r="AC81" i="8"/>
  <c r="AC60" i="8"/>
  <c r="AC48" i="8"/>
  <c r="AC32" i="8"/>
  <c r="AC26" i="8"/>
  <c r="AC14" i="8"/>
  <c r="AC8" i="8"/>
  <c r="AC267" i="8"/>
  <c r="AC152" i="8"/>
  <c r="AC149" i="8"/>
  <c r="AC147" i="8"/>
  <c r="AC144" i="8"/>
  <c r="AC72" i="8"/>
  <c r="AC69" i="8"/>
  <c r="AC54" i="8"/>
  <c r="AC199" i="8"/>
  <c r="AC193" i="8"/>
  <c r="AC138" i="8"/>
  <c r="AC113" i="8"/>
  <c r="AC97" i="8"/>
  <c r="AC63" i="8"/>
  <c r="AC16" i="8"/>
  <c r="AC12" i="8"/>
  <c r="AC189" i="8"/>
  <c r="D22" i="4"/>
  <c r="AC23" i="8"/>
  <c r="AC28" i="8"/>
  <c r="AC82" i="8"/>
  <c r="AC86" i="8"/>
  <c r="AC134" i="8"/>
  <c r="AC163" i="8"/>
  <c r="AC214" i="8"/>
  <c r="AC274" i="8"/>
  <c r="AC279" i="8"/>
  <c r="AC394" i="8"/>
  <c r="E12" i="14"/>
  <c r="D12" i="14"/>
  <c r="E41" i="6"/>
  <c r="E38" i="6"/>
  <c r="E40" i="6"/>
  <c r="E39" i="6"/>
  <c r="E36" i="6"/>
  <c r="F12" i="14"/>
  <c r="E42" i="6"/>
  <c r="AC96" i="8"/>
  <c r="AC106" i="8"/>
  <c r="AC142" i="8"/>
  <c r="AC252" i="8"/>
  <c r="C21" i="4"/>
  <c r="AC13" i="8"/>
  <c r="AC19" i="8"/>
  <c r="AC42" i="8"/>
  <c r="AC101" i="8"/>
  <c r="AC143" i="8"/>
  <c r="AC148" i="8"/>
  <c r="AC151" i="8"/>
  <c r="AC169" i="8"/>
  <c r="AC179" i="8"/>
  <c r="AC220" i="8"/>
  <c r="AC248" i="8"/>
  <c r="AC385" i="8"/>
  <c r="AC389" i="8"/>
  <c r="F14" i="14"/>
  <c r="H16" i="14"/>
  <c r="F22" i="4"/>
  <c r="D7" i="4"/>
  <c r="V109" i="8"/>
  <c r="W109" i="8" s="1"/>
  <c r="W115" i="8" s="1"/>
  <c r="AC160" i="8"/>
  <c r="AC186" i="8"/>
  <c r="F7" i="4"/>
  <c r="F21" i="4"/>
  <c r="F24" i="4" s="1"/>
  <c r="J26" i="5" s="1"/>
  <c r="AC6" i="8"/>
  <c r="W20" i="8"/>
  <c r="W14" i="8"/>
  <c r="AC40" i="8"/>
  <c r="AC53" i="8"/>
  <c r="AC71" i="8"/>
  <c r="V89" i="8"/>
  <c r="AC122" i="8"/>
  <c r="AC140" i="8"/>
  <c r="AC176" i="8"/>
  <c r="AC211" i="8"/>
  <c r="AC270" i="8"/>
  <c r="W323" i="8"/>
  <c r="W328" i="8" s="1"/>
  <c r="X323" i="8"/>
  <c r="Y323" i="8" s="1"/>
  <c r="W6" i="8"/>
  <c r="W5" i="8" s="1"/>
  <c r="X6" i="8"/>
  <c r="W52" i="8"/>
  <c r="W57" i="8" s="1"/>
  <c r="U68" i="8"/>
  <c r="V79" i="8"/>
  <c r="X79" i="8" s="1"/>
  <c r="Y79" i="8" s="1"/>
  <c r="V159" i="8"/>
  <c r="X159" i="8" s="1"/>
  <c r="Y159" i="8" s="1"/>
  <c r="X235" i="8"/>
  <c r="Y235" i="8" s="1"/>
  <c r="W235" i="8"/>
  <c r="W240" i="8" s="1"/>
  <c r="U407" i="8"/>
  <c r="W408" i="8"/>
  <c r="W407" i="8" s="1"/>
  <c r="V408" i="8"/>
  <c r="X408" i="8" s="1"/>
  <c r="K5" i="9"/>
  <c r="L16" i="9"/>
  <c r="I15" i="14"/>
  <c r="H15" i="14"/>
  <c r="D14" i="14"/>
  <c r="H14" i="14" s="1"/>
  <c r="I12" i="4"/>
  <c r="C22" i="4"/>
  <c r="M19" i="9"/>
  <c r="AI8" i="11"/>
  <c r="E9" i="10"/>
  <c r="E8" i="10"/>
  <c r="J20" i="4"/>
  <c r="V139" i="8"/>
  <c r="X139" i="8" s="1"/>
  <c r="Y139" i="8" s="1"/>
  <c r="V219" i="8"/>
  <c r="V169" i="8"/>
  <c r="X169" i="8" s="1"/>
  <c r="Y169" i="8" s="1"/>
  <c r="V315" i="8"/>
  <c r="X15" i="8"/>
  <c r="W69" i="8"/>
  <c r="X99" i="8"/>
  <c r="Y99" i="8" s="1"/>
  <c r="W149" i="8"/>
  <c r="W155" i="8" s="1"/>
  <c r="X179" i="8"/>
  <c r="Y179" i="8" s="1"/>
  <c r="V189" i="8"/>
  <c r="W283" i="8"/>
  <c r="W288" i="8" s="1"/>
  <c r="V379" i="8"/>
  <c r="W403" i="8"/>
  <c r="L5" i="9"/>
  <c r="M6" i="9"/>
  <c r="V119" i="8"/>
  <c r="W119" i="8" s="1"/>
  <c r="W125" i="8" s="1"/>
  <c r="V199" i="8"/>
  <c r="W199" i="8" s="1"/>
  <c r="W205" i="8" s="1"/>
  <c r="V251" i="8"/>
  <c r="X251" i="8" s="1"/>
  <c r="Y251" i="8" s="1"/>
  <c r="W259" i="8"/>
  <c r="W264" i="8" s="1"/>
  <c r="W299" i="8"/>
  <c r="W304" i="8" s="1"/>
  <c r="V339" i="8"/>
  <c r="X339" i="8" s="1"/>
  <c r="Y339" i="8" s="1"/>
  <c r="K16" i="9"/>
  <c r="X275" i="8"/>
  <c r="Y275" i="8" s="1"/>
  <c r="W275" i="8"/>
  <c r="W280" i="8" s="1"/>
  <c r="U403" i="8"/>
  <c r="X405" i="8"/>
  <c r="L38" i="9"/>
  <c r="D8" i="10"/>
  <c r="P5" i="11"/>
  <c r="V227" i="8"/>
  <c r="W227" i="8" s="1"/>
  <c r="W232" i="8" s="1"/>
  <c r="V291" i="8"/>
  <c r="X291" i="8" s="1"/>
  <c r="Y291" i="8" s="1"/>
  <c r="V355" i="8"/>
  <c r="X355" i="8" s="1"/>
  <c r="Y355" i="8" s="1"/>
  <c r="W291" i="8"/>
  <c r="W296" i="8" s="1"/>
  <c r="W355" i="8"/>
  <c r="W360" i="8" s="1"/>
  <c r="V243" i="8"/>
  <c r="W243" i="8" s="1"/>
  <c r="W248" i="8" s="1"/>
  <c r="V307" i="8"/>
  <c r="W307" i="8" s="1"/>
  <c r="W312" i="8" s="1"/>
  <c r="V371" i="8"/>
  <c r="W371" i="8" l="1"/>
  <c r="W376" i="8" s="1"/>
  <c r="X371" i="8"/>
  <c r="Y371" i="8" s="1"/>
  <c r="X379" i="8"/>
  <c r="Y379" i="8" s="1"/>
  <c r="W379" i="8"/>
  <c r="W384" i="8" s="1"/>
  <c r="W189" i="8"/>
  <c r="W195" i="8" s="1"/>
  <c r="X189" i="8"/>
  <c r="Y189" i="8" s="1"/>
  <c r="W315" i="8"/>
  <c r="W320" i="8" s="1"/>
  <c r="X315" i="8"/>
  <c r="Y315" i="8" s="1"/>
  <c r="X219" i="8"/>
  <c r="Y219" i="8" s="1"/>
  <c r="W219" i="8"/>
  <c r="W224" i="8" s="1"/>
  <c r="X89" i="8"/>
  <c r="Y89" i="8" s="1"/>
  <c r="W89" i="8"/>
  <c r="W95" i="8" s="1"/>
  <c r="W363" i="8"/>
  <c r="W368" i="8" s="1"/>
  <c r="X363" i="8"/>
  <c r="Y363" i="8" s="1"/>
  <c r="W347" i="8"/>
  <c r="W352" i="8" s="1"/>
  <c r="X347" i="8"/>
  <c r="Y347" i="8" s="1"/>
  <c r="W331" i="8"/>
  <c r="W336" i="8" s="1"/>
  <c r="X331" i="8"/>
  <c r="Y331" i="8" s="1"/>
  <c r="W267" i="8"/>
  <c r="W272" i="8" s="1"/>
  <c r="X267" i="8"/>
  <c r="Y267" i="8" s="1"/>
  <c r="X31" i="8"/>
  <c r="G7" i="4"/>
  <c r="H7" i="4" s="1"/>
  <c r="X407" i="8"/>
  <c r="Y408" i="8"/>
  <c r="E10" i="4"/>
  <c r="C10" i="4"/>
  <c r="D10" i="4"/>
  <c r="F10" i="4"/>
  <c r="G10" i="4"/>
  <c r="I64" i="14"/>
  <c r="I60" i="14"/>
  <c r="I56" i="14"/>
  <c r="I51" i="14"/>
  <c r="I47" i="14"/>
  <c r="I43" i="14"/>
  <c r="I39" i="14"/>
  <c r="I35" i="14"/>
  <c r="I31" i="14"/>
  <c r="I27" i="14"/>
  <c r="I23" i="14"/>
  <c r="I19" i="14"/>
  <c r="I63" i="14"/>
  <c r="I59" i="14"/>
  <c r="I55" i="14"/>
  <c r="I50" i="14"/>
  <c r="I46" i="14"/>
  <c r="I42" i="14"/>
  <c r="I38" i="14"/>
  <c r="I34" i="14"/>
  <c r="I30" i="14"/>
  <c r="I26" i="14"/>
  <c r="I22" i="14"/>
  <c r="I18" i="14"/>
  <c r="I62" i="14"/>
  <c r="I58" i="14"/>
  <c r="I53" i="14"/>
  <c r="I49" i="14"/>
  <c r="I45" i="14"/>
  <c r="I41" i="14"/>
  <c r="I37" i="14"/>
  <c r="I33" i="14"/>
  <c r="I29" i="14"/>
  <c r="I25" i="14"/>
  <c r="I21" i="14"/>
  <c r="I61" i="14"/>
  <c r="I57" i="14"/>
  <c r="I52" i="14"/>
  <c r="I48" i="14"/>
  <c r="I44" i="14"/>
  <c r="I40" i="14"/>
  <c r="I36" i="14"/>
  <c r="I32" i="14"/>
  <c r="I28" i="14"/>
  <c r="I24" i="14"/>
  <c r="I20" i="14"/>
  <c r="Y405" i="8"/>
  <c r="E9" i="4"/>
  <c r="C9" i="4"/>
  <c r="F9" i="4"/>
  <c r="D9" i="4"/>
  <c r="G9" i="4"/>
  <c r="X403" i="8"/>
  <c r="X109" i="8"/>
  <c r="Y109" i="8" s="1"/>
  <c r="X227" i="8"/>
  <c r="Y227" i="8" s="1"/>
  <c r="W169" i="8"/>
  <c r="W175" i="8" s="1"/>
  <c r="W79" i="8"/>
  <c r="W85" i="8" s="1"/>
  <c r="W251" i="8"/>
  <c r="W256" i="8" s="1"/>
  <c r="W339" i="8"/>
  <c r="W344" i="8" s="1"/>
  <c r="X199" i="8"/>
  <c r="Y199" i="8" s="1"/>
  <c r="X14" i="8"/>
  <c r="Y15" i="8"/>
  <c r="E6" i="4"/>
  <c r="C6" i="4"/>
  <c r="D6" i="4"/>
  <c r="F6" i="4"/>
  <c r="G6" i="4"/>
  <c r="W139" i="8"/>
  <c r="W145" i="8" s="1"/>
  <c r="W159" i="8"/>
  <c r="W165" i="8" s="1"/>
  <c r="E5" i="4"/>
  <c r="Y6" i="8"/>
  <c r="C5" i="4"/>
  <c r="F5" i="4"/>
  <c r="X5" i="8"/>
  <c r="G5" i="4"/>
  <c r="W75" i="8"/>
  <c r="W68" i="8" s="1"/>
  <c r="X307" i="8"/>
  <c r="Y307" i="8" s="1"/>
  <c r="W31" i="8"/>
  <c r="I16" i="14"/>
  <c r="C24" i="4"/>
  <c r="I14" i="14"/>
  <c r="X119" i="8"/>
  <c r="Y119" i="8" s="1"/>
  <c r="X243" i="8"/>
  <c r="Y243" i="8" s="1"/>
  <c r="J7" i="4"/>
  <c r="I7" i="4"/>
  <c r="D24" i="4"/>
  <c r="I8" i="4" l="1"/>
  <c r="H6" i="4"/>
  <c r="J8" i="4"/>
  <c r="H9" i="4"/>
  <c r="J6" i="4"/>
  <c r="I6" i="4"/>
  <c r="G8" i="4"/>
  <c r="C25" i="4"/>
  <c r="X68" i="8"/>
  <c r="J9" i="4"/>
  <c r="I9" i="4"/>
  <c r="F8" i="4"/>
  <c r="F13" i="4" s="1"/>
  <c r="G13" i="4"/>
  <c r="C8" i="4"/>
  <c r="C13" i="4" s="1"/>
  <c r="H10" i="4"/>
  <c r="H5" i="4"/>
  <c r="E8" i="4"/>
  <c r="D8" i="4"/>
  <c r="J10" i="4"/>
  <c r="I10" i="4"/>
  <c r="J5" i="4"/>
  <c r="I5" i="4"/>
  <c r="D5" i="4"/>
  <c r="J40" i="5" l="1"/>
  <c r="H8" i="4"/>
  <c r="D13" i="4"/>
  <c r="C14" i="4" s="1"/>
  <c r="J21" i="4" s="1"/>
  <c r="H13" i="4"/>
  <c r="H40" i="5" s="1"/>
  <c r="I13" i="4"/>
  <c r="E13" i="4"/>
  <c r="J13" i="4"/>
  <c r="I14" i="4" l="1"/>
  <c r="H17" i="5" s="1"/>
  <c r="H30" i="5" l="1"/>
  <c r="I26" i="5"/>
  <c r="K26" i="5" s="1"/>
  <c r="J2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6" authorId="0" shapeId="0" xr:uid="{310200D3-39E1-4ED3-BF9C-EA5694821227}">
      <text>
        <r>
          <rPr>
            <sz val="12"/>
            <color indexed="81"/>
            <rFont val="Tahoma"/>
            <family val="2"/>
            <charset val="238"/>
          </rPr>
          <t>wpisz nazwę szkoły</t>
        </r>
      </text>
    </comment>
    <comment ref="B8" authorId="0" shapeId="0" xr:uid="{E82AD2BF-07BA-4DEC-8112-F270AEA01FDE}">
      <text>
        <r>
          <rPr>
            <sz val="9"/>
            <color indexed="81"/>
            <rFont val="Tahoma"/>
            <family val="2"/>
            <charset val="238"/>
          </rPr>
          <t xml:space="preserve">wpisz patrona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ML</author>
  </authors>
  <commentList>
    <comment ref="J11" authorId="0" shapeId="0" xr:uid="{7CBC5C9B-7EC6-47B0-B5A3-ECE52BB4F42A}">
      <text>
        <r>
          <rPr>
            <b/>
            <sz val="8"/>
            <color indexed="10"/>
            <rFont val="Tahoma"/>
            <family val="2"/>
            <charset val="238"/>
          </rPr>
          <t>ML:</t>
        </r>
        <r>
          <rPr>
            <sz val="8"/>
            <color indexed="10"/>
            <rFont val="Tahoma"/>
            <family val="2"/>
            <charset val="238"/>
          </rPr>
          <t xml:space="preserve">
Uzupełnij pola zacieniowane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V6" authorId="0" shapeId="0" xr:uid="{88109456-2688-4569-8ABE-6BD852F0C8C9}">
      <text>
        <r>
          <rPr>
            <b/>
            <sz val="10"/>
            <color indexed="81"/>
            <rFont val="Tahoma"/>
            <family val="2"/>
            <charset val="238"/>
          </rPr>
          <t>wpisz ilość godz. etatowych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V15" authorId="0" shapeId="0" xr:uid="{7E67FE1F-FA98-40C8-9C18-0839A8855DCE}">
      <text>
        <r>
          <rPr>
            <b/>
            <sz val="10"/>
            <color indexed="81"/>
            <rFont val="Tahoma"/>
            <family val="2"/>
            <charset val="238"/>
          </rPr>
          <t>wpisz ilość godz. etatowych</t>
        </r>
      </text>
    </comment>
    <comment ref="V23" authorId="0" shapeId="0" xr:uid="{85B9812F-EBB3-47E5-BA72-F6F6DD0B7E83}">
      <text>
        <r>
          <rPr>
            <b/>
            <sz val="10"/>
            <color indexed="81"/>
            <rFont val="Tahoma"/>
            <family val="2"/>
            <charset val="238"/>
          </rPr>
          <t>wpisz ilość godz. etatowych</t>
        </r>
      </text>
    </comment>
    <comment ref="V32" authorId="0" shapeId="0" xr:uid="{96FD23BD-450E-4061-8C0B-E77FD48B37A2}">
      <text>
        <r>
          <rPr>
            <b/>
            <sz val="10"/>
            <color indexed="81"/>
            <rFont val="Tahoma"/>
            <family val="2"/>
            <charset val="238"/>
          </rPr>
          <t>wpisz ilość godz. etatowych</t>
        </r>
      </text>
    </comment>
    <comment ref="V42" authorId="0" shapeId="0" xr:uid="{869F7EB7-AE8B-4DFE-B4FE-75222BBC7690}">
      <text>
        <r>
          <rPr>
            <b/>
            <sz val="10"/>
            <color indexed="81"/>
            <rFont val="Tahoma"/>
            <family val="2"/>
            <charset val="238"/>
          </rPr>
          <t>wpisz ilość godz. etatowyc</t>
        </r>
        <r>
          <rPr>
            <b/>
            <sz val="8"/>
            <color indexed="81"/>
            <rFont val="Tahoma"/>
            <family val="2"/>
            <charset val="238"/>
          </rPr>
          <t>h</t>
        </r>
      </text>
    </comment>
    <comment ref="V52" authorId="0" shapeId="0" xr:uid="{85FA9771-464C-4307-9C3D-920D2A430CC7}">
      <text>
        <r>
          <rPr>
            <b/>
            <sz val="10"/>
            <color indexed="81"/>
            <rFont val="Tahoma"/>
            <family val="2"/>
            <charset val="238"/>
          </rPr>
          <t>wpisz ilość godz. etatowych</t>
        </r>
      </text>
    </comment>
  </commentList>
</comments>
</file>

<file path=xl/sharedStrings.xml><?xml version="1.0" encoding="utf-8"?>
<sst xmlns="http://schemas.openxmlformats.org/spreadsheetml/2006/main" count="1307" uniqueCount="602">
  <si>
    <t>Przedmioty</t>
  </si>
  <si>
    <t>Szkoły</t>
  </si>
  <si>
    <t>Akompaniament</t>
  </si>
  <si>
    <t>SAK</t>
  </si>
  <si>
    <t>Animacja grupy metodą zabawy</t>
  </si>
  <si>
    <t>Animacja zespołów zadaniowych</t>
  </si>
  <si>
    <t>Antropogeografia</t>
  </si>
  <si>
    <t>Charakter zajęć</t>
  </si>
  <si>
    <t>Bibliotekarz szkolny</t>
  </si>
  <si>
    <t>Biblioterapia</t>
  </si>
  <si>
    <t>godziny do dysp. dyrekt.</t>
  </si>
  <si>
    <t>gdd</t>
  </si>
  <si>
    <t>Biomedyczne podstawy rekreacji i turystyki</t>
  </si>
  <si>
    <t>godziny niedydaktyczne</t>
  </si>
  <si>
    <t>gn</t>
  </si>
  <si>
    <t>Biomedyczne podstawy turystyki</t>
  </si>
  <si>
    <t>indywidualny tok naucz.</t>
  </si>
  <si>
    <t>itn</t>
  </si>
  <si>
    <t>Budowa scenariusza filmowego</t>
  </si>
  <si>
    <t>nauczanie indywidualne</t>
  </si>
  <si>
    <t>nind</t>
  </si>
  <si>
    <t>Choreoterapia</t>
  </si>
  <si>
    <t>zajęcia obowiązkowe</t>
  </si>
  <si>
    <t>ob.</t>
  </si>
  <si>
    <t>Drama</t>
  </si>
  <si>
    <t>zajęcia rewalidacyjne</t>
  </si>
  <si>
    <t>zrew</t>
  </si>
  <si>
    <t>Edukacja środowiskowa</t>
  </si>
  <si>
    <t>Ekonomiczne i prawne podstawy turystyki</t>
  </si>
  <si>
    <t>Elementy psychologii społecznej</t>
  </si>
  <si>
    <t>Elementy wiedzy o kulturze</t>
  </si>
  <si>
    <t>Płeć</t>
  </si>
  <si>
    <t>Folklor taneczny wybranych regionów Polski</t>
  </si>
  <si>
    <t>Formy aktywności ruchowej</t>
  </si>
  <si>
    <t>kobieta</t>
  </si>
  <si>
    <t>K</t>
  </si>
  <si>
    <t>Geografia turystyczna</t>
  </si>
  <si>
    <t>mężczyzna</t>
  </si>
  <si>
    <t>M</t>
  </si>
  <si>
    <t>Gromadzenie i udostępnianie zbiorów</t>
  </si>
  <si>
    <t>Godziny do dyspozycji dyrektora</t>
  </si>
  <si>
    <t>Historia filmu</t>
  </si>
  <si>
    <t>Historia i estetyka fotografii</t>
  </si>
  <si>
    <t>Historia tańca i baletu</t>
  </si>
  <si>
    <t xml:space="preserve">Szkoła </t>
  </si>
  <si>
    <t>Komunikacja społeczna</t>
  </si>
  <si>
    <t>Komunikacja społeczna w społeczności lokalnej</t>
  </si>
  <si>
    <t>Komunikacja społeczna w społ. lokalnej</t>
  </si>
  <si>
    <t>Kultura słowa</t>
  </si>
  <si>
    <t>publiczna</t>
  </si>
  <si>
    <t>Kultura żywego słowa</t>
  </si>
  <si>
    <t>niepubliczna</t>
  </si>
  <si>
    <t>Metody i techniki animacji społeczno-kulturalnej</t>
  </si>
  <si>
    <t>Metody i techn. animacji społ.-kulturalnej</t>
  </si>
  <si>
    <t>Metody i techniki plastyczne</t>
  </si>
  <si>
    <t>Forma zatrudnienia</t>
  </si>
  <si>
    <t>Metody i techniki teatralne</t>
  </si>
  <si>
    <t>Metodyka krajoznawstwa</t>
  </si>
  <si>
    <t>mianowanie</t>
  </si>
  <si>
    <t>m</t>
  </si>
  <si>
    <t>Metodyka pracy w klubie filmowym</t>
  </si>
  <si>
    <t>umowa na czas nieokreślony</t>
  </si>
  <si>
    <t>un</t>
  </si>
  <si>
    <t>Metodyka programowania turystyki</t>
  </si>
  <si>
    <t>umowa na czas określony</t>
  </si>
  <si>
    <t>uo</t>
  </si>
  <si>
    <t>Metodyka rekreacji</t>
  </si>
  <si>
    <t>inne</t>
  </si>
  <si>
    <t>in</t>
  </si>
  <si>
    <t>Mody taneczne</t>
  </si>
  <si>
    <t>Multimedia - współczesne środki rejestracji obrazu</t>
  </si>
  <si>
    <t>minister MKiDN</t>
  </si>
  <si>
    <t>Muzykoterapia</t>
  </si>
  <si>
    <t>samorząd</t>
  </si>
  <si>
    <t>Obsługa ruchu turystycznego</t>
  </si>
  <si>
    <t>osoba fizyczna</t>
  </si>
  <si>
    <t>Plastyka ciała i technika wyrazu scenicznego</t>
  </si>
  <si>
    <t>Podstawy anatomii i fizjologii człowieka</t>
  </si>
  <si>
    <t>Podstawy ekologii</t>
  </si>
  <si>
    <t>Podstawy organizacji i kierowania zespołem</t>
  </si>
  <si>
    <t>Aktualizacja na dzień:</t>
  </si>
  <si>
    <t>Podstawy pomocy psychologicznej</t>
  </si>
  <si>
    <t>Podstawy rehabilitacji</t>
  </si>
  <si>
    <t>Podstawy techniki tańca klasycznego</t>
  </si>
  <si>
    <t>Przygotowanie pedagogiczne</t>
  </si>
  <si>
    <t>Podstawy wiedzy o filmie</t>
  </si>
  <si>
    <t>Podstawy wiedzy o literaturze</t>
  </si>
  <si>
    <t>nie</t>
  </si>
  <si>
    <t>NIE</t>
  </si>
  <si>
    <t>Podstawy wiedzy o muzyce</t>
  </si>
  <si>
    <t>tak</t>
  </si>
  <si>
    <t>TAK</t>
  </si>
  <si>
    <t>Podstawy wiedzy o plastyce</t>
  </si>
  <si>
    <t>Podstawy wiedzy o teatrze</t>
  </si>
  <si>
    <t>Podstawy wiedzy o turystyce</t>
  </si>
  <si>
    <t>Polskie tańce narodowe</t>
  </si>
  <si>
    <t>Poznawanie środowiska lokalnego</t>
  </si>
  <si>
    <t>bibliotekarstwo</t>
  </si>
  <si>
    <t>biblitekar</t>
  </si>
  <si>
    <t>Pracownia fotografii</t>
  </si>
  <si>
    <t>biblioterapia</t>
  </si>
  <si>
    <t>biblioter</t>
  </si>
  <si>
    <t>Pracownia realizacji filmu</t>
  </si>
  <si>
    <t>animacja społeczności lokalnych</t>
  </si>
  <si>
    <t>an.społ</t>
  </si>
  <si>
    <t>Pracownia środowiskowa</t>
  </si>
  <si>
    <t>arteterapia</t>
  </si>
  <si>
    <t>artet</t>
  </si>
  <si>
    <t>Praktyczne podstawy animacji społeczno-kulturalnej</t>
  </si>
  <si>
    <t>film</t>
  </si>
  <si>
    <t>Praktyka zawodowa</t>
  </si>
  <si>
    <t>turystyka i rekreacja</t>
  </si>
  <si>
    <t>tur.i rekr.</t>
  </si>
  <si>
    <t>Praktyki śródsemestralne</t>
  </si>
  <si>
    <t>fotografia</t>
  </si>
  <si>
    <t>foto</t>
  </si>
  <si>
    <t>Prawne i ekonomiczne podstawy działalności kulturalnej</t>
  </si>
  <si>
    <t>Prawne i ekonomiczne podstawy działalności kult.</t>
  </si>
  <si>
    <t>taniec</t>
  </si>
  <si>
    <t>Problemy etyki zawodowej animatora kultury</t>
  </si>
  <si>
    <t>teatr</t>
  </si>
  <si>
    <t>Problemy socjalne w społeczności lokalnym</t>
  </si>
  <si>
    <t>Problemy socjalne w społ. lokalnym</t>
  </si>
  <si>
    <t>turystyka</t>
  </si>
  <si>
    <t>turyst.</t>
  </si>
  <si>
    <t>Problemy socjalne w środowisku lokalnym</t>
  </si>
  <si>
    <t>animator działąń arteterapeutycznych</t>
  </si>
  <si>
    <t>anim.d.art.</t>
  </si>
  <si>
    <t>Problemy społeczne osób chorych i niepełnosprawnych</t>
  </si>
  <si>
    <t>Problemy społeczne osób chorych i niepełnospr.</t>
  </si>
  <si>
    <t>animator działań filmowych</t>
  </si>
  <si>
    <t>anim.d.film.</t>
  </si>
  <si>
    <t>Psychologiczno-pedagogiczne podstawy animacji społeczno-kulturalnej</t>
  </si>
  <si>
    <t>Psych.-pedag. podstawy animacji społecz-kultur.</t>
  </si>
  <si>
    <t>animator działań pantomimicznych</t>
  </si>
  <si>
    <t>anim.d.pan.</t>
  </si>
  <si>
    <t>Realizacja filmu</t>
  </si>
  <si>
    <t>animator tańca</t>
  </si>
  <si>
    <t>anim.tańca</t>
  </si>
  <si>
    <t>Repertuar teatru amatorskiego</t>
  </si>
  <si>
    <t>animator działań teatralnych</t>
  </si>
  <si>
    <t>anim.d.teat.</t>
  </si>
  <si>
    <t>Reżyseria w teatrze amatorskim</t>
  </si>
  <si>
    <t>animator czytelnictwa</t>
  </si>
  <si>
    <t>anim.czyt.</t>
  </si>
  <si>
    <t>Rytmika z umuzykalnieniem</t>
  </si>
  <si>
    <t>pantomima</t>
  </si>
  <si>
    <t>pantom</t>
  </si>
  <si>
    <t>Scenografia</t>
  </si>
  <si>
    <t>animacja społeczności  lokalnych  zaoczny</t>
  </si>
  <si>
    <t>an. społ z</t>
  </si>
  <si>
    <t>Socjologiczne i filozoficzne problemy zdrowia i choroby</t>
  </si>
  <si>
    <t>Socjolog. i filozof. problemy zdrowia i choroby</t>
  </si>
  <si>
    <t>bibliotekarstwo zaoczne</t>
  </si>
  <si>
    <t>bibliot. z</t>
  </si>
  <si>
    <t>Środki techniczne w animacji społeczno-kulturalnej</t>
  </si>
  <si>
    <t xml:space="preserve">biblioterapia zaoczna </t>
  </si>
  <si>
    <t>biblioter. z</t>
  </si>
  <si>
    <t>Środki techniczne w turystyce</t>
  </si>
  <si>
    <t>arteterapia zaoczna</t>
  </si>
  <si>
    <t>artet. z</t>
  </si>
  <si>
    <t>Taniec</t>
  </si>
  <si>
    <t>film zaoczny</t>
  </si>
  <si>
    <t>film z</t>
  </si>
  <si>
    <t>Taniec towarzyski</t>
  </si>
  <si>
    <t>Teatr dziecięcy (lalkowy i żywego planu)</t>
  </si>
  <si>
    <t>Techniczne środki w animacji</t>
  </si>
  <si>
    <t>Technika i technologia fotografii</t>
  </si>
  <si>
    <t>Zajęcia inne niż w systemie lekc-klasow.</t>
  </si>
  <si>
    <t>Tryb nauki</t>
  </si>
  <si>
    <t>Technika pracy umysłowej</t>
  </si>
  <si>
    <t>Technika tańca jazzowego</t>
  </si>
  <si>
    <t>Technika wolna</t>
  </si>
  <si>
    <t>plener artystyczny*</t>
  </si>
  <si>
    <t>stacjonarny</t>
  </si>
  <si>
    <t>Technika wolna (tańca)</t>
  </si>
  <si>
    <t>zielona szkoła*</t>
  </si>
  <si>
    <t>zaoczny</t>
  </si>
  <si>
    <t>Warsztat arteterapii</t>
  </si>
  <si>
    <t>obóz naukowy*</t>
  </si>
  <si>
    <t>Wiedza o animacji społecznokulturalnej</t>
  </si>
  <si>
    <t>obóz artystyczny*</t>
  </si>
  <si>
    <t>Wiedza o filmie</t>
  </si>
  <si>
    <t>realizacja spekt/przedstaw*</t>
  </si>
  <si>
    <t>Wiedza o kulturze</t>
  </si>
  <si>
    <t>realizacja koncertów*</t>
  </si>
  <si>
    <t>Wiedza o literaturze</t>
  </si>
  <si>
    <t>realizacja wystaw*</t>
  </si>
  <si>
    <t>Wiedza o muzyce</t>
  </si>
  <si>
    <t>*</t>
  </si>
  <si>
    <t>Wiedza o plastyce</t>
  </si>
  <si>
    <t>Wiedza o społecznościach lokalnych</t>
  </si>
  <si>
    <t>Wiedza o teatrze</t>
  </si>
  <si>
    <t>Wiedza o wspólnotach lokalnych</t>
  </si>
  <si>
    <t>Wstęp do arteterapii</t>
  </si>
  <si>
    <t>Tytuł naukowy</t>
  </si>
  <si>
    <t>Wstęp do wiedzy o sztuce</t>
  </si>
  <si>
    <t>Wybrane zagadnienia reżyserii i kompozycji tańca</t>
  </si>
  <si>
    <t>inżynier</t>
  </si>
  <si>
    <t>inż.</t>
  </si>
  <si>
    <t>Wybrane zagadnienia z anatomii, fizjologii i biomechaniki</t>
  </si>
  <si>
    <t>Wybrane zagadnienia z anat., fizjologii i biomech.</t>
  </si>
  <si>
    <t>licencjat</t>
  </si>
  <si>
    <t>lic.</t>
  </si>
  <si>
    <t>Wybrane zagadnienia z teorii filmu</t>
  </si>
  <si>
    <t>mgr inż.</t>
  </si>
  <si>
    <t>mgri.</t>
  </si>
  <si>
    <t>Wychowanie fizyczne</t>
  </si>
  <si>
    <t>magister</t>
  </si>
  <si>
    <t>mgr</t>
  </si>
  <si>
    <t>Zagadnienia kompozycji i specyficznych form fotografii</t>
  </si>
  <si>
    <t>Zagadnienia kompozycji i specyfic. form fotog.</t>
  </si>
  <si>
    <t>doktor</t>
  </si>
  <si>
    <t>dr</t>
  </si>
  <si>
    <t>Zarządzanie marketingowe</t>
  </si>
  <si>
    <t>doktor hab.</t>
  </si>
  <si>
    <t>drh.</t>
  </si>
  <si>
    <t>Historia pantomimy</t>
  </si>
  <si>
    <t>profesor</t>
  </si>
  <si>
    <t>prof.</t>
  </si>
  <si>
    <t>Techniki pantomimy klasycznej i mimu</t>
  </si>
  <si>
    <t>Plastyka ciała i wyrazu scenicznego</t>
  </si>
  <si>
    <t>Plastyka ciała i wyazu scenicznego</t>
  </si>
  <si>
    <t>Stopień awansu</t>
  </si>
  <si>
    <t>Wybrane techniki taneczne</t>
  </si>
  <si>
    <t>Zadania aktorskie, etiudy i mimodramy</t>
  </si>
  <si>
    <t>dyplomowany</t>
  </si>
  <si>
    <t>D</t>
  </si>
  <si>
    <t>Zasady budowania spektaklu (reżyseria)</t>
  </si>
  <si>
    <t>mian. plan. przyst. do post. kwalif.</t>
  </si>
  <si>
    <t>M1</t>
  </si>
  <si>
    <t>Warsztat artystyczny</t>
  </si>
  <si>
    <t>mianowany</t>
  </si>
  <si>
    <t>Warsztat metodyczny</t>
  </si>
  <si>
    <t>naucz. plan. przyst. do post. egz.</t>
  </si>
  <si>
    <t>NP1</t>
  </si>
  <si>
    <t>Język obcy</t>
  </si>
  <si>
    <t>Język angielski</t>
  </si>
  <si>
    <t>Język niemiecki</t>
  </si>
  <si>
    <t>Nauczyciel początkujący</t>
  </si>
  <si>
    <t>Taniec fizyczny z elementami akrobatyki</t>
  </si>
  <si>
    <t>Taniec fiz. z elem.akrob.</t>
  </si>
  <si>
    <t>Podstawy wiedzy o fotografii</t>
  </si>
  <si>
    <t>nauczyciel początkujący</t>
  </si>
  <si>
    <t>NP.</t>
  </si>
  <si>
    <t>Godziny do dyspozycji dyrektora Studium</t>
  </si>
  <si>
    <t>Godz. do dyspozycji Dyrektora Studium</t>
  </si>
  <si>
    <t>Pedagogika z elementami psychologii</t>
  </si>
  <si>
    <t>Wiedza o kulturze z elementami wiedzy o społeczeństwie</t>
  </si>
  <si>
    <t>Wiedza o kulturze z elem. wiedzy o społ.</t>
  </si>
  <si>
    <t>Wiedza o nauce i literaturze niebeletrystycznej</t>
  </si>
  <si>
    <t>Regiony</t>
  </si>
  <si>
    <t>Literatura piękna</t>
  </si>
  <si>
    <t>Wiedza o czytelnictwie</t>
  </si>
  <si>
    <t>Źródła informacji. Działalność informacyjna</t>
  </si>
  <si>
    <t>Region I - Zachodniopomorski</t>
  </si>
  <si>
    <t>Gromadzenie i udostepnianie zbiorów</t>
  </si>
  <si>
    <t>Region III - Pomorski</t>
  </si>
  <si>
    <t>Opracowanie zbiorów</t>
  </si>
  <si>
    <t>Region IV - Kujawsko - Pomorski</t>
  </si>
  <si>
    <t>Organizacja i zarządzanie w bibliotece</t>
  </si>
  <si>
    <t>Region V - Wielkopolski</t>
  </si>
  <si>
    <t>Technologie informatyczne (użytkowanie komputera)</t>
  </si>
  <si>
    <t>Technologie infor. (użytkowanie komputera)</t>
  </si>
  <si>
    <t>Region VI - Lubuski</t>
  </si>
  <si>
    <t>Komputeryzacja biblioteki</t>
  </si>
  <si>
    <t>Region VII - Dolnośląski</t>
  </si>
  <si>
    <t>Warsztaty czytelnicze</t>
  </si>
  <si>
    <t>Region VIII - Opolski</t>
  </si>
  <si>
    <t>Wiedza o książce i bibliotece</t>
  </si>
  <si>
    <t>Region IX -Śląski</t>
  </si>
  <si>
    <t>Język migowy</t>
  </si>
  <si>
    <t>Region X - Małopolski, Świętokrzyski</t>
  </si>
  <si>
    <t>Biomedyczne podstawy zdrowia i choroby</t>
  </si>
  <si>
    <t>Biomedyczne podstawyzdrowia i choroby</t>
  </si>
  <si>
    <t>Region XI - Podkarpacki</t>
  </si>
  <si>
    <t>Arteterapia</t>
  </si>
  <si>
    <t>Region XII - Lubelski</t>
  </si>
  <si>
    <t>Problemy socjalne w społeczności lokalnej</t>
  </si>
  <si>
    <t>Problemy socjalne w społ. lokalnej</t>
  </si>
  <si>
    <t>Region XIII - Łódzki</t>
  </si>
  <si>
    <t>Teoria i praktyka animacji społeczno-kulturalnej</t>
  </si>
  <si>
    <t>Teoria i prakt animacji spło-kult</t>
  </si>
  <si>
    <t>Region XIV - XV - Warmińsko-Mazurski i Podlaski</t>
  </si>
  <si>
    <t>Psychologia</t>
  </si>
  <si>
    <t>Region XVI - Mazowiecki</t>
  </si>
  <si>
    <t xml:space="preserve">Pedagogika </t>
  </si>
  <si>
    <t>Pedagogika</t>
  </si>
  <si>
    <t>Teoria filmu</t>
  </si>
  <si>
    <t>Scenariusz filmowy</t>
  </si>
  <si>
    <t>Animacja kultury filmowej</t>
  </si>
  <si>
    <t>Montaż filmowy</t>
  </si>
  <si>
    <t>Filmoterapia</t>
  </si>
  <si>
    <t>Komunikacja w bibliotece</t>
  </si>
  <si>
    <t>koniec</t>
  </si>
  <si>
    <t>??</t>
  </si>
  <si>
    <t>Wpisz aktualizację.</t>
  </si>
  <si>
    <t>logo wprowadzić przez "obiekt"</t>
  </si>
  <si>
    <t>Szkoła</t>
  </si>
  <si>
    <t>?</t>
  </si>
  <si>
    <t>Numer teczki:</t>
  </si>
  <si>
    <t>Nazwa skrócona:</t>
  </si>
  <si>
    <t>Rok szkolny:</t>
  </si>
  <si>
    <t>2023/2024</t>
  </si>
  <si>
    <t>ARKUSZ ORGANIZACYJNY SZKOŁY ARTYSTYCZNEJ</t>
  </si>
  <si>
    <t>\</t>
  </si>
  <si>
    <t>Imienia:</t>
  </si>
  <si>
    <t>Dane adresowe</t>
  </si>
  <si>
    <t>REGON</t>
  </si>
  <si>
    <t>Region</t>
  </si>
  <si>
    <t>Rok założenia</t>
  </si>
  <si>
    <t>Kod:</t>
  </si>
  <si>
    <t>Miejscowość:</t>
  </si>
  <si>
    <t>Ulica, nr:</t>
  </si>
  <si>
    <t>Fax:</t>
  </si>
  <si>
    <t>Tel:</t>
  </si>
  <si>
    <t>tel. komórkowy:</t>
  </si>
  <si>
    <t>E-mail:</t>
  </si>
  <si>
    <t>Strona www:</t>
  </si>
  <si>
    <r>
      <rPr>
        <b/>
        <sz val="12"/>
        <rFont val="Arial CE"/>
        <charset val="238"/>
      </rPr>
      <t>Szkoły w zespole</t>
    </r>
    <r>
      <rPr>
        <b/>
        <sz val="8"/>
        <rFont val="Arial CE"/>
        <charset val="238"/>
      </rPr>
      <t xml:space="preserve"> </t>
    </r>
    <r>
      <rPr>
        <sz val="8"/>
        <rFont val="Arial CE"/>
        <charset val="238"/>
      </rPr>
      <t>(wypełniają tylko zespoły szkół)</t>
    </r>
  </si>
  <si>
    <t xml:space="preserve"> Nazwa:</t>
  </si>
  <si>
    <t>Nazwa skrócona</t>
  </si>
  <si>
    <t>REGON:</t>
  </si>
  <si>
    <t>1.</t>
  </si>
  <si>
    <t>3.</t>
  </si>
  <si>
    <t>4.</t>
  </si>
  <si>
    <t>Dane organu prowadzącego szkołę:</t>
  </si>
  <si>
    <t>Organ prow.:</t>
  </si>
  <si>
    <t>Nazwa (nazwisko)</t>
  </si>
  <si>
    <t>KOD</t>
  </si>
  <si>
    <t>Ulica nr:</t>
  </si>
  <si>
    <t>Informacje dodatkowe:</t>
  </si>
  <si>
    <t>Tytuł zawodowy (kod i tytuł)</t>
  </si>
  <si>
    <t>Kształcenie ogólnokształcące:</t>
  </si>
  <si>
    <t>Realizowane etapy edukacjne (usuń niewłaściwe) :</t>
  </si>
  <si>
    <t>Egzaminy zewnętrzne:</t>
  </si>
  <si>
    <t>Związki zawodowe:</t>
  </si>
  <si>
    <t>Czy działają:</t>
  </si>
  <si>
    <t>Czy szkoła posiada internat/bursę?</t>
  </si>
  <si>
    <t>Rada Szkoły</t>
  </si>
  <si>
    <t>2.</t>
  </si>
  <si>
    <t>Rada Rodziców</t>
  </si>
  <si>
    <t>Samorząd Ucz.</t>
  </si>
  <si>
    <t>Arkusz został zaopiniowany przez:</t>
  </si>
  <si>
    <t>data</t>
  </si>
  <si>
    <t>Radę Pedagogiczną</t>
  </si>
  <si>
    <t>Związki Zawodowe</t>
  </si>
  <si>
    <t>Numer szkoły:</t>
  </si>
  <si>
    <t xml:space="preserve">ZESTAWIENIE  LICZBOWE PERSONELU I GODZIN </t>
  </si>
  <si>
    <t>Charakter służbowy pracownika</t>
  </si>
  <si>
    <t>Liczba osób</t>
  </si>
  <si>
    <t>Pełnozatrudnieni</t>
  </si>
  <si>
    <t>Niepełno-zatrudnieni</t>
  </si>
  <si>
    <t>    Ogółem     godzin tygodniowo</t>
  </si>
  <si>
    <t>Etaty</t>
  </si>
  <si>
    <t>Pełno-zatrudnieni</t>
  </si>
  <si>
    <t>godziny w wymiarze obowiąz.</t>
  </si>
  <si>
    <t>godziny ponad-wymiarowe</t>
  </si>
  <si>
    <t>Pełno-zatrud-nieni</t>
  </si>
  <si>
    <t>Dyrektor</t>
  </si>
  <si>
    <t>Wicedyrektorzy</t>
  </si>
  <si>
    <t>Nauczyciele pełniący inne funkcje kierownicze</t>
  </si>
  <si>
    <t>Nauczyciele realizujący obowiązkowy wymiar 18 godzin tygodniowo</t>
  </si>
  <si>
    <t>Nauczyciele realizujący obowiązkowo wymiar 20 godzin tygodniowo</t>
  </si>
  <si>
    <t>Nauczyciele realizujący obowiązkowy wymiar 30 godzin tygodniowo (bibliotekarz, wychowawca internatu - bursy)</t>
  </si>
  <si>
    <r>
      <t>NAUCZYCIELE NA URLOPACH PŁATNYCH</t>
    </r>
    <r>
      <rPr>
        <b/>
        <sz val="8"/>
        <rFont val="Arial CE"/>
        <charset val="238"/>
      </rPr>
      <t xml:space="preserve"> (urlopy zdrowotne, stan nieczynny, inne)</t>
    </r>
  </si>
  <si>
    <r>
      <t xml:space="preserve">NAUCZYCIELE NA URLOPACH BEZPŁATNYCH </t>
    </r>
    <r>
      <rPr>
        <b/>
        <sz val="8"/>
        <rFont val="Arial CE"/>
        <charset val="238"/>
      </rPr>
      <t>(urlopy bezpłatne,macierzyńskie, urlopy wychowawcze, i inne)</t>
    </r>
  </si>
  <si>
    <t xml:space="preserve">O g ó ł e m   </t>
  </si>
  <si>
    <t>Stopnie awansu zawodowego</t>
  </si>
  <si>
    <t>Nauczyciel nieposiadający st. awansu zawodowego (nauczyciel początkujący)</t>
  </si>
  <si>
    <t>Naucz. plan. przystąpienie do postęp. egz. w br. szk.</t>
  </si>
  <si>
    <t>Mianowany</t>
  </si>
  <si>
    <t>Mian. plan. przystąpienie do postęp. kwal. w br. szk.</t>
  </si>
  <si>
    <t>Dyplomowany</t>
  </si>
  <si>
    <t>Razem</t>
  </si>
  <si>
    <t>Liczba nauczycieli</t>
  </si>
  <si>
    <t>Liczba  etatów</t>
  </si>
  <si>
    <t>Ogółem w szkole:</t>
  </si>
  <si>
    <t>Niepełno-     zatrudnieni</t>
  </si>
  <si>
    <t>Godziny</t>
  </si>
  <si>
    <t>Słuchaczy</t>
  </si>
  <si>
    <t xml:space="preserve">Pracownicy administracyjno - biurowi </t>
  </si>
  <si>
    <t>Pracowników</t>
  </si>
  <si>
    <t>Pracownicy gospodarczy i obsługi</t>
  </si>
  <si>
    <t>Etatów</t>
  </si>
  <si>
    <t>Pracownicy sezonowi</t>
  </si>
  <si>
    <t>Nauczyciele urlopowani (urlopy zdrow., macierzyńsk.)</t>
  </si>
  <si>
    <t>Nauczyciele urlopowani (urlopy bezpł., wychow.i inne)</t>
  </si>
  <si>
    <t xml:space="preserve">     Arkusz zatwierdzam:</t>
  </si>
  <si>
    <t xml:space="preserve">   Nazwa organu prowadzącego szkołę</t>
  </si>
  <si>
    <t xml:space="preserve"> Pieczęć i podpis dyrektora</t>
  </si>
  <si>
    <t xml:space="preserve">   ………………………………..., dnia</t>
  </si>
  <si>
    <t>Pieczęć i podpis zatwierdzającej</t>
  </si>
  <si>
    <t>druk:</t>
  </si>
  <si>
    <t>Opinia wizytatora CEA*:</t>
  </si>
  <si>
    <t>w przypadku szkół prowadzonych przez inny organ niż  MKiDN</t>
  </si>
  <si>
    <t>Pieczęć i podpis wizytatora</t>
  </si>
  <si>
    <t>* w przypadku opinii negatywnej, wizytator dołączy szczegółowe uzasadnienie</t>
  </si>
  <si>
    <t>nr teczki:</t>
  </si>
  <si>
    <t>pieczątka podłużna szkoły</t>
  </si>
  <si>
    <t>ZAŁĄCZNIK</t>
  </si>
  <si>
    <t>DO ARKUSZA ORGANIZACJI ROKU SZKOLNEGO -</t>
  </si>
  <si>
    <t>(informacja uzupełniająca)</t>
  </si>
  <si>
    <t xml:space="preserve">          Oświadczam, że przedłożony arkusz organizacji roku szkolnego ma pokrycie w środkach przydzielonych szkole na rok 2023 (§4790*-nauczycoeli i § 4010-administracji i obsługi), zgodnie z poniższym zestawieniem:</t>
  </si>
  <si>
    <t xml:space="preserve">pracownicy </t>
  </si>
  <si>
    <t>suma</t>
  </si>
  <si>
    <t>pedagogiczni</t>
  </si>
  <si>
    <t>adm-ob.</t>
  </si>
  <si>
    <t>Planowane wykorzystanie §4790*i § 4010 od 1.01.2023 do 31.08.2023 r.</t>
  </si>
  <si>
    <r>
      <t xml:space="preserve">(* </t>
    </r>
    <r>
      <rPr>
        <sz val="8"/>
        <rFont val="Arial"/>
        <family val="2"/>
        <charset val="238"/>
      </rPr>
      <t xml:space="preserve">bez skutku finansowego z tyt. awansu zawodowego </t>
    </r>
    <r>
      <rPr>
        <b/>
        <sz val="8"/>
        <rFont val="Arial"/>
        <family val="2"/>
        <charset val="238"/>
      </rPr>
      <t>w tym:</t>
    </r>
  </si>
  <si>
    <t>a)</t>
  </si>
  <si>
    <t>wynagrodzenia prac. pełnozatrudnionych i niepełnozatrudnionych w zł</t>
  </si>
  <si>
    <t xml:space="preserve"> (nauczyciele bez godzin ponadwymiarowych) </t>
  </si>
  <si>
    <t>b)</t>
  </si>
  <si>
    <t>wynagrodzenia za godziny ponadwymiarowe</t>
  </si>
  <si>
    <t>średnia liczba godzin ponadwymiarowych na pełny etat:</t>
  </si>
  <si>
    <t>c)</t>
  </si>
  <si>
    <t>nagrody jubileuszowe</t>
  </si>
  <si>
    <t>d)</t>
  </si>
  <si>
    <t>odprawy emerytalne</t>
  </si>
  <si>
    <t>e)</t>
  </si>
  <si>
    <t>nagrody dyrektora szkoły (0.8% wynagrodzeń nauczycieli)</t>
  </si>
  <si>
    <t>f)</t>
  </si>
  <si>
    <t>dodatki motywacyjne, funkcyjne</t>
  </si>
  <si>
    <t>g)</t>
  </si>
  <si>
    <t>inne (w tym urlopy zdrowotne, )</t>
  </si>
  <si>
    <t xml:space="preserve">w przeliczeniu na etaty:   </t>
  </si>
  <si>
    <t>Planowane wykorzystanie §4790*i § 4010 od 1.09.2023 r. do 31.12. 2023r.</t>
  </si>
  <si>
    <t>(* bez skutku finansowego z tyt. awansu zawodowego w tym:</t>
  </si>
  <si>
    <t>ogółem  etatów:</t>
  </si>
  <si>
    <t>*)</t>
  </si>
  <si>
    <t xml:space="preserve"> dodatki motywacyjne, funkcyjne</t>
  </si>
  <si>
    <t>h)</t>
  </si>
  <si>
    <t>inne (w tym urlopy zdrowotne)</t>
  </si>
  <si>
    <t xml:space="preserve">Ponadto informuję, że suma godzin </t>
  </si>
  <si>
    <t xml:space="preserve">dydakycznych </t>
  </si>
  <si>
    <t>w tym ponadwymiarowe</t>
  </si>
  <si>
    <t>realizowanych w roku szkolnym 2022/2023</t>
  </si>
  <si>
    <t>planowane w roku 2023/2024</t>
  </si>
  <si>
    <t>bez nauczycieli na urlopach bezpłatnych</t>
  </si>
  <si>
    <t xml:space="preserve">       Jednocześnie oświadczam, że wdrożone nowe ramowe plany nauczania nie wygenerują dodatkowych środków finansowych w kolejnych latach budżetowych.</t>
  </si>
  <si>
    <t>, dnia</t>
  </si>
  <si>
    <t>Główna Księgowa</t>
  </si>
  <si>
    <t>Dyrektor Szkoły</t>
  </si>
  <si>
    <t xml:space="preserve">Ramowy kalendarz  roku  szkolnego </t>
  </si>
  <si>
    <t>terminy</t>
  </si>
  <si>
    <t>rok szkolny</t>
  </si>
  <si>
    <t>zajęcia dydaktyczne</t>
  </si>
  <si>
    <t>przerwy świąteczne:</t>
  </si>
  <si>
    <t>zimowa</t>
  </si>
  <si>
    <t>wiosenna</t>
  </si>
  <si>
    <t>wakacje :</t>
  </si>
  <si>
    <t>zimowe</t>
  </si>
  <si>
    <t>letnie</t>
  </si>
  <si>
    <t>zajęcia dydakt. w kl.  dyplomowych</t>
  </si>
  <si>
    <t>egzaminy dyplomowe:</t>
  </si>
  <si>
    <t>egzaminy wstępne</t>
  </si>
  <si>
    <t>Liczba tygodni pracy dydaktycznej</t>
  </si>
  <si>
    <t>Terminy</t>
  </si>
  <si>
    <t>Liczba tygodni</t>
  </si>
  <si>
    <t>Uwagi</t>
  </si>
  <si>
    <t>I  o k r e s :</t>
  </si>
  <si>
    <t>w tym</t>
  </si>
  <si>
    <t>zajęcia dydakt. w cyklu k-l</t>
  </si>
  <si>
    <t>II  o k r e s :</t>
  </si>
  <si>
    <t xml:space="preserve">w tym </t>
  </si>
  <si>
    <t>- w tym w klasach dyplomowych</t>
  </si>
  <si>
    <t xml:space="preserve">Razem tyg. pracy dydaktycznej w roku szkolnym= </t>
  </si>
  <si>
    <t>tyg</t>
  </si>
  <si>
    <t>W tym zajęcia w klasach dyplomowych</t>
  </si>
  <si>
    <t>w załączeniu szczegółowy harmonogram planowanych zajęć</t>
  </si>
  <si>
    <t>Obowiązująca liczba godzin dydaktycznych nauczycieli w roku szkolnym</t>
  </si>
  <si>
    <t>Liczb godz. obowiązkowych tyg.</t>
  </si>
  <si>
    <t>Liczb godz. obow. rocznie</t>
  </si>
  <si>
    <t>przy 3 godz. tygodniowo=</t>
  </si>
  <si>
    <t>przy 7 godz. tygodniowo=</t>
  </si>
  <si>
    <t>przy 14 godz. tygodniowo=</t>
  </si>
  <si>
    <t>przy 18 godz. tygodniowo=</t>
  </si>
  <si>
    <t>przy 20 godz. tygodniowo=</t>
  </si>
  <si>
    <t>przy 22 godz. tygodniowo=</t>
  </si>
  <si>
    <t>przy 30 godz. tygodniowo=</t>
  </si>
  <si>
    <t xml:space="preserve">Dodatkowe dni wolne od nauk*: </t>
  </si>
  <si>
    <t>Nazwa</t>
  </si>
  <si>
    <t>Liczba dni</t>
  </si>
  <si>
    <t>Termin</t>
  </si>
  <si>
    <t>bez tzw wolnych dni "kalendarzowych"</t>
  </si>
  <si>
    <t>dni</t>
  </si>
  <si>
    <t>Kalendarz B</t>
  </si>
  <si>
    <t xml:space="preserve">Szczegółowy harmonogram zajęć realizowanych w formie innej niż lekcyjno-klasowej </t>
  </si>
  <si>
    <t>Lp.</t>
  </si>
  <si>
    <t>Forma zajęć</t>
  </si>
  <si>
    <t>Cel i założenia programowe</t>
  </si>
  <si>
    <t>Liczba uczestn.</t>
  </si>
  <si>
    <t>Klasy /oddziały</t>
  </si>
  <si>
    <t>Prowadzący zajęcia</t>
  </si>
  <si>
    <t xml:space="preserve">     PRZYDZIAŁ GODZIN NAUCZYCIELOM NA ROK SZKOLNY </t>
  </si>
  <si>
    <t>Nazwisko i imię</t>
  </si>
  <si>
    <t>Rok ur.</t>
  </si>
  <si>
    <t>Ppłeć</t>
  </si>
  <si>
    <t>Staż pracy ogółem</t>
  </si>
  <si>
    <t>Staż pracy pedagogicznej</t>
  </si>
  <si>
    <t>Wykształcenie kierunkowe -uczelnia, wydział, kierunek, specjalność; ew.średnie- szkoła zawód</t>
  </si>
  <si>
    <t>Przygot. pedagog.-uczelnia, instytucja</t>
  </si>
  <si>
    <t>Nakuczyciel początkujący</t>
  </si>
  <si>
    <t>Zajęcia w systemie</t>
  </si>
  <si>
    <t>Przedmiot</t>
  </si>
  <si>
    <t>Specjalizacja</t>
  </si>
  <si>
    <t>I</t>
  </si>
  <si>
    <t>II</t>
  </si>
  <si>
    <t>Zajęcia międzyoddz.</t>
  </si>
  <si>
    <t>Suma godzin</t>
  </si>
  <si>
    <t>Wymiar obowiązk.</t>
  </si>
  <si>
    <t>Godziny  ponadwymiarowe</t>
  </si>
  <si>
    <t>Wymiar etatu</t>
  </si>
  <si>
    <t>Kod etatu</t>
  </si>
  <si>
    <t>U W A G I</t>
  </si>
  <si>
    <t>przedm</t>
  </si>
  <si>
    <t>imie nazwisko</t>
  </si>
  <si>
    <t>DYREKTOR</t>
  </si>
  <si>
    <t>Suma</t>
  </si>
  <si>
    <t>dyr.</t>
  </si>
  <si>
    <t>WICEDYREKTORZY</t>
  </si>
  <si>
    <t>wice</t>
  </si>
  <si>
    <t>Nauczyciele pełniący inne funkcje kierownicze</t>
  </si>
  <si>
    <t>nau_kier</t>
  </si>
  <si>
    <t>Nauczyciele realizujący obowiązkowo wymiar 18 godzin tygodniowo</t>
  </si>
  <si>
    <t>nau_18h</t>
  </si>
  <si>
    <t>Nauczyciele o łączonych etatach z różnego wymiaru</t>
  </si>
  <si>
    <t>Nauczyciele realizujący obowiązkowo wymiar =&gt;20 godzin tygodniowo</t>
  </si>
  <si>
    <t>nau_20h</t>
  </si>
  <si>
    <t>Nauczyciele (bibliotekarz, wychowawca internatu, bursy) realizujący obowiązkowo wymiar 30 godzin tygodniowo</t>
  </si>
  <si>
    <t>nau_30h</t>
  </si>
  <si>
    <t>Nauczyciele na urlopach płatnych</t>
  </si>
  <si>
    <t>x</t>
  </si>
  <si>
    <t>nau_ur_pl</t>
  </si>
  <si>
    <t>Nauczyciele na urlopach bezpłatnych</t>
  </si>
  <si>
    <t>nau_ur_bezpl</t>
  </si>
  <si>
    <t>Pracownicy administracji i obsługi w roku szkolnym</t>
  </si>
  <si>
    <t>Staż</t>
  </si>
  <si>
    <t>Wykształcenie, zawód- specjalność</t>
  </si>
  <si>
    <t>Stanowisko, funkcja</t>
  </si>
  <si>
    <t>Przydział godzin</t>
  </si>
  <si>
    <t>Godziny  nadliczb.</t>
  </si>
  <si>
    <t>Pracownicy administracyji</t>
  </si>
  <si>
    <t>Pracownicy obsługi</t>
  </si>
  <si>
    <t xml:space="preserve">Pracownicy sezonowi </t>
  </si>
  <si>
    <t>Liczba słuchaczy</t>
  </si>
  <si>
    <t xml:space="preserve">Szkoła: </t>
  </si>
  <si>
    <t>Razem uczniów</t>
  </si>
  <si>
    <t>Rok nauki</t>
  </si>
  <si>
    <t>Liczba dziewcząt:</t>
  </si>
  <si>
    <t>Liczba chłopców:</t>
  </si>
  <si>
    <t>Razem słuchaczy w klasach:</t>
  </si>
  <si>
    <t>% dziewcząt</t>
  </si>
  <si>
    <t>% chłpców</t>
  </si>
  <si>
    <t xml:space="preserve"> P o d z i a ł  n a  g r u p y   w  </t>
  </si>
  <si>
    <t>Liczba grup  w klasach i poza klasowych</t>
  </si>
  <si>
    <t>grupy międzyklasowe</t>
  </si>
  <si>
    <t>Suma grup</t>
  </si>
  <si>
    <t>Liczba słuchaczy w roku</t>
  </si>
  <si>
    <t>Semestr</t>
  </si>
  <si>
    <t>III</t>
  </si>
  <si>
    <t>IV</t>
  </si>
  <si>
    <t>Liczba słuchaczy w semestrze</t>
  </si>
  <si>
    <t xml:space="preserve">Razem grup </t>
  </si>
  <si>
    <t>Lp</t>
  </si>
  <si>
    <t>Przedmiot                   grupy</t>
  </si>
  <si>
    <t>a</t>
  </si>
  <si>
    <t>b</t>
  </si>
  <si>
    <t>c</t>
  </si>
  <si>
    <t>d</t>
  </si>
  <si>
    <t>e</t>
  </si>
  <si>
    <t>f</t>
  </si>
  <si>
    <t xml:space="preserve">Liczba słuchaczy  wg specjalizacji w </t>
  </si>
  <si>
    <t>Rok</t>
  </si>
  <si>
    <t>OGÓŁEM</t>
  </si>
  <si>
    <t xml:space="preserve">Liczba słuchaczy </t>
  </si>
  <si>
    <t>Absolwenci  2023 wg specjalności</t>
  </si>
  <si>
    <t>Liczba</t>
  </si>
  <si>
    <t>Specjalizacje</t>
  </si>
  <si>
    <t>przyjętych …... r.</t>
  </si>
  <si>
    <t>dopuszczeni do dyplomu</t>
  </si>
  <si>
    <t>zdali egzamin dyplomowy</t>
  </si>
  <si>
    <t xml:space="preserve">S Z K O L N Y   P L A N    N A U C Z A N I A  -  </t>
  </si>
  <si>
    <t>ZAJĘCIA EDUKACYJNE</t>
  </si>
  <si>
    <t>Razem godzin tyg. w cyklu nauczania</t>
  </si>
  <si>
    <t>Suma godzin w cyklu nauczania</t>
  </si>
  <si>
    <t>UWAGI</t>
  </si>
  <si>
    <t>Liczba tyg. nauki</t>
  </si>
  <si>
    <t>LICZBA GODZ. TYG.</t>
  </si>
  <si>
    <t>OGÓLNA LICZBA GODZIN</t>
  </si>
  <si>
    <t>Liczba godzin obowiązkowych</t>
  </si>
  <si>
    <t>Pozostałe zajęcia</t>
  </si>
  <si>
    <t>OBOWIĄZKOWE</t>
  </si>
  <si>
    <t>INNE ZAJĘCIA EDUKACYJNE</t>
  </si>
  <si>
    <t>01.09.20…. - 31.08.20….</t>
  </si>
  <si>
    <t>01.09.202….- ??</t>
  </si>
  <si>
    <t>Środki przydzielone §4790*i §4010 na 2023 r.</t>
  </si>
  <si>
    <t xml:space="preserve"> </t>
  </si>
  <si>
    <t>nauczyciel realizujący wymiar zatr. pon. 1/2 etatu</t>
  </si>
  <si>
    <t>NP 1/2</t>
  </si>
  <si>
    <t>Nauczyciel realizujący wymiar zatr. pon. 1/2 etatu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</si>
</sst>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zł&quot;_-;\-* #,##0.00\ &quot;zł&quot;_-;_-* &quot;-&quot;??\ &quot;zł&quot;_-;_-@_-"/>
    <numFmt numFmtId="164" formatCode="00\-000"/>
    <numFmt numFmtId="165" formatCode="[&lt;=9999999]###\-##\-##;\(###\)\ ###\-##\-##"/>
    <numFmt numFmtId="166" formatCode="[$-415]d\ mmmm\ yyyy;@"/>
    <numFmt numFmtId="167" formatCode="0.0"/>
    <numFmt numFmtId="168" formatCode=";;;"/>
    <numFmt numFmtId="169" formatCode="#,##0.00\ &quot;zł&quot;"/>
    <numFmt numFmtId="170" formatCode="mmmm\,\ yyyy"/>
    <numFmt numFmtId="171" formatCode="[$-F800]dddd\,\ mmmm\ dd\,\ yyyy"/>
    <numFmt numFmtId="172" formatCode="0.0%"/>
  </numFmts>
  <fonts count="132"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8"/>
      <name val="Arial CE"/>
      <charset val="238"/>
    </font>
    <font>
      <sz val="8"/>
      <name val="Arial Narrow"/>
      <family val="2"/>
      <charset val="238"/>
    </font>
    <font>
      <b/>
      <sz val="10"/>
      <color indexed="10"/>
      <name val="Arial CE"/>
      <charset val="238"/>
    </font>
    <font>
      <sz val="10"/>
      <color indexed="10"/>
      <name val="Arial CE"/>
      <charset val="238"/>
    </font>
    <font>
      <b/>
      <sz val="10"/>
      <name val="Arial CE"/>
      <family val="2"/>
      <charset val="238"/>
    </font>
    <font>
      <sz val="9"/>
      <name val="Arial CE"/>
      <charset val="238"/>
    </font>
    <font>
      <b/>
      <sz val="10"/>
      <color indexed="10"/>
      <name val="Arial CE"/>
      <family val="2"/>
      <charset val="238"/>
    </font>
    <font>
      <sz val="7.5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rgb="FFFF0000"/>
      <name val="Arial CE"/>
      <charset val="238"/>
    </font>
    <font>
      <i/>
      <sz val="8"/>
      <name val="Arial CE"/>
      <charset val="238"/>
    </font>
    <font>
      <b/>
      <sz val="22"/>
      <color indexed="60"/>
      <name val="Arial CE"/>
      <charset val="238"/>
    </font>
    <font>
      <sz val="10"/>
      <name val="Arial CE"/>
      <family val="2"/>
      <charset val="238"/>
    </font>
    <font>
      <b/>
      <sz val="18"/>
      <color indexed="60"/>
      <name val="Arial"/>
      <family val="2"/>
    </font>
    <font>
      <b/>
      <sz val="20"/>
      <color indexed="12"/>
      <name val="Arial CE"/>
      <charset val="238"/>
    </font>
    <font>
      <sz val="10"/>
      <name val="Arial"/>
      <family val="2"/>
      <charset val="238"/>
    </font>
    <font>
      <b/>
      <sz val="22"/>
      <name val="Arial CE"/>
      <charset val="238"/>
    </font>
    <font>
      <sz val="9"/>
      <name val="Arial CE"/>
      <family val="2"/>
      <charset val="238"/>
    </font>
    <font>
      <b/>
      <sz val="60"/>
      <name val="Times New Roman CE"/>
      <family val="1"/>
      <charset val="238"/>
    </font>
    <font>
      <sz val="22"/>
      <name val="Arial CE"/>
      <charset val="238"/>
    </font>
    <font>
      <b/>
      <sz val="16"/>
      <color indexed="12"/>
      <name val="Arial CE"/>
      <family val="2"/>
      <charset val="238"/>
    </font>
    <font>
      <b/>
      <sz val="22"/>
      <color indexed="12"/>
      <name val="Arial CE"/>
      <family val="2"/>
      <charset val="238"/>
    </font>
    <font>
      <sz val="22"/>
      <color indexed="12"/>
      <name val="Arial CE"/>
      <family val="2"/>
      <charset val="238"/>
    </font>
    <font>
      <b/>
      <i/>
      <sz val="14"/>
      <color indexed="12"/>
      <name val="Arial"/>
      <family val="2"/>
      <charset val="238"/>
    </font>
    <font>
      <i/>
      <sz val="10"/>
      <name val="Arial CE"/>
      <charset val="238"/>
    </font>
    <font>
      <sz val="11"/>
      <name val="Arial CE"/>
      <charset val="238"/>
    </font>
    <font>
      <i/>
      <sz val="11"/>
      <name val="Arial CE"/>
      <charset val="238"/>
    </font>
    <font>
      <b/>
      <sz val="8"/>
      <name val="Arial CE"/>
      <charset val="238"/>
    </font>
    <font>
      <u/>
      <sz val="10"/>
      <color theme="10"/>
      <name val="Arial CE"/>
      <charset val="238"/>
    </font>
    <font>
      <u/>
      <sz val="10"/>
      <color indexed="12"/>
      <name val="Arial CE"/>
      <charset val="238"/>
    </font>
    <font>
      <b/>
      <sz val="11"/>
      <name val="Arial CE"/>
      <charset val="238"/>
    </font>
    <font>
      <i/>
      <sz val="8"/>
      <name val="Arial"/>
      <family val="2"/>
      <charset val="238"/>
    </font>
    <font>
      <b/>
      <sz val="14"/>
      <name val="Arial CE"/>
      <charset val="238"/>
    </font>
    <font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2"/>
      <color indexed="10"/>
      <name val="Arial CE"/>
      <charset val="238"/>
    </font>
    <font>
      <sz val="10"/>
      <color rgb="FFFF0000"/>
      <name val="Arial CE"/>
      <charset val="238"/>
    </font>
    <font>
      <b/>
      <sz val="10"/>
      <color rgb="FFFF0000"/>
      <name val="Arial CE"/>
      <charset val="238"/>
    </font>
    <font>
      <b/>
      <sz val="14"/>
      <name val="Arial CE"/>
      <family val="2"/>
      <charset val="238"/>
    </font>
    <font>
      <sz val="16"/>
      <name val="Arial CE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6"/>
      <name val="Arial CE"/>
      <family val="2"/>
      <charset val="238"/>
    </font>
    <font>
      <b/>
      <sz val="9"/>
      <name val="Arial CE"/>
      <family val="2"/>
      <charset val="238"/>
    </font>
    <font>
      <b/>
      <sz val="8"/>
      <name val="Arial Narrow"/>
      <family val="2"/>
      <charset val="238"/>
    </font>
    <font>
      <sz val="8"/>
      <name val="Arial Narrow CE"/>
      <family val="2"/>
      <charset val="238"/>
    </font>
    <font>
      <i/>
      <sz val="9"/>
      <name val="Arial CE"/>
      <charset val="238"/>
    </font>
    <font>
      <sz val="28"/>
      <name val="Arial CE"/>
      <family val="2"/>
      <charset val="238"/>
    </font>
    <font>
      <sz val="5"/>
      <name val="Arial CE"/>
      <family val="2"/>
      <charset val="238"/>
    </font>
    <font>
      <b/>
      <sz val="10"/>
      <color rgb="FF7030A0"/>
      <name val="Arial CE"/>
      <charset val="238"/>
    </font>
    <font>
      <sz val="7"/>
      <name val="Arial CE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b/>
      <sz val="9"/>
      <color indexed="48"/>
      <name val="Arial"/>
      <family val="2"/>
      <charset val="238"/>
    </font>
    <font>
      <b/>
      <sz val="9"/>
      <name val="Arial CE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i/>
      <sz val="9"/>
      <name val="Arial"/>
      <family val="2"/>
      <charset val="238"/>
    </font>
    <font>
      <sz val="7"/>
      <color rgb="FF000000"/>
      <name val="Czcionka tekstu podstawowego"/>
      <family val="2"/>
      <charset val="238"/>
    </font>
    <font>
      <i/>
      <sz val="10"/>
      <color rgb="FF000000"/>
      <name val="Czcionka tekstu podstawowego"/>
      <charset val="238"/>
    </font>
    <font>
      <b/>
      <sz val="8"/>
      <color indexed="10"/>
      <name val="Tahoma"/>
      <family val="2"/>
      <charset val="238"/>
    </font>
    <font>
      <sz val="8"/>
      <color indexed="10"/>
      <name val="Tahoma"/>
      <family val="2"/>
      <charset val="238"/>
    </font>
    <font>
      <sz val="10"/>
      <color rgb="FF7030A0"/>
      <name val="Arial CE"/>
      <charset val="238"/>
    </font>
    <font>
      <b/>
      <sz val="16"/>
      <color rgb="FF7030A0"/>
      <name val="Arial CE"/>
      <charset val="238"/>
    </font>
    <font>
      <b/>
      <sz val="18"/>
      <color rgb="FF7030A0"/>
      <name val="Arial CE"/>
      <charset val="238"/>
    </font>
    <font>
      <b/>
      <sz val="12"/>
      <color rgb="FF7030A0"/>
      <name val="Arial CE"/>
      <charset val="238"/>
    </font>
    <font>
      <sz val="12"/>
      <color indexed="12"/>
      <name val="Arial CE"/>
      <charset val="238"/>
    </font>
    <font>
      <sz val="9"/>
      <color rgb="FF7030A0"/>
      <name val="Arial CE"/>
      <charset val="238"/>
    </font>
    <font>
      <b/>
      <i/>
      <sz val="10"/>
      <name val="Arial CE"/>
      <charset val="238"/>
    </font>
    <font>
      <b/>
      <sz val="11"/>
      <color rgb="FFFF0000"/>
      <name val="Arial CE"/>
      <charset val="238"/>
    </font>
    <font>
      <sz val="8"/>
      <color rgb="FFFF0000"/>
      <name val="Arial CE"/>
      <charset val="238"/>
    </font>
    <font>
      <sz val="11"/>
      <color rgb="FFFF0000"/>
      <name val="Arial CE"/>
      <charset val="238"/>
    </font>
    <font>
      <sz val="11"/>
      <color indexed="10"/>
      <name val="Arial CE"/>
      <charset val="238"/>
    </font>
    <font>
      <sz val="20"/>
      <name val="Arial CE"/>
      <charset val="238"/>
    </font>
    <font>
      <b/>
      <sz val="14"/>
      <color indexed="10"/>
      <name val="Arial CE"/>
      <charset val="238"/>
    </font>
    <font>
      <b/>
      <sz val="11"/>
      <color indexed="10"/>
      <name val="Arial CE"/>
      <charset val="238"/>
    </font>
    <font>
      <sz val="20"/>
      <color rgb="FFFF0000"/>
      <name val="Arial CE"/>
      <charset val="238"/>
    </font>
    <font>
      <b/>
      <sz val="10"/>
      <color indexed="12"/>
      <name val="Arial CE"/>
      <charset val="238"/>
    </font>
    <font>
      <b/>
      <sz val="13"/>
      <color rgb="FF7030A0"/>
      <name val="Arial CE"/>
      <charset val="238"/>
    </font>
    <font>
      <sz val="9"/>
      <color rgb="FFFF0000"/>
      <name val="Arial CE"/>
      <charset val="238"/>
    </font>
    <font>
      <sz val="12"/>
      <color rgb="FFFF0000"/>
      <name val="Arial CE"/>
      <charset val="238"/>
    </font>
    <font>
      <b/>
      <sz val="18"/>
      <color indexed="10"/>
      <name val="Arial"/>
      <family val="2"/>
      <charset val="238"/>
    </font>
    <font>
      <b/>
      <sz val="24"/>
      <color indexed="10"/>
      <name val="Arial"/>
      <family val="2"/>
      <charset val="238"/>
    </font>
    <font>
      <b/>
      <sz val="16"/>
      <name val="Arial"/>
      <family val="2"/>
      <charset val="238"/>
    </font>
    <font>
      <b/>
      <sz val="20"/>
      <color indexed="10"/>
      <name val="Arial"/>
      <family val="2"/>
      <charset val="238"/>
    </font>
    <font>
      <b/>
      <sz val="20"/>
      <name val="Arial"/>
      <family val="2"/>
      <charset val="238"/>
    </font>
    <font>
      <b/>
      <sz val="12"/>
      <name val="Arial"/>
      <family val="2"/>
      <charset val="238"/>
    </font>
    <font>
      <b/>
      <i/>
      <sz val="11"/>
      <name val="Arial Narrow"/>
      <family val="2"/>
      <charset val="238"/>
    </font>
    <font>
      <b/>
      <i/>
      <sz val="11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0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6"/>
      <color indexed="10"/>
      <name val="Arial CE"/>
      <charset val="238"/>
    </font>
    <font>
      <b/>
      <sz val="20"/>
      <name val="Arial CE"/>
      <charset val="238"/>
    </font>
    <font>
      <i/>
      <sz val="11"/>
      <name val="Arial"/>
      <family val="2"/>
      <charset val="238"/>
    </font>
    <font>
      <b/>
      <sz val="16"/>
      <name val="Arial CE"/>
      <charset val="238"/>
    </font>
    <font>
      <b/>
      <sz val="14"/>
      <color rgb="FFFF0000"/>
      <name val="Arial CE"/>
      <charset val="238"/>
    </font>
    <font>
      <i/>
      <sz val="9"/>
      <name val="Arial"/>
      <family val="2"/>
      <charset val="238"/>
    </font>
    <font>
      <i/>
      <sz val="10"/>
      <name val="Arial"/>
      <family val="2"/>
      <charset val="238"/>
    </font>
    <font>
      <b/>
      <sz val="12"/>
      <color indexed="10"/>
      <name val="Arial CE"/>
      <family val="2"/>
      <charset val="238"/>
    </font>
    <font>
      <sz val="20"/>
      <name val="Lucida Handwriting"/>
      <family val="4"/>
    </font>
    <font>
      <b/>
      <sz val="16"/>
      <name val="Arial CE"/>
      <family val="2"/>
      <charset val="238"/>
    </font>
    <font>
      <b/>
      <sz val="16"/>
      <color indexed="10"/>
      <name val="Arial CE"/>
      <family val="2"/>
      <charset val="238"/>
    </font>
    <font>
      <sz val="6"/>
      <name val="Arial CE"/>
      <family val="2"/>
      <charset val="238"/>
    </font>
    <font>
      <b/>
      <sz val="18"/>
      <name val="Arial CE"/>
      <family val="2"/>
      <charset val="238"/>
    </font>
    <font>
      <sz val="18"/>
      <name val="Arial CE"/>
      <charset val="238"/>
    </font>
    <font>
      <b/>
      <sz val="18"/>
      <name val="Arial CE"/>
      <charset val="238"/>
    </font>
    <font>
      <b/>
      <sz val="14"/>
      <color indexed="10"/>
      <name val="Arial"/>
      <family val="2"/>
      <charset val="238"/>
    </font>
    <font>
      <sz val="10"/>
      <name val="Times New Roman"/>
      <family val="1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sz val="14"/>
      <color indexed="12"/>
      <name val="Arial"/>
      <family val="2"/>
      <charset val="238"/>
    </font>
    <font>
      <b/>
      <sz val="13"/>
      <color indexed="12"/>
      <name val="Arial"/>
      <family val="2"/>
      <charset val="238"/>
    </font>
    <font>
      <b/>
      <sz val="11"/>
      <color indexed="10"/>
      <name val="Arial"/>
      <family val="2"/>
      <charset val="238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2"/>
      <name val="Arial"/>
      <family val="2"/>
      <charset val="238"/>
    </font>
    <font>
      <b/>
      <i/>
      <sz val="10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</fills>
  <borders count="19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12"/>
      </left>
      <right/>
      <top style="medium">
        <color indexed="12"/>
      </top>
      <bottom/>
      <diagonal/>
    </border>
    <border>
      <left/>
      <right/>
      <top style="medium">
        <color indexed="12"/>
      </top>
      <bottom/>
      <diagonal/>
    </border>
    <border>
      <left/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/>
      <top/>
      <bottom/>
      <diagonal/>
    </border>
    <border>
      <left/>
      <right style="medium">
        <color indexed="12"/>
      </right>
      <top style="dotted">
        <color indexed="64"/>
      </top>
      <bottom style="dotted">
        <color indexed="64"/>
      </bottom>
      <diagonal/>
    </border>
    <border>
      <left style="medium">
        <color indexed="12"/>
      </left>
      <right/>
      <top/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/>
      <diagonal/>
    </border>
    <border>
      <left style="medium">
        <color indexed="18"/>
      </left>
      <right/>
      <top style="medium">
        <color indexed="18"/>
      </top>
      <bottom/>
      <diagonal/>
    </border>
    <border>
      <left/>
      <right style="thin">
        <color indexed="64"/>
      </right>
      <top style="medium">
        <color indexed="18"/>
      </top>
      <bottom/>
      <diagonal/>
    </border>
    <border>
      <left/>
      <right/>
      <top style="medium">
        <color indexed="1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1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18"/>
      </left>
      <right/>
      <top/>
      <bottom style="thin">
        <color indexed="64"/>
      </bottom>
      <diagonal/>
    </border>
    <border>
      <left style="medium">
        <color indexed="18"/>
      </left>
      <right/>
      <top style="thin">
        <color indexed="64"/>
      </top>
      <bottom/>
      <diagonal/>
    </border>
    <border>
      <left style="medium">
        <color indexed="18"/>
      </left>
      <right/>
      <top/>
      <bottom style="medium">
        <color indexed="18"/>
      </bottom>
      <diagonal/>
    </border>
    <border>
      <left/>
      <right style="thin">
        <color indexed="64"/>
      </right>
      <top/>
      <bottom style="medium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rgb="FFFF0000"/>
      </right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1" fillId="0" borderId="0"/>
    <xf numFmtId="44" fontId="1" fillId="0" borderId="0" applyFont="0" applyFill="0" applyBorder="0" applyAlignment="0" applyProtection="0"/>
    <xf numFmtId="0" fontId="20" fillId="0" borderId="0"/>
    <xf numFmtId="0" fontId="20" fillId="0" borderId="0"/>
  </cellStyleXfs>
  <cellXfs count="1307">
    <xf numFmtId="0" fontId="0" fillId="0" borderId="0" xfId="0"/>
    <xf numFmtId="0" fontId="1" fillId="0" borderId="0" xfId="1" applyProtection="1">
      <protection hidden="1"/>
    </xf>
    <xf numFmtId="0" fontId="1" fillId="0" borderId="0" xfId="1"/>
    <xf numFmtId="0" fontId="1" fillId="5" borderId="3" xfId="1" applyFill="1" applyBorder="1" applyProtection="1">
      <protection locked="0"/>
    </xf>
    <xf numFmtId="0" fontId="1" fillId="0" borderId="4" xfId="1" applyBorder="1"/>
    <xf numFmtId="0" fontId="1" fillId="0" borderId="5" xfId="1" applyBorder="1" applyProtection="1">
      <protection hidden="1"/>
    </xf>
    <xf numFmtId="0" fontId="4" fillId="0" borderId="0" xfId="1" applyFont="1" applyAlignment="1" applyProtection="1">
      <alignment vertical="center"/>
      <protection hidden="1"/>
    </xf>
    <xf numFmtId="0" fontId="5" fillId="5" borderId="3" xfId="1" applyFont="1" applyFill="1" applyBorder="1" applyProtection="1">
      <protection locked="0"/>
    </xf>
    <xf numFmtId="0" fontId="3" fillId="4" borderId="0" xfId="1" applyFont="1" applyFill="1" applyAlignment="1" applyProtection="1">
      <alignment vertical="center"/>
      <protection hidden="1"/>
    </xf>
    <xf numFmtId="0" fontId="6" fillId="5" borderId="3" xfId="1" applyFont="1" applyFill="1" applyBorder="1" applyAlignment="1" applyProtection="1">
      <alignment horizontal="left" vertical="top" wrapText="1"/>
      <protection locked="0"/>
    </xf>
    <xf numFmtId="0" fontId="1" fillId="0" borderId="6" xfId="1" applyBorder="1"/>
    <xf numFmtId="0" fontId="1" fillId="0" borderId="7" xfId="1" applyBorder="1" applyProtection="1">
      <protection hidden="1"/>
    </xf>
    <xf numFmtId="0" fontId="1" fillId="4" borderId="0" xfId="1" applyFill="1" applyProtection="1">
      <protection hidden="1"/>
    </xf>
    <xf numFmtId="0" fontId="1" fillId="4" borderId="0" xfId="1" applyFill="1" applyAlignment="1" applyProtection="1">
      <alignment horizontal="left" vertical="center"/>
      <protection hidden="1"/>
    </xf>
    <xf numFmtId="0" fontId="1" fillId="4" borderId="0" xfId="1" applyFill="1"/>
    <xf numFmtId="0" fontId="1" fillId="0" borderId="0" xfId="1" applyAlignment="1" applyProtection="1">
      <alignment horizontal="left" vertical="center"/>
      <protection hidden="1"/>
    </xf>
    <xf numFmtId="0" fontId="6" fillId="5" borderId="3" xfId="1" applyFont="1" applyFill="1" applyBorder="1" applyAlignment="1" applyProtection="1">
      <alignment vertical="top" wrapText="1"/>
      <protection locked="0"/>
    </xf>
    <xf numFmtId="0" fontId="1" fillId="0" borderId="4" xfId="1" applyBorder="1" applyProtection="1">
      <protection hidden="1"/>
    </xf>
    <xf numFmtId="0" fontId="1" fillId="0" borderId="5" xfId="1" applyBorder="1" applyAlignment="1" applyProtection="1">
      <alignment horizontal="center" vertical="center"/>
      <protection hidden="1"/>
    </xf>
    <xf numFmtId="0" fontId="1" fillId="0" borderId="4" xfId="1" applyBorder="1" applyProtection="1">
      <protection locked="0" hidden="1"/>
    </xf>
    <xf numFmtId="0" fontId="1" fillId="0" borderId="5" xfId="1" applyBorder="1" applyAlignment="1" applyProtection="1">
      <alignment horizontal="center" vertical="center"/>
      <protection locked="0" hidden="1"/>
    </xf>
    <xf numFmtId="0" fontId="1" fillId="4" borderId="0" xfId="1" applyFill="1" applyAlignment="1" applyProtection="1">
      <alignment vertical="center"/>
      <protection hidden="1"/>
    </xf>
    <xf numFmtId="0" fontId="1" fillId="5" borderId="4" xfId="1" applyFill="1" applyBorder="1" applyProtection="1">
      <protection locked="0" hidden="1"/>
    </xf>
    <xf numFmtId="0" fontId="1" fillId="5" borderId="5" xfId="1" applyFill="1" applyBorder="1" applyAlignment="1" applyProtection="1">
      <alignment horizontal="center" vertical="center"/>
      <protection locked="0" hidden="1"/>
    </xf>
    <xf numFmtId="0" fontId="1" fillId="0" borderId="0" xfId="1" applyAlignment="1" applyProtection="1">
      <alignment vertical="center"/>
      <protection hidden="1"/>
    </xf>
    <xf numFmtId="0" fontId="1" fillId="5" borderId="6" xfId="1" applyFill="1" applyBorder="1" applyProtection="1">
      <protection locked="0" hidden="1"/>
    </xf>
    <xf numFmtId="0" fontId="1" fillId="5" borderId="7" xfId="1" applyFill="1" applyBorder="1" applyAlignment="1" applyProtection="1">
      <alignment horizontal="center" vertical="center"/>
      <protection locked="0" hidden="1"/>
    </xf>
    <xf numFmtId="0" fontId="6" fillId="5" borderId="3" xfId="1" applyFont="1" applyFill="1" applyBorder="1" applyProtection="1">
      <protection locked="0"/>
    </xf>
    <xf numFmtId="0" fontId="1" fillId="4" borderId="0" xfId="1" applyFill="1" applyProtection="1">
      <protection locked="0"/>
    </xf>
    <xf numFmtId="0" fontId="1" fillId="4" borderId="0" xfId="1" applyFill="1" applyAlignment="1" applyProtection="1">
      <alignment vertical="center"/>
      <protection locked="0" hidden="1"/>
    </xf>
    <xf numFmtId="0" fontId="1" fillId="0" borderId="0" xfId="1" applyAlignment="1" applyProtection="1">
      <alignment vertical="center"/>
      <protection locked="0" hidden="1"/>
    </xf>
    <xf numFmtId="0" fontId="7" fillId="0" borderId="0" xfId="1" applyFont="1"/>
    <xf numFmtId="0" fontId="1" fillId="0" borderId="6" xfId="1" applyBorder="1" applyProtection="1">
      <protection hidden="1"/>
    </xf>
    <xf numFmtId="0" fontId="1" fillId="0" borderId="0" xfId="1" applyProtection="1">
      <protection locked="0"/>
    </xf>
    <xf numFmtId="0" fontId="8" fillId="0" borderId="0" xfId="1" applyFont="1"/>
    <xf numFmtId="0" fontId="1" fillId="0" borderId="10" xfId="1" applyBorder="1" applyProtection="1">
      <protection hidden="1"/>
    </xf>
    <xf numFmtId="0" fontId="1" fillId="0" borderId="11" xfId="1" applyBorder="1" applyProtection="1">
      <protection hidden="1"/>
    </xf>
    <xf numFmtId="0" fontId="2" fillId="0" borderId="5" xfId="1" applyFont="1" applyBorder="1" applyAlignment="1" applyProtection="1">
      <alignment horizontal="center" vertical="center"/>
      <protection hidden="1"/>
    </xf>
    <xf numFmtId="0" fontId="2" fillId="0" borderId="7" xfId="1" applyFont="1" applyBorder="1" applyAlignment="1" applyProtection="1">
      <alignment horizontal="center" vertical="center"/>
      <protection hidden="1"/>
    </xf>
    <xf numFmtId="0" fontId="1" fillId="0" borderId="5" xfId="1" applyBorder="1"/>
    <xf numFmtId="0" fontId="1" fillId="0" borderId="7" xfId="1" applyBorder="1"/>
    <xf numFmtId="12" fontId="9" fillId="0" borderId="3" xfId="2" quotePrefix="1" applyNumberFormat="1" applyFont="1" applyBorder="1" applyAlignment="1" applyProtection="1">
      <alignment horizontal="center" vertical="center" textRotation="90" wrapText="1"/>
      <protection locked="0"/>
    </xf>
    <xf numFmtId="12" fontId="9" fillId="0" borderId="3" xfId="2" applyNumberFormat="1" applyFont="1" applyBorder="1" applyAlignment="1" applyProtection="1">
      <alignment horizontal="center" vertical="center" wrapText="1"/>
      <protection locked="0"/>
    </xf>
    <xf numFmtId="0" fontId="2" fillId="0" borderId="5" xfId="1" applyFont="1" applyBorder="1" applyProtection="1">
      <protection hidden="1"/>
    </xf>
    <xf numFmtId="12" fontId="9" fillId="0" borderId="0" xfId="2" applyNumberFormat="1" applyFont="1" applyAlignment="1" applyProtection="1">
      <alignment horizontal="center" vertical="center" textRotation="90" wrapText="1"/>
      <protection locked="0"/>
    </xf>
    <xf numFmtId="12" fontId="1" fillId="0" borderId="4" xfId="2" applyNumberFormat="1" applyBorder="1" applyAlignment="1">
      <alignment horizontal="left" vertical="center" wrapText="1"/>
    </xf>
    <xf numFmtId="12" fontId="1" fillId="0" borderId="5" xfId="2" applyNumberFormat="1" applyBorder="1" applyAlignment="1">
      <alignment horizontal="left" vertical="center" wrapText="1"/>
    </xf>
    <xf numFmtId="12" fontId="0" fillId="0" borderId="4" xfId="2" applyNumberFormat="1" applyFont="1" applyBorder="1" applyAlignment="1">
      <alignment horizontal="left" vertical="center" wrapText="1"/>
    </xf>
    <xf numFmtId="12" fontId="0" fillId="0" borderId="5" xfId="2" applyNumberFormat="1" applyFont="1" applyBorder="1" applyAlignment="1">
      <alignment horizontal="left" vertical="center" wrapText="1"/>
    </xf>
    <xf numFmtId="12" fontId="10" fillId="0" borderId="4" xfId="2" applyNumberFormat="1" applyFont="1" applyBorder="1" applyAlignment="1">
      <alignment horizontal="left" vertical="center" wrapText="1"/>
    </xf>
    <xf numFmtId="12" fontId="0" fillId="5" borderId="11" xfId="2" applyNumberFormat="1" applyFont="1" applyFill="1" applyBorder="1" applyAlignment="1" applyProtection="1">
      <alignment horizontal="left" vertical="center" wrapText="1"/>
      <protection locked="0"/>
    </xf>
    <xf numFmtId="12" fontId="0" fillId="5" borderId="11" xfId="2" applyNumberFormat="1" applyFont="1" applyFill="1" applyBorder="1" applyAlignment="1" applyProtection="1">
      <alignment horizontal="left" vertical="center"/>
      <protection locked="0"/>
    </xf>
    <xf numFmtId="12" fontId="0" fillId="5" borderId="3" xfId="2" applyNumberFormat="1" applyFont="1" applyFill="1" applyBorder="1" applyAlignment="1" applyProtection="1">
      <alignment horizontal="left" vertical="center" wrapText="1"/>
      <protection locked="0"/>
    </xf>
    <xf numFmtId="12" fontId="0" fillId="5" borderId="3" xfId="2" applyNumberFormat="1" applyFont="1" applyFill="1" applyBorder="1" applyAlignment="1" applyProtection="1">
      <alignment horizontal="left" vertical="center"/>
      <protection locked="0"/>
    </xf>
    <xf numFmtId="12" fontId="11" fillId="0" borderId="0" xfId="2" applyNumberFormat="1" applyFont="1" applyAlignment="1" applyProtection="1">
      <alignment horizontal="center" vertical="center" wrapText="1"/>
      <protection locked="0"/>
    </xf>
    <xf numFmtId="0" fontId="1" fillId="0" borderId="10" xfId="1" applyBorder="1"/>
    <xf numFmtId="0" fontId="1" fillId="0" borderId="10" xfId="1" applyBorder="1" applyAlignment="1" applyProtection="1">
      <alignment vertical="center"/>
      <protection hidden="1"/>
    </xf>
    <xf numFmtId="0" fontId="1" fillId="0" borderId="10" xfId="1" applyBorder="1" applyAlignment="1">
      <alignment vertical="center"/>
    </xf>
    <xf numFmtId="0" fontId="1" fillId="0" borderId="11" xfId="1" applyBorder="1"/>
    <xf numFmtId="0" fontId="1" fillId="5" borderId="10" xfId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2" fillId="0" borderId="0" xfId="1" applyFont="1"/>
    <xf numFmtId="0" fontId="3" fillId="4" borderId="0" xfId="1" applyFont="1" applyFill="1" applyAlignment="1" applyProtection="1">
      <alignment horizontal="center" vertical="center" wrapText="1"/>
      <protection hidden="1"/>
    </xf>
    <xf numFmtId="0" fontId="1" fillId="0" borderId="12" xfId="1" applyBorder="1"/>
    <xf numFmtId="0" fontId="13" fillId="0" borderId="4" xfId="1" applyFont="1" applyBorder="1" applyAlignment="1">
      <alignment vertical="center"/>
    </xf>
    <xf numFmtId="0" fontId="1" fillId="7" borderId="0" xfId="1" applyFill="1" applyAlignment="1">
      <alignment horizontal="center" vertical="center" textRotation="90"/>
    </xf>
    <xf numFmtId="14" fontId="14" fillId="0" borderId="0" xfId="1" quotePrefix="1" applyNumberFormat="1" applyFont="1" applyAlignment="1" applyProtection="1">
      <alignment horizontal="left" vertical="center"/>
      <protection locked="0"/>
    </xf>
    <xf numFmtId="0" fontId="15" fillId="0" borderId="0" xfId="1" applyFont="1" applyAlignment="1" applyProtection="1">
      <alignment vertical="top"/>
      <protection locked="0"/>
    </xf>
    <xf numFmtId="0" fontId="1" fillId="0" borderId="0" xfId="1" applyAlignment="1" applyProtection="1">
      <alignment vertical="top"/>
      <protection locked="0"/>
    </xf>
    <xf numFmtId="0" fontId="15" fillId="0" borderId="0" xfId="1" applyFont="1" applyAlignment="1">
      <alignment horizontal="left" vertical="top"/>
    </xf>
    <xf numFmtId="0" fontId="1" fillId="0" borderId="0" xfId="1" applyAlignment="1">
      <alignment horizontal="left" vertical="top"/>
    </xf>
    <xf numFmtId="0" fontId="16" fillId="0" borderId="0" xfId="1" applyFont="1" applyAlignment="1">
      <alignment horizontal="right"/>
    </xf>
    <xf numFmtId="0" fontId="16" fillId="0" borderId="12" xfId="1" applyFont="1" applyBorder="1" applyProtection="1">
      <protection locked="0"/>
    </xf>
    <xf numFmtId="0" fontId="1" fillId="0" borderId="12" xfId="1" applyBorder="1" applyAlignment="1">
      <alignment vertical="center"/>
    </xf>
    <xf numFmtId="0" fontId="1" fillId="8" borderId="0" xfId="1" applyFill="1" applyProtection="1">
      <protection hidden="1"/>
    </xf>
    <xf numFmtId="0" fontId="17" fillId="8" borderId="0" xfId="1" applyFont="1" applyFill="1" applyAlignment="1" applyProtection="1">
      <alignment horizontal="right"/>
      <protection hidden="1"/>
    </xf>
    <xf numFmtId="49" fontId="18" fillId="0" borderId="0" xfId="1" applyNumberFormat="1" applyFont="1" applyProtection="1">
      <protection locked="0"/>
    </xf>
    <xf numFmtId="0" fontId="17" fillId="0" borderId="0" xfId="1" applyFont="1" applyProtection="1">
      <protection hidden="1"/>
    </xf>
    <xf numFmtId="49" fontId="20" fillId="0" borderId="0" xfId="1" applyNumberFormat="1" applyFont="1" applyAlignment="1">
      <alignment horizontal="right"/>
    </xf>
    <xf numFmtId="0" fontId="21" fillId="0" borderId="0" xfId="1" applyFont="1" applyAlignment="1" applyProtection="1">
      <alignment horizontal="left" indent="1"/>
      <protection locked="0"/>
    </xf>
    <xf numFmtId="0" fontId="22" fillId="0" borderId="0" xfId="1" applyFont="1" applyAlignment="1" applyProtection="1">
      <alignment vertical="center" wrapText="1"/>
      <protection locked="0" hidden="1"/>
    </xf>
    <xf numFmtId="0" fontId="1" fillId="8" borderId="0" xfId="1" applyFill="1"/>
    <xf numFmtId="1" fontId="15" fillId="0" borderId="0" xfId="1" applyNumberFormat="1" applyFont="1" applyAlignment="1">
      <alignment horizontal="left" vertical="center"/>
    </xf>
    <xf numFmtId="1" fontId="26" fillId="0" borderId="0" xfId="1" applyNumberFormat="1" applyFont="1" applyAlignment="1">
      <alignment horizontal="center" vertical="center"/>
    </xf>
    <xf numFmtId="0" fontId="27" fillId="0" borderId="0" xfId="1" applyFont="1"/>
    <xf numFmtId="1" fontId="1" fillId="0" borderId="0" xfId="1" applyNumberFormat="1" applyAlignment="1" applyProtection="1">
      <alignment horizontal="center" vertical="center"/>
      <protection locked="0"/>
    </xf>
    <xf numFmtId="0" fontId="1" fillId="0" borderId="0" xfId="1" applyAlignment="1">
      <alignment vertical="center"/>
    </xf>
    <xf numFmtId="0" fontId="29" fillId="0" borderId="0" xfId="1" applyFont="1" applyProtection="1">
      <protection hidden="1"/>
    </xf>
    <xf numFmtId="1" fontId="15" fillId="0" borderId="1" xfId="1" applyNumberFormat="1" applyFont="1" applyBorder="1" applyAlignment="1">
      <alignment horizontal="left" vertical="top"/>
    </xf>
    <xf numFmtId="1" fontId="15" fillId="0" borderId="2" xfId="1" applyNumberFormat="1" applyFont="1" applyBorder="1" applyAlignment="1">
      <alignment horizontal="left" vertical="top"/>
    </xf>
    <xf numFmtId="1" fontId="15" fillId="0" borderId="8" xfId="1" applyNumberFormat="1" applyFont="1" applyBorder="1" applyAlignment="1">
      <alignment horizontal="center" vertical="center"/>
    </xf>
    <xf numFmtId="0" fontId="15" fillId="0" borderId="9" xfId="1" applyFont="1" applyBorder="1"/>
    <xf numFmtId="0" fontId="29" fillId="0" borderId="0" xfId="1" applyFont="1"/>
    <xf numFmtId="0" fontId="30" fillId="0" borderId="0" xfId="1" applyFont="1" applyProtection="1">
      <protection hidden="1"/>
    </xf>
    <xf numFmtId="1" fontId="3" fillId="0" borderId="11" xfId="1" applyNumberFormat="1" applyFont="1" applyBorder="1" applyAlignment="1" applyProtection="1">
      <alignment horizontal="center" vertical="center"/>
      <protection locked="0"/>
    </xf>
    <xf numFmtId="0" fontId="30" fillId="0" borderId="0" xfId="1" applyFont="1"/>
    <xf numFmtId="0" fontId="15" fillId="0" borderId="9" xfId="1" applyFont="1" applyBorder="1" applyAlignment="1" applyProtection="1">
      <alignment horizontal="left" vertical="top"/>
      <protection hidden="1"/>
    </xf>
    <xf numFmtId="0" fontId="15" fillId="0" borderId="1" xfId="1" applyFont="1" applyBorder="1" applyAlignment="1" applyProtection="1">
      <alignment horizontal="left" vertical="top"/>
      <protection hidden="1"/>
    </xf>
    <xf numFmtId="1" fontId="15" fillId="0" borderId="2" xfId="1" applyNumberFormat="1" applyFont="1" applyBorder="1" applyAlignment="1">
      <alignment horizontal="center" vertical="center"/>
    </xf>
    <xf numFmtId="0" fontId="15" fillId="0" borderId="2" xfId="1" applyFont="1" applyBorder="1"/>
    <xf numFmtId="164" fontId="4" fillId="0" borderId="1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Protection="1">
      <protection hidden="1"/>
    </xf>
    <xf numFmtId="0" fontId="15" fillId="0" borderId="1" xfId="1" applyFont="1" applyBorder="1"/>
    <xf numFmtId="0" fontId="15" fillId="0" borderId="2" xfId="1" applyFont="1" applyBorder="1" applyAlignment="1">
      <alignment vertical="center"/>
    </xf>
    <xf numFmtId="0" fontId="15" fillId="0" borderId="8" xfId="1" applyFont="1" applyBorder="1" applyAlignment="1">
      <alignment vertical="center"/>
    </xf>
    <xf numFmtId="0" fontId="15" fillId="0" borderId="8" xfId="1" applyFont="1" applyBorder="1"/>
    <xf numFmtId="0" fontId="15" fillId="0" borderId="0" xfId="1" applyFont="1"/>
    <xf numFmtId="0" fontId="15" fillId="8" borderId="0" xfId="1" applyFont="1" applyFill="1" applyProtection="1">
      <protection hidden="1"/>
    </xf>
    <xf numFmtId="0" fontId="15" fillId="0" borderId="1" xfId="1" applyFont="1" applyBorder="1" applyAlignment="1" applyProtection="1">
      <alignment vertical="top"/>
      <protection hidden="1"/>
    </xf>
    <xf numFmtId="0" fontId="15" fillId="0" borderId="8" xfId="1" applyFont="1" applyBorder="1" applyAlignment="1" applyProtection="1">
      <alignment vertical="top"/>
      <protection hidden="1"/>
    </xf>
    <xf numFmtId="0" fontId="15" fillId="0" borderId="2" xfId="1" applyFont="1" applyBorder="1" applyAlignment="1" applyProtection="1">
      <alignment vertical="top"/>
      <protection hidden="1"/>
    </xf>
    <xf numFmtId="0" fontId="15" fillId="0" borderId="0" xfId="1" applyFont="1" applyAlignment="1" applyProtection="1">
      <alignment horizontal="left" vertical="top"/>
      <protection hidden="1"/>
    </xf>
    <xf numFmtId="0" fontId="15" fillId="8" borderId="0" xfId="1" applyFont="1" applyFill="1" applyAlignment="1" applyProtection="1">
      <alignment horizontal="center" vertical="center"/>
      <protection hidden="1"/>
    </xf>
    <xf numFmtId="0" fontId="15" fillId="8" borderId="5" xfId="1" applyFont="1" applyFill="1" applyBorder="1" applyProtection="1">
      <protection hidden="1"/>
    </xf>
    <xf numFmtId="0" fontId="15" fillId="8" borderId="0" xfId="1" applyFont="1" applyFill="1"/>
    <xf numFmtId="0" fontId="30" fillId="8" borderId="0" xfId="1" applyFont="1" applyFill="1" applyProtection="1">
      <protection hidden="1"/>
    </xf>
    <xf numFmtId="0" fontId="1" fillId="8" borderId="0" xfId="1" applyFill="1" applyAlignment="1" applyProtection="1">
      <alignment vertical="center"/>
      <protection hidden="1"/>
    </xf>
    <xf numFmtId="0" fontId="5" fillId="8" borderId="0" xfId="1" applyFont="1" applyFill="1" applyProtection="1">
      <protection hidden="1"/>
    </xf>
    <xf numFmtId="0" fontId="15" fillId="0" borderId="4" xfId="1" applyFont="1" applyBorder="1" applyAlignment="1">
      <alignment vertical="center"/>
    </xf>
    <xf numFmtId="0" fontId="15" fillId="0" borderId="0" xfId="1" applyFont="1" applyAlignment="1">
      <alignment vertical="center"/>
    </xf>
    <xf numFmtId="0" fontId="15" fillId="0" borderId="5" xfId="1" applyFont="1" applyBorder="1" applyAlignment="1">
      <alignment vertical="center"/>
    </xf>
    <xf numFmtId="0" fontId="5" fillId="0" borderId="0" xfId="1" applyFont="1"/>
    <xf numFmtId="0" fontId="4" fillId="8" borderId="0" xfId="1" applyFont="1" applyFill="1" applyProtection="1">
      <protection hidden="1"/>
    </xf>
    <xf numFmtId="0" fontId="4" fillId="0" borderId="16" xfId="1" applyFont="1" applyBorder="1" applyProtection="1">
      <protection locked="0"/>
    </xf>
    <xf numFmtId="0" fontId="4" fillId="0" borderId="0" xfId="1" applyFont="1"/>
    <xf numFmtId="0" fontId="4" fillId="0" borderId="17" xfId="1" applyFont="1" applyBorder="1" applyProtection="1">
      <protection locked="0"/>
    </xf>
    <xf numFmtId="0" fontId="4" fillId="0" borderId="18" xfId="1" applyFont="1" applyBorder="1" applyProtection="1">
      <protection locked="0"/>
    </xf>
    <xf numFmtId="0" fontId="1" fillId="0" borderId="8" xfId="1" applyBorder="1"/>
    <xf numFmtId="0" fontId="1" fillId="0" borderId="2" xfId="1" applyBorder="1"/>
    <xf numFmtId="0" fontId="1" fillId="0" borderId="11" xfId="1" applyBorder="1" applyAlignment="1" applyProtection="1">
      <alignment horizontal="center" vertical="center"/>
      <protection locked="0"/>
    </xf>
    <xf numFmtId="164" fontId="30" fillId="0" borderId="11" xfId="1" applyNumberFormat="1" applyFont="1" applyBorder="1" applyAlignment="1" applyProtection="1">
      <alignment horizontal="center" vertical="center"/>
      <protection locked="0"/>
    </xf>
    <xf numFmtId="165" fontId="30" fillId="0" borderId="11" xfId="1" applyNumberFormat="1" applyFont="1" applyBorder="1" applyAlignment="1" applyProtection="1">
      <alignment horizontal="center" vertical="center"/>
      <protection locked="0"/>
    </xf>
    <xf numFmtId="0" fontId="3" fillId="9" borderId="13" xfId="1" applyFont="1" applyFill="1" applyBorder="1" applyAlignment="1">
      <alignment vertical="center"/>
    </xf>
    <xf numFmtId="0" fontId="1" fillId="9" borderId="14" xfId="1" applyFill="1" applyBorder="1" applyAlignment="1">
      <alignment vertical="center"/>
    </xf>
    <xf numFmtId="0" fontId="1" fillId="9" borderId="14" xfId="1" applyFill="1" applyBorder="1" applyAlignment="1">
      <alignment horizontal="right" vertical="center"/>
    </xf>
    <xf numFmtId="0" fontId="1" fillId="9" borderId="15" xfId="1" applyFill="1" applyBorder="1" applyAlignment="1">
      <alignment vertical="center"/>
    </xf>
    <xf numFmtId="0" fontId="30" fillId="0" borderId="7" xfId="1" applyFont="1" applyBorder="1" applyAlignment="1" applyProtection="1">
      <alignment horizontal="center" vertical="center"/>
      <protection locked="0"/>
    </xf>
    <xf numFmtId="0" fontId="30" fillId="0" borderId="11" xfId="1" applyFont="1" applyBorder="1" applyAlignment="1" applyProtection="1">
      <alignment horizontal="center" vertical="center"/>
      <protection locked="0"/>
    </xf>
    <xf numFmtId="0" fontId="1" fillId="0" borderId="4" xfId="1" applyBorder="1" applyAlignment="1">
      <alignment horizontal="left" indent="1"/>
    </xf>
    <xf numFmtId="0" fontId="2" fillId="0" borderId="21" xfId="1" applyFont="1" applyBorder="1" applyAlignment="1" applyProtection="1">
      <alignment horizontal="center" vertical="center"/>
      <protection locked="0"/>
    </xf>
    <xf numFmtId="0" fontId="2" fillId="0" borderId="24" xfId="1" applyFont="1" applyBorder="1" applyAlignment="1" applyProtection="1">
      <alignment horizontal="center" vertical="center"/>
      <protection locked="0"/>
    </xf>
    <xf numFmtId="0" fontId="1" fillId="0" borderId="6" xfId="1" applyBorder="1" applyAlignment="1">
      <alignment horizontal="left" indent="1"/>
    </xf>
    <xf numFmtId="0" fontId="2" fillId="0" borderId="29" xfId="1" applyFont="1" applyBorder="1" applyAlignment="1" applyProtection="1">
      <alignment horizontal="center" vertical="center"/>
      <protection locked="0"/>
    </xf>
    <xf numFmtId="0" fontId="1" fillId="0" borderId="30" xfId="1" applyBorder="1" applyAlignment="1">
      <alignment vertical="top"/>
    </xf>
    <xf numFmtId="0" fontId="1" fillId="0" borderId="31" xfId="1" applyBorder="1"/>
    <xf numFmtId="22" fontId="1" fillId="8" borderId="0" xfId="1" applyNumberFormat="1" applyFill="1" applyProtection="1">
      <protection hidden="1"/>
    </xf>
    <xf numFmtId="0" fontId="1" fillId="0" borderId="0" xfId="1" applyAlignment="1">
      <alignment horizontal="left" indent="3"/>
    </xf>
    <xf numFmtId="0" fontId="22" fillId="8" borderId="0" xfId="1" applyFont="1" applyFill="1" applyAlignment="1" applyProtection="1">
      <alignment horizontal="right" vertical="center"/>
      <protection hidden="1"/>
    </xf>
    <xf numFmtId="49" fontId="40" fillId="0" borderId="0" xfId="1" applyNumberFormat="1" applyFont="1" applyAlignment="1" applyProtection="1">
      <alignment vertical="center"/>
      <protection locked="0"/>
    </xf>
    <xf numFmtId="0" fontId="22" fillId="0" borderId="0" xfId="1" applyFont="1" applyAlignment="1" applyProtection="1">
      <alignment vertical="center" wrapText="1"/>
      <protection locked="0"/>
    </xf>
    <xf numFmtId="0" fontId="41" fillId="0" borderId="0" xfId="1" applyFont="1" applyAlignment="1" applyProtection="1">
      <alignment horizontal="right" vertical="center"/>
      <protection hidden="1"/>
    </xf>
    <xf numFmtId="14" fontId="42" fillId="0" borderId="0" xfId="1" applyNumberFormat="1" applyFont="1" applyAlignment="1" applyProtection="1">
      <alignment horizontal="left" vertical="center" wrapText="1"/>
      <protection locked="0" hidden="1"/>
    </xf>
    <xf numFmtId="0" fontId="37" fillId="0" borderId="0" xfId="1" applyFont="1" applyAlignment="1" applyProtection="1">
      <alignment vertical="center" wrapText="1"/>
      <protection locked="0"/>
    </xf>
    <xf numFmtId="1" fontId="43" fillId="8" borderId="0" xfId="1" applyNumberFormat="1" applyFont="1" applyFill="1" applyAlignment="1" applyProtection="1">
      <alignment vertical="center"/>
      <protection hidden="1"/>
    </xf>
    <xf numFmtId="167" fontId="10" fillId="8" borderId="41" xfId="1" applyNumberFormat="1" applyFont="1" applyFill="1" applyBorder="1" applyAlignment="1" applyProtection="1">
      <alignment horizontal="center" vertical="center" wrapText="1"/>
      <protection hidden="1"/>
    </xf>
    <xf numFmtId="0" fontId="22" fillId="8" borderId="3" xfId="1" applyFont="1" applyFill="1" applyBorder="1" applyAlignment="1" applyProtection="1">
      <alignment horizontal="center" vertical="center" wrapText="1"/>
      <protection hidden="1"/>
    </xf>
    <xf numFmtId="1" fontId="22" fillId="8" borderId="3" xfId="1" applyNumberFormat="1" applyFont="1" applyFill="1" applyBorder="1" applyAlignment="1" applyProtection="1">
      <alignment horizontal="center" vertical="center" wrapText="1"/>
      <protection hidden="1"/>
    </xf>
    <xf numFmtId="167" fontId="22" fillId="8" borderId="13" xfId="1" applyNumberFormat="1" applyFont="1" applyFill="1" applyBorder="1" applyAlignment="1" applyProtection="1">
      <alignment horizontal="center" vertical="center" wrapText="1"/>
      <protection hidden="1"/>
    </xf>
    <xf numFmtId="0" fontId="22" fillId="8" borderId="15" xfId="1" applyFont="1" applyFill="1" applyBorder="1" applyAlignment="1" applyProtection="1">
      <alignment horizontal="center" vertical="center" wrapText="1"/>
      <protection hidden="1"/>
    </xf>
    <xf numFmtId="0" fontId="22" fillId="8" borderId="47" xfId="1" applyFont="1" applyFill="1" applyBorder="1" applyAlignment="1" applyProtection="1">
      <alignment horizontal="center" vertical="center" wrapText="1"/>
      <protection hidden="1"/>
    </xf>
    <xf numFmtId="0" fontId="44" fillId="8" borderId="0" xfId="1" applyFont="1" applyFill="1"/>
    <xf numFmtId="0" fontId="17" fillId="8" borderId="48" xfId="1" applyFont="1" applyFill="1" applyBorder="1" applyAlignment="1" applyProtection="1">
      <alignment horizontal="left" vertical="center" wrapText="1" indent="1"/>
      <protection hidden="1"/>
    </xf>
    <xf numFmtId="1" fontId="45" fillId="8" borderId="3" xfId="1" applyNumberFormat="1" applyFont="1" applyFill="1" applyBorder="1" applyAlignment="1" applyProtection="1">
      <alignment horizontal="center" vertical="center"/>
      <protection hidden="1"/>
    </xf>
    <xf numFmtId="2" fontId="45" fillId="8" borderId="3" xfId="1" applyNumberFormat="1" applyFont="1" applyFill="1" applyBorder="1" applyAlignment="1" applyProtection="1">
      <alignment horizontal="right" vertical="center"/>
      <protection hidden="1"/>
    </xf>
    <xf numFmtId="2" fontId="45" fillId="8" borderId="13" xfId="1" applyNumberFormat="1" applyFont="1" applyFill="1" applyBorder="1" applyAlignment="1" applyProtection="1">
      <alignment horizontal="right" vertical="center"/>
      <protection hidden="1"/>
    </xf>
    <xf numFmtId="2" fontId="46" fillId="8" borderId="49" xfId="1" applyNumberFormat="1" applyFont="1" applyFill="1" applyBorder="1" applyAlignment="1" applyProtection="1">
      <alignment horizontal="right" vertical="center"/>
      <protection hidden="1"/>
    </xf>
    <xf numFmtId="2" fontId="45" fillId="8" borderId="15" xfId="1" applyNumberFormat="1" applyFont="1" applyFill="1" applyBorder="1" applyAlignment="1" applyProtection="1">
      <alignment horizontal="right" vertical="center"/>
      <protection hidden="1"/>
    </xf>
    <xf numFmtId="2" fontId="45" fillId="8" borderId="47" xfId="1" applyNumberFormat="1" applyFont="1" applyFill="1" applyBorder="1" applyAlignment="1" applyProtection="1">
      <alignment horizontal="right" vertical="center"/>
      <protection hidden="1"/>
    </xf>
    <xf numFmtId="0" fontId="1" fillId="8" borderId="0" xfId="1" applyFill="1" applyAlignment="1">
      <alignment horizontal="center"/>
    </xf>
    <xf numFmtId="0" fontId="47" fillId="8" borderId="0" xfId="1" applyFont="1" applyFill="1"/>
    <xf numFmtId="2" fontId="46" fillId="8" borderId="49" xfId="1" applyNumberFormat="1" applyFont="1" applyFill="1" applyBorder="1" applyAlignment="1" applyProtection="1">
      <alignment horizontal="right" vertical="center" wrapText="1"/>
      <protection hidden="1"/>
    </xf>
    <xf numFmtId="0" fontId="48" fillId="8" borderId="48" xfId="1" applyFont="1" applyFill="1" applyBorder="1" applyAlignment="1" applyProtection="1">
      <alignment horizontal="left" vertical="center" wrapText="1" indent="1"/>
      <protection hidden="1"/>
    </xf>
    <xf numFmtId="0" fontId="48" fillId="8" borderId="50" xfId="1" applyFont="1" applyFill="1" applyBorder="1" applyAlignment="1" applyProtection="1">
      <alignment horizontal="left" vertical="center" wrapText="1" indent="1"/>
      <protection hidden="1"/>
    </xf>
    <xf numFmtId="1" fontId="45" fillId="8" borderId="9" xfId="1" applyNumberFormat="1" applyFont="1" applyFill="1" applyBorder="1" applyAlignment="1" applyProtection="1">
      <alignment horizontal="center" vertical="center"/>
      <protection hidden="1"/>
    </xf>
    <xf numFmtId="2" fontId="45" fillId="8" borderId="9" xfId="1" applyNumberFormat="1" applyFont="1" applyFill="1" applyBorder="1" applyAlignment="1" applyProtection="1">
      <alignment horizontal="right" vertical="center"/>
      <protection hidden="1"/>
    </xf>
    <xf numFmtId="2" fontId="45" fillId="8" borderId="1" xfId="1" applyNumberFormat="1" applyFont="1" applyFill="1" applyBorder="1" applyAlignment="1" applyProtection="1">
      <alignment horizontal="right" vertical="center"/>
      <protection hidden="1"/>
    </xf>
    <xf numFmtId="2" fontId="46" fillId="8" borderId="51" xfId="1" applyNumberFormat="1" applyFont="1" applyFill="1" applyBorder="1" applyAlignment="1" applyProtection="1">
      <alignment horizontal="right" vertical="center" wrapText="1"/>
      <protection hidden="1"/>
    </xf>
    <xf numFmtId="2" fontId="45" fillId="8" borderId="2" xfId="1" applyNumberFormat="1" applyFont="1" applyFill="1" applyBorder="1" applyAlignment="1" applyProtection="1">
      <alignment horizontal="right" vertical="center"/>
      <protection hidden="1"/>
    </xf>
    <xf numFmtId="2" fontId="45" fillId="8" borderId="52" xfId="1" applyNumberFormat="1" applyFont="1" applyFill="1" applyBorder="1" applyAlignment="1" applyProtection="1">
      <alignment horizontal="right" vertical="center"/>
      <protection hidden="1"/>
    </xf>
    <xf numFmtId="12" fontId="17" fillId="8" borderId="53" xfId="1" applyNumberFormat="1" applyFont="1" applyFill="1" applyBorder="1" applyAlignment="1" applyProtection="1">
      <alignment horizontal="right" vertical="center"/>
      <protection hidden="1"/>
    </xf>
    <xf numFmtId="1" fontId="46" fillId="8" borderId="54" xfId="1" applyNumberFormat="1" applyFont="1" applyFill="1" applyBorder="1" applyAlignment="1" applyProtection="1">
      <alignment horizontal="center" vertical="center"/>
      <protection hidden="1"/>
    </xf>
    <xf numFmtId="2" fontId="46" fillId="0" borderId="55" xfId="1" applyNumberFormat="1" applyFont="1" applyBorder="1" applyAlignment="1" applyProtection="1">
      <alignment horizontal="right" vertical="center" wrapText="1"/>
      <protection hidden="1"/>
    </xf>
    <xf numFmtId="2" fontId="46" fillId="0" borderId="56" xfId="1" applyNumberFormat="1" applyFont="1" applyBorder="1" applyAlignment="1" applyProtection="1">
      <alignment horizontal="right" vertical="center" wrapText="1"/>
      <protection hidden="1"/>
    </xf>
    <xf numFmtId="2" fontId="46" fillId="8" borderId="40" xfId="1" applyNumberFormat="1" applyFont="1" applyFill="1" applyBorder="1" applyAlignment="1" applyProtection="1">
      <alignment horizontal="right" vertical="center"/>
      <protection hidden="1"/>
    </xf>
    <xf numFmtId="2" fontId="46" fillId="8" borderId="44" xfId="1" applyNumberFormat="1" applyFont="1" applyFill="1" applyBorder="1" applyAlignment="1" applyProtection="1">
      <alignment horizontal="right" vertical="center" wrapText="1"/>
      <protection hidden="1"/>
    </xf>
    <xf numFmtId="12" fontId="17" fillId="8" borderId="0" xfId="1" applyNumberFormat="1" applyFont="1" applyFill="1" applyAlignment="1" applyProtection="1">
      <alignment horizontal="right" vertical="center"/>
      <protection hidden="1"/>
    </xf>
    <xf numFmtId="2" fontId="46" fillId="8" borderId="0" xfId="1" applyNumberFormat="1" applyFont="1" applyFill="1" applyAlignment="1" applyProtection="1">
      <alignment horizontal="center" vertical="center"/>
      <protection hidden="1"/>
    </xf>
    <xf numFmtId="2" fontId="46" fillId="0" borderId="0" xfId="1" applyNumberFormat="1" applyFont="1" applyAlignment="1" applyProtection="1">
      <alignment horizontal="center" vertical="center" wrapText="1"/>
      <protection hidden="1"/>
    </xf>
    <xf numFmtId="0" fontId="22" fillId="8" borderId="0" xfId="1" applyFont="1" applyFill="1" applyAlignment="1" applyProtection="1">
      <alignment horizontal="center" vertical="center"/>
      <protection hidden="1"/>
    </xf>
    <xf numFmtId="0" fontId="46" fillId="8" borderId="0" xfId="1" applyFont="1" applyFill="1" applyAlignment="1" applyProtection="1">
      <alignment horizontal="center" vertical="center"/>
      <protection hidden="1"/>
    </xf>
    <xf numFmtId="12" fontId="46" fillId="8" borderId="0" xfId="1" applyNumberFormat="1" applyFont="1" applyFill="1" applyAlignment="1" applyProtection="1">
      <alignment horizontal="center" vertical="center"/>
      <protection hidden="1"/>
    </xf>
    <xf numFmtId="12" fontId="46" fillId="0" borderId="0" xfId="1" applyNumberFormat="1" applyFont="1" applyAlignment="1" applyProtection="1">
      <alignment horizontal="center" vertical="center" wrapText="1"/>
      <protection hidden="1"/>
    </xf>
    <xf numFmtId="1" fontId="22" fillId="8" borderId="0" xfId="1" applyNumberFormat="1" applyFont="1" applyFill="1" applyAlignment="1" applyProtection="1">
      <alignment horizontal="center" vertical="center"/>
      <protection hidden="1"/>
    </xf>
    <xf numFmtId="2" fontId="46" fillId="0" borderId="0" xfId="1" applyNumberFormat="1" applyFont="1" applyAlignment="1" applyProtection="1">
      <alignment horizontal="center" vertical="center"/>
      <protection hidden="1"/>
    </xf>
    <xf numFmtId="0" fontId="3" fillId="8" borderId="61" xfId="1" applyFont="1" applyFill="1" applyBorder="1" applyAlignment="1" applyProtection="1">
      <alignment horizontal="center" vertical="center"/>
      <protection hidden="1"/>
    </xf>
    <xf numFmtId="1" fontId="49" fillId="8" borderId="41" xfId="1" applyNumberFormat="1" applyFont="1" applyFill="1" applyBorder="1" applyAlignment="1" applyProtection="1">
      <alignment horizontal="center" vertical="center" wrapText="1"/>
      <protection hidden="1"/>
    </xf>
    <xf numFmtId="1" fontId="49" fillId="8" borderId="40" xfId="1" applyNumberFormat="1" applyFont="1" applyFill="1" applyBorder="1" applyAlignment="1" applyProtection="1">
      <alignment horizontal="center" vertical="center" wrapText="1"/>
      <protection hidden="1"/>
    </xf>
    <xf numFmtId="0" fontId="49" fillId="0" borderId="40" xfId="1" applyFont="1" applyBorder="1" applyAlignment="1">
      <alignment horizontal="center" vertical="center" wrapText="1"/>
    </xf>
    <xf numFmtId="1" fontId="49" fillId="8" borderId="40" xfId="1" applyNumberFormat="1" applyFont="1" applyFill="1" applyBorder="1" applyAlignment="1" applyProtection="1">
      <alignment horizontal="center" vertical="center"/>
      <protection hidden="1"/>
    </xf>
    <xf numFmtId="1" fontId="49" fillId="8" borderId="44" xfId="1" applyNumberFormat="1" applyFont="1" applyFill="1" applyBorder="1" applyAlignment="1" applyProtection="1">
      <alignment horizontal="center" vertical="center" wrapText="1"/>
      <protection hidden="1"/>
    </xf>
    <xf numFmtId="1" fontId="22" fillId="8" borderId="44" xfId="1" applyNumberFormat="1" applyFont="1" applyFill="1" applyBorder="1" applyAlignment="1" applyProtection="1">
      <alignment horizontal="center" vertical="center"/>
      <protection hidden="1"/>
    </xf>
    <xf numFmtId="0" fontId="2" fillId="8" borderId="48" xfId="1" applyFont="1" applyFill="1" applyBorder="1" applyAlignment="1" applyProtection="1">
      <alignment horizontal="left" vertical="center" indent="1"/>
      <protection hidden="1"/>
    </xf>
    <xf numFmtId="0" fontId="4" fillId="8" borderId="13" xfId="1" applyFont="1" applyFill="1" applyBorder="1" applyAlignment="1" applyProtection="1">
      <alignment horizontal="center" vertical="center"/>
      <protection hidden="1"/>
    </xf>
    <xf numFmtId="0" fontId="4" fillId="8" borderId="15" xfId="1" applyFont="1" applyFill="1" applyBorder="1" applyAlignment="1" applyProtection="1">
      <alignment horizontal="center" vertical="center"/>
      <protection hidden="1"/>
    </xf>
    <xf numFmtId="0" fontId="4" fillId="8" borderId="3" xfId="1" applyFont="1" applyFill="1" applyBorder="1" applyAlignment="1" applyProtection="1">
      <alignment horizontal="center" vertical="center"/>
      <protection hidden="1"/>
    </xf>
    <xf numFmtId="0" fontId="4" fillId="8" borderId="47" xfId="1" applyFont="1" applyFill="1" applyBorder="1" applyAlignment="1" applyProtection="1">
      <alignment horizontal="center" vertical="center"/>
      <protection hidden="1"/>
    </xf>
    <xf numFmtId="1" fontId="3" fillId="8" borderId="47" xfId="1" applyNumberFormat="1" applyFont="1" applyFill="1" applyBorder="1" applyAlignment="1" applyProtection="1">
      <alignment horizontal="center" vertical="center"/>
      <protection hidden="1"/>
    </xf>
    <xf numFmtId="0" fontId="2" fillId="8" borderId="62" xfId="1" applyFont="1" applyFill="1" applyBorder="1" applyAlignment="1" applyProtection="1">
      <alignment horizontal="left" vertical="center" indent="1"/>
      <protection hidden="1"/>
    </xf>
    <xf numFmtId="2" fontId="4" fillId="8" borderId="63" xfId="1" applyNumberFormat="1" applyFont="1" applyFill="1" applyBorder="1" applyAlignment="1" applyProtection="1">
      <alignment horizontal="center" vertical="center"/>
      <protection hidden="1"/>
    </xf>
    <xf numFmtId="2" fontId="4" fillId="8" borderId="64" xfId="1" applyNumberFormat="1" applyFont="1" applyFill="1" applyBorder="1" applyAlignment="1" applyProtection="1">
      <alignment horizontal="center" vertical="center"/>
      <protection hidden="1"/>
    </xf>
    <xf numFmtId="2" fontId="4" fillId="8" borderId="65" xfId="1" applyNumberFormat="1" applyFont="1" applyFill="1" applyBorder="1" applyAlignment="1" applyProtection="1">
      <alignment horizontal="center" vertical="center"/>
      <protection hidden="1"/>
    </xf>
    <xf numFmtId="2" fontId="4" fillId="8" borderId="66" xfId="1" applyNumberFormat="1" applyFont="1" applyFill="1" applyBorder="1" applyAlignment="1" applyProtection="1">
      <alignment horizontal="center" vertical="center"/>
      <protection hidden="1"/>
    </xf>
    <xf numFmtId="2" fontId="3" fillId="8" borderId="66" xfId="1" applyNumberFormat="1" applyFont="1" applyFill="1" applyBorder="1" applyAlignment="1" applyProtection="1">
      <alignment horizontal="center" vertical="center"/>
      <protection hidden="1"/>
    </xf>
    <xf numFmtId="0" fontId="17" fillId="8" borderId="0" xfId="1" applyFont="1" applyFill="1" applyProtection="1">
      <protection hidden="1"/>
    </xf>
    <xf numFmtId="1" fontId="1" fillId="8" borderId="0" xfId="1" applyNumberFormat="1" applyFill="1" applyProtection="1">
      <protection hidden="1"/>
    </xf>
    <xf numFmtId="12" fontId="1" fillId="8" borderId="0" xfId="1" applyNumberFormat="1" applyFill="1" applyProtection="1">
      <protection hidden="1"/>
    </xf>
    <xf numFmtId="0" fontId="2" fillId="8" borderId="0" xfId="1" applyFont="1" applyFill="1" applyAlignment="1" applyProtection="1">
      <alignment horizontal="left" vertical="center"/>
      <protection hidden="1"/>
    </xf>
    <xf numFmtId="0" fontId="1" fillId="8" borderId="0" xfId="1" applyFill="1" applyAlignment="1" applyProtection="1">
      <alignment horizontal="center" vertical="center"/>
      <protection hidden="1"/>
    </xf>
    <xf numFmtId="0" fontId="17" fillId="8" borderId="61" xfId="1" applyFont="1" applyFill="1" applyBorder="1" applyAlignment="1" applyProtection="1">
      <alignment horizontal="left" vertical="center" wrapText="1" indent="1"/>
      <protection hidden="1"/>
    </xf>
    <xf numFmtId="0" fontId="22" fillId="8" borderId="40" xfId="1" applyFont="1" applyFill="1" applyBorder="1" applyAlignment="1" applyProtection="1">
      <alignment horizontal="center" vertical="center" wrapText="1"/>
      <protection hidden="1"/>
    </xf>
    <xf numFmtId="0" fontId="22" fillId="8" borderId="44" xfId="1" applyFont="1" applyFill="1" applyBorder="1" applyAlignment="1" applyProtection="1">
      <alignment horizontal="center" vertical="center" wrapText="1"/>
      <protection hidden="1"/>
    </xf>
    <xf numFmtId="12" fontId="17" fillId="8" borderId="67" xfId="1" applyNumberFormat="1" applyFont="1" applyFill="1" applyBorder="1" applyProtection="1">
      <protection hidden="1"/>
    </xf>
    <xf numFmtId="12" fontId="46" fillId="0" borderId="70" xfId="1" applyNumberFormat="1" applyFont="1" applyBorder="1" applyAlignment="1" applyProtection="1">
      <alignment horizontal="center" vertical="center" wrapText="1"/>
      <protection hidden="1"/>
    </xf>
    <xf numFmtId="0" fontId="46" fillId="8" borderId="3" xfId="1" applyFont="1" applyFill="1" applyBorder="1" applyAlignment="1" applyProtection="1">
      <alignment horizontal="center" vertical="center" wrapText="1"/>
      <protection hidden="1"/>
    </xf>
    <xf numFmtId="2" fontId="46" fillId="8" borderId="3" xfId="1" applyNumberFormat="1" applyFont="1" applyFill="1" applyBorder="1" applyAlignment="1" applyProtection="1">
      <alignment horizontal="center" vertical="center" wrapText="1"/>
      <protection hidden="1"/>
    </xf>
    <xf numFmtId="12" fontId="46" fillId="8" borderId="3" xfId="1" applyNumberFormat="1" applyFont="1" applyFill="1" applyBorder="1" applyAlignment="1" applyProtection="1">
      <alignment horizontal="center" vertical="center" wrapText="1"/>
      <protection hidden="1"/>
    </xf>
    <xf numFmtId="168" fontId="17" fillId="10" borderId="67" xfId="1" applyNumberFormat="1" applyFont="1" applyFill="1" applyBorder="1" applyAlignment="1" applyProtection="1">
      <alignment horizontal="right" vertical="center" wrapText="1"/>
      <protection hidden="1"/>
    </xf>
    <xf numFmtId="0" fontId="46" fillId="0" borderId="73" xfId="1" applyFont="1" applyBorder="1" applyAlignment="1" applyProtection="1">
      <alignment horizontal="center" vertical="center" wrapText="1"/>
      <protection hidden="1"/>
    </xf>
    <xf numFmtId="168" fontId="17" fillId="8" borderId="67" xfId="1" applyNumberFormat="1" applyFont="1" applyFill="1" applyBorder="1" applyAlignment="1" applyProtection="1">
      <alignment horizontal="right" vertical="center" wrapText="1"/>
      <protection hidden="1"/>
    </xf>
    <xf numFmtId="2" fontId="46" fillId="8" borderId="73" xfId="1" applyNumberFormat="1" applyFont="1" applyFill="1" applyBorder="1" applyAlignment="1" applyProtection="1">
      <alignment horizontal="center" vertical="center"/>
      <protection hidden="1"/>
    </xf>
    <xf numFmtId="0" fontId="46" fillId="8" borderId="73" xfId="1" applyFont="1" applyFill="1" applyBorder="1" applyAlignment="1" applyProtection="1">
      <alignment horizontal="center" vertical="center"/>
      <protection hidden="1"/>
    </xf>
    <xf numFmtId="12" fontId="17" fillId="8" borderId="62" xfId="1" applyNumberFormat="1" applyFont="1" applyFill="1" applyBorder="1" applyAlignment="1" applyProtection="1">
      <alignment horizontal="right" vertical="center"/>
      <protection hidden="1"/>
    </xf>
    <xf numFmtId="0" fontId="46" fillId="8" borderId="9" xfId="1" applyFont="1" applyFill="1" applyBorder="1" applyAlignment="1" applyProtection="1">
      <alignment horizontal="center" vertical="center" wrapText="1"/>
      <protection hidden="1"/>
    </xf>
    <xf numFmtId="2" fontId="46" fillId="8" borderId="9" xfId="1" applyNumberFormat="1" applyFont="1" applyFill="1" applyBorder="1" applyAlignment="1" applyProtection="1">
      <alignment horizontal="center" vertical="center" wrapText="1"/>
      <protection hidden="1"/>
    </xf>
    <xf numFmtId="12" fontId="46" fillId="8" borderId="65" xfId="1" applyNumberFormat="1" applyFont="1" applyFill="1" applyBorder="1" applyAlignment="1" applyProtection="1">
      <alignment horizontal="center" vertical="center" wrapText="1"/>
      <protection hidden="1"/>
    </xf>
    <xf numFmtId="2" fontId="46" fillId="8" borderId="66" xfId="1" applyNumberFormat="1" applyFont="1" applyFill="1" applyBorder="1" applyAlignment="1" applyProtection="1">
      <alignment horizontal="center" vertical="center" wrapText="1"/>
      <protection hidden="1"/>
    </xf>
    <xf numFmtId="168" fontId="17" fillId="8" borderId="67" xfId="1" applyNumberFormat="1" applyFont="1" applyFill="1" applyBorder="1" applyAlignment="1" applyProtection="1">
      <alignment horizontal="left" vertical="center" wrapText="1"/>
      <protection hidden="1"/>
    </xf>
    <xf numFmtId="0" fontId="46" fillId="8" borderId="76" xfId="1" applyFont="1" applyFill="1" applyBorder="1" applyAlignment="1" applyProtection="1">
      <alignment horizontal="center" vertical="center"/>
      <protection hidden="1"/>
    </xf>
    <xf numFmtId="12" fontId="46" fillId="8" borderId="0" xfId="1" applyNumberFormat="1" applyFont="1" applyFill="1" applyAlignment="1" applyProtection="1">
      <alignment horizontal="center" vertical="center" wrapText="1"/>
      <protection hidden="1"/>
    </xf>
    <xf numFmtId="2" fontId="46" fillId="8" borderId="0" xfId="1" applyNumberFormat="1" applyFont="1" applyFill="1" applyAlignment="1" applyProtection="1">
      <alignment horizontal="center" vertical="center" wrapText="1"/>
      <protection hidden="1"/>
    </xf>
    <xf numFmtId="168" fontId="17" fillId="8" borderId="0" xfId="1" applyNumberFormat="1" applyFont="1" applyFill="1" applyAlignment="1" applyProtection="1">
      <alignment horizontal="left" vertical="center" wrapText="1"/>
      <protection hidden="1"/>
    </xf>
    <xf numFmtId="0" fontId="46" fillId="8" borderId="77" xfId="1" applyFont="1" applyFill="1" applyBorder="1" applyAlignment="1" applyProtection="1">
      <alignment horizontal="center" vertical="center"/>
      <protection hidden="1"/>
    </xf>
    <xf numFmtId="1" fontId="46" fillId="8" borderId="0" xfId="1" applyNumberFormat="1" applyFont="1" applyFill="1" applyAlignment="1" applyProtection="1">
      <alignment horizontal="center" vertical="center"/>
      <protection hidden="1"/>
    </xf>
    <xf numFmtId="0" fontId="1" fillId="8" borderId="80" xfId="1" applyFill="1" applyBorder="1" applyProtection="1">
      <protection hidden="1"/>
    </xf>
    <xf numFmtId="0" fontId="1" fillId="8" borderId="81" xfId="1" applyFill="1" applyBorder="1" applyProtection="1">
      <protection hidden="1"/>
    </xf>
    <xf numFmtId="0" fontId="1" fillId="8" borderId="82" xfId="1" applyFill="1" applyBorder="1" applyProtection="1">
      <protection hidden="1"/>
    </xf>
    <xf numFmtId="0" fontId="3" fillId="8" borderId="0" xfId="1" applyFont="1" applyFill="1" applyProtection="1">
      <protection hidden="1"/>
    </xf>
    <xf numFmtId="0" fontId="1" fillId="8" borderId="84" xfId="1" applyFill="1" applyBorder="1" applyProtection="1">
      <protection hidden="1"/>
    </xf>
    <xf numFmtId="0" fontId="10" fillId="8" borderId="0" xfId="1" applyFont="1" applyFill="1" applyAlignment="1" applyProtection="1">
      <alignment horizontal="left" indent="2"/>
      <protection hidden="1"/>
    </xf>
    <xf numFmtId="0" fontId="1" fillId="8" borderId="4" xfId="1" applyFill="1" applyBorder="1" applyAlignment="1" applyProtection="1">
      <alignment horizontal="left"/>
      <protection hidden="1"/>
    </xf>
    <xf numFmtId="166" fontId="51" fillId="8" borderId="87" xfId="1" applyNumberFormat="1" applyFont="1" applyFill="1" applyBorder="1" applyAlignment="1" applyProtection="1">
      <alignment horizontal="left" vertical="center" indent="1"/>
      <protection hidden="1"/>
    </xf>
    <xf numFmtId="0" fontId="15" fillId="8" borderId="88" xfId="1" applyFont="1" applyFill="1" applyBorder="1" applyAlignment="1" applyProtection="1">
      <alignment horizontal="right"/>
      <protection hidden="1"/>
    </xf>
    <xf numFmtId="0" fontId="15" fillId="8" borderId="0" xfId="1" applyFont="1" applyFill="1" applyAlignment="1" applyProtection="1">
      <alignment vertical="top"/>
      <protection hidden="1"/>
    </xf>
    <xf numFmtId="0" fontId="1" fillId="0" borderId="0" xfId="1" applyAlignment="1">
      <alignment horizontal="right" vertical="top"/>
    </xf>
    <xf numFmtId="22" fontId="10" fillId="0" borderId="0" xfId="1" applyNumberFormat="1" applyFont="1" applyAlignment="1">
      <alignment horizontal="left" vertical="top"/>
    </xf>
    <xf numFmtId="0" fontId="3" fillId="0" borderId="89" xfId="1" applyFont="1" applyBorder="1" applyAlignment="1">
      <alignment horizontal="left" indent="2"/>
    </xf>
    <xf numFmtId="0" fontId="1" fillId="0" borderId="81" xfId="1" applyBorder="1"/>
    <xf numFmtId="0" fontId="1" fillId="0" borderId="82" xfId="1" applyBorder="1"/>
    <xf numFmtId="0" fontId="1" fillId="0" borderId="67" xfId="1" applyBorder="1" applyAlignment="1">
      <alignment horizontal="left" vertical="top" indent="2"/>
    </xf>
    <xf numFmtId="0" fontId="1" fillId="0" borderId="84" xfId="1" applyBorder="1"/>
    <xf numFmtId="0" fontId="1" fillId="0" borderId="67" xfId="1" applyBorder="1"/>
    <xf numFmtId="0" fontId="15" fillId="8" borderId="90" xfId="1" applyFont="1" applyFill="1" applyBorder="1" applyProtection="1">
      <protection hidden="1"/>
    </xf>
    <xf numFmtId="0" fontId="1" fillId="8" borderId="38" xfId="1" applyFill="1" applyBorder="1" applyProtection="1">
      <protection hidden="1"/>
    </xf>
    <xf numFmtId="0" fontId="15" fillId="8" borderId="38" xfId="1" applyFont="1" applyFill="1" applyBorder="1" applyProtection="1">
      <protection hidden="1"/>
    </xf>
    <xf numFmtId="0" fontId="15" fillId="8" borderId="38" xfId="1" applyFont="1" applyFill="1" applyBorder="1" applyAlignment="1" applyProtection="1">
      <alignment vertical="top"/>
      <protection hidden="1"/>
    </xf>
    <xf numFmtId="0" fontId="15" fillId="8" borderId="38" xfId="1" applyFont="1" applyFill="1" applyBorder="1" applyAlignment="1" applyProtection="1">
      <alignment horizontal="center" vertical="center"/>
      <protection hidden="1"/>
    </xf>
    <xf numFmtId="0" fontId="1" fillId="8" borderId="91" xfId="1" applyFill="1" applyBorder="1" applyProtection="1">
      <protection hidden="1"/>
    </xf>
    <xf numFmtId="0" fontId="52" fillId="8" borderId="0" xfId="1" applyFont="1" applyFill="1"/>
    <xf numFmtId="1" fontId="1" fillId="8" borderId="0" xfId="1" applyNumberFormat="1" applyFill="1"/>
    <xf numFmtId="0" fontId="1" fillId="8" borderId="0" xfId="4" applyFill="1" applyProtection="1">
      <protection hidden="1"/>
    </xf>
    <xf numFmtId="0" fontId="1" fillId="8" borderId="0" xfId="4" applyFill="1" applyAlignment="1" applyProtection="1">
      <alignment horizontal="right" vertical="center"/>
      <protection hidden="1"/>
    </xf>
    <xf numFmtId="0" fontId="1" fillId="8" borderId="0" xfId="4" applyFill="1"/>
    <xf numFmtId="0" fontId="53" fillId="8" borderId="0" xfId="4" applyFont="1" applyFill="1" applyProtection="1">
      <protection hidden="1"/>
    </xf>
    <xf numFmtId="1" fontId="46" fillId="8" borderId="0" xfId="4" applyNumberFormat="1" applyFont="1" applyFill="1" applyProtection="1">
      <protection hidden="1"/>
    </xf>
    <xf numFmtId="0" fontId="46" fillId="8" borderId="0" xfId="4" applyFont="1" applyFill="1" applyProtection="1">
      <protection hidden="1"/>
    </xf>
    <xf numFmtId="0" fontId="1" fillId="8" borderId="0" xfId="4" applyFill="1" applyAlignment="1" applyProtection="1">
      <alignment horizontal="center"/>
      <protection hidden="1"/>
    </xf>
    <xf numFmtId="0" fontId="56" fillId="8" borderId="0" xfId="4" applyFont="1" applyFill="1" applyAlignment="1" applyProtection="1">
      <alignment horizontal="justify" vertical="center" wrapText="1"/>
      <protection hidden="1"/>
    </xf>
    <xf numFmtId="0" fontId="57" fillId="8" borderId="48" xfId="4" applyFont="1" applyFill="1" applyBorder="1" applyAlignment="1" applyProtection="1">
      <alignment horizontal="center" vertical="center" wrapText="1"/>
      <protection hidden="1"/>
    </xf>
    <xf numFmtId="0" fontId="57" fillId="8" borderId="3" xfId="4" applyFont="1" applyFill="1" applyBorder="1" applyAlignment="1" applyProtection="1">
      <alignment horizontal="center" vertical="center" wrapText="1"/>
      <protection hidden="1"/>
    </xf>
    <xf numFmtId="0" fontId="57" fillId="8" borderId="92" xfId="4" applyFont="1" applyFill="1" applyBorder="1" applyAlignment="1" applyProtection="1">
      <alignment horizontal="center" vertical="center"/>
      <protection hidden="1"/>
    </xf>
    <xf numFmtId="0" fontId="59" fillId="8" borderId="95" xfId="4" applyFont="1" applyFill="1" applyBorder="1" applyAlignment="1" applyProtection="1">
      <alignment vertical="center"/>
      <protection hidden="1"/>
    </xf>
    <xf numFmtId="0" fontId="57" fillId="8" borderId="95" xfId="4" applyFont="1" applyFill="1" applyBorder="1" applyAlignment="1" applyProtection="1">
      <alignment vertical="center"/>
      <protection hidden="1"/>
    </xf>
    <xf numFmtId="0" fontId="60" fillId="8" borderId="43" xfId="4" applyFont="1" applyFill="1" applyBorder="1" applyAlignment="1" applyProtection="1">
      <alignment horizontal="right" vertical="center"/>
      <protection hidden="1"/>
    </xf>
    <xf numFmtId="4" fontId="20" fillId="11" borderId="3" xfId="4" applyNumberFormat="1" applyFont="1" applyFill="1" applyBorder="1" applyAlignment="1" applyProtection="1">
      <alignment horizontal="right" vertical="center"/>
      <protection locked="0"/>
    </xf>
    <xf numFmtId="4" fontId="20" fillId="11" borderId="15" xfId="4" applyNumberFormat="1" applyFont="1" applyFill="1" applyBorder="1" applyAlignment="1" applyProtection="1">
      <alignment horizontal="right" vertical="center"/>
      <protection locked="0"/>
    </xf>
    <xf numFmtId="169" fontId="58" fillId="8" borderId="47" xfId="5" applyNumberFormat="1" applyFont="1" applyFill="1" applyBorder="1" applyAlignment="1" applyProtection="1">
      <alignment vertical="center"/>
      <protection hidden="1"/>
    </xf>
    <xf numFmtId="49" fontId="1" fillId="8" borderId="0" xfId="4" applyNumberFormat="1" applyFill="1"/>
    <xf numFmtId="0" fontId="57" fillId="8" borderId="96" xfId="4" applyFont="1" applyFill="1" applyBorder="1" applyAlignment="1" applyProtection="1">
      <alignment horizontal="center" vertical="center"/>
      <protection hidden="1"/>
    </xf>
    <xf numFmtId="0" fontId="57" fillId="8" borderId="97" xfId="4" applyFont="1" applyFill="1" applyBorder="1" applyAlignment="1" applyProtection="1">
      <alignment horizontal="center" vertical="center"/>
      <protection hidden="1"/>
    </xf>
    <xf numFmtId="0" fontId="20" fillId="8" borderId="96" xfId="4" applyFont="1" applyFill="1" applyBorder="1" applyAlignment="1" applyProtection="1">
      <alignment vertical="center"/>
      <protection hidden="1"/>
    </xf>
    <xf numFmtId="0" fontId="57" fillId="8" borderId="8" xfId="4" applyFont="1" applyFill="1" applyBorder="1" applyAlignment="1" applyProtection="1">
      <alignment horizontal="center" vertical="center"/>
      <protection hidden="1"/>
    </xf>
    <xf numFmtId="0" fontId="57" fillId="8" borderId="8" xfId="4" applyFont="1" applyFill="1" applyBorder="1" applyAlignment="1" applyProtection="1">
      <alignment vertical="center"/>
      <protection hidden="1"/>
    </xf>
    <xf numFmtId="0" fontId="57" fillId="8" borderId="2" xfId="4" applyFont="1" applyFill="1" applyBorder="1" applyAlignment="1" applyProtection="1">
      <alignment vertical="center"/>
      <protection hidden="1"/>
    </xf>
    <xf numFmtId="4" fontId="56" fillId="11" borderId="9" xfId="4" applyNumberFormat="1" applyFont="1" applyFill="1" applyBorder="1" applyAlignment="1" applyProtection="1">
      <alignment horizontal="right" vertical="center"/>
      <protection locked="0"/>
    </xf>
    <xf numFmtId="169" fontId="59" fillId="8" borderId="52" xfId="5" applyNumberFormat="1" applyFont="1" applyFill="1" applyBorder="1" applyAlignment="1" applyProtection="1">
      <alignment horizontal="right" vertical="center"/>
      <protection hidden="1"/>
    </xf>
    <xf numFmtId="0" fontId="20" fillId="8" borderId="97" xfId="4" applyFont="1" applyFill="1" applyBorder="1" applyAlignment="1" applyProtection="1">
      <alignment vertical="center"/>
      <protection hidden="1"/>
    </xf>
    <xf numFmtId="0" fontId="57" fillId="8" borderId="12" xfId="4" applyFont="1" applyFill="1" applyBorder="1" applyAlignment="1" applyProtection="1">
      <alignment horizontal="center" vertical="center"/>
      <protection hidden="1"/>
    </xf>
    <xf numFmtId="0" fontId="63" fillId="8" borderId="12" xfId="4" applyFont="1" applyFill="1" applyBorder="1" applyAlignment="1" applyProtection="1">
      <alignment vertical="center"/>
      <protection hidden="1"/>
    </xf>
    <xf numFmtId="0" fontId="57" fillId="8" borderId="12" xfId="4" applyFont="1" applyFill="1" applyBorder="1" applyAlignment="1" applyProtection="1">
      <alignment vertical="center"/>
      <protection hidden="1"/>
    </xf>
    <xf numFmtId="0" fontId="57" fillId="8" borderId="7" xfId="4" applyFont="1" applyFill="1" applyBorder="1" applyAlignment="1" applyProtection="1">
      <alignment vertical="center"/>
      <protection hidden="1"/>
    </xf>
    <xf numFmtId="4" fontId="56" fillId="11" borderId="11" xfId="4" applyNumberFormat="1" applyFont="1" applyFill="1" applyBorder="1" applyAlignment="1" applyProtection="1">
      <alignment horizontal="right" vertical="center"/>
      <protection locked="0"/>
    </xf>
    <xf numFmtId="0" fontId="20" fillId="8" borderId="67" xfId="4" applyFont="1" applyFill="1" applyBorder="1" applyAlignment="1" applyProtection="1">
      <alignment vertical="center"/>
      <protection hidden="1"/>
    </xf>
    <xf numFmtId="0" fontId="57" fillId="8" borderId="0" xfId="4" applyFont="1" applyFill="1" applyAlignment="1" applyProtection="1">
      <alignment horizontal="center" vertical="center"/>
      <protection hidden="1"/>
    </xf>
    <xf numFmtId="2" fontId="59" fillId="12" borderId="99" xfId="4" applyNumberFormat="1" applyFont="1" applyFill="1" applyBorder="1" applyAlignment="1">
      <alignment horizontal="center" vertical="center"/>
    </xf>
    <xf numFmtId="0" fontId="20" fillId="8" borderId="100" xfId="4" applyFont="1" applyFill="1" applyBorder="1" applyAlignment="1" applyProtection="1">
      <alignment vertical="center"/>
      <protection hidden="1"/>
    </xf>
    <xf numFmtId="0" fontId="57" fillId="8" borderId="14" xfId="4" applyFont="1" applyFill="1" applyBorder="1" applyAlignment="1" applyProtection="1">
      <alignment horizontal="center" vertical="center"/>
      <protection hidden="1"/>
    </xf>
    <xf numFmtId="0" fontId="57" fillId="8" borderId="14" xfId="4" applyFont="1" applyFill="1" applyBorder="1" applyAlignment="1" applyProtection="1">
      <alignment vertical="center"/>
      <protection hidden="1"/>
    </xf>
    <xf numFmtId="0" fontId="57" fillId="8" borderId="15" xfId="4" applyFont="1" applyFill="1" applyBorder="1" applyAlignment="1" applyProtection="1">
      <alignment vertical="center"/>
      <protection hidden="1"/>
    </xf>
    <xf numFmtId="0" fontId="57" fillId="8" borderId="101" xfId="4" applyFont="1" applyFill="1" applyBorder="1" applyAlignment="1" applyProtection="1">
      <alignment vertical="center"/>
      <protection hidden="1"/>
    </xf>
    <xf numFmtId="2" fontId="1" fillId="8" borderId="0" xfId="4" applyNumberFormat="1" applyFill="1"/>
    <xf numFmtId="4" fontId="56" fillId="11" borderId="3" xfId="4" applyNumberFormat="1" applyFont="1" applyFill="1" applyBorder="1" applyAlignment="1" applyProtection="1">
      <alignment horizontal="right" vertical="center"/>
      <protection locked="0"/>
    </xf>
    <xf numFmtId="169" fontId="59" fillId="8" borderId="47" xfId="5" applyNumberFormat="1" applyFont="1" applyFill="1" applyBorder="1" applyAlignment="1" applyProtection="1">
      <alignment horizontal="right" vertical="center"/>
      <protection hidden="1"/>
    </xf>
    <xf numFmtId="0" fontId="20" fillId="8" borderId="90" xfId="4" applyFont="1" applyFill="1" applyBorder="1" applyAlignment="1" applyProtection="1">
      <alignment vertical="center"/>
      <protection hidden="1"/>
    </xf>
    <xf numFmtId="0" fontId="57" fillId="8" borderId="38" xfId="4" applyFont="1" applyFill="1" applyBorder="1" applyAlignment="1" applyProtection="1">
      <alignment horizontal="center" vertical="center"/>
      <protection hidden="1"/>
    </xf>
    <xf numFmtId="2" fontId="59" fillId="12" borderId="103" xfId="4" applyNumberFormat="1" applyFont="1" applyFill="1" applyBorder="1" applyAlignment="1">
      <alignment horizontal="center" vertical="center"/>
    </xf>
    <xf numFmtId="0" fontId="57" fillId="8" borderId="100" xfId="4" applyFont="1" applyFill="1" applyBorder="1" applyAlignment="1" applyProtection="1">
      <alignment horizontal="right"/>
      <protection hidden="1"/>
    </xf>
    <xf numFmtId="0" fontId="20" fillId="8" borderId="14" xfId="4" applyFont="1" applyFill="1" applyBorder="1" applyAlignment="1" applyProtection="1">
      <alignment horizontal="left" vertical="center" wrapText="1"/>
      <protection hidden="1"/>
    </xf>
    <xf numFmtId="0" fontId="57" fillId="8" borderId="14" xfId="4" applyFont="1" applyFill="1" applyBorder="1" applyAlignment="1" applyProtection="1">
      <alignment horizontal="left" vertical="center"/>
      <protection hidden="1"/>
    </xf>
    <xf numFmtId="0" fontId="57" fillId="8" borderId="15" xfId="4" applyFont="1" applyFill="1" applyBorder="1" applyProtection="1">
      <protection hidden="1"/>
    </xf>
    <xf numFmtId="4" fontId="64" fillId="0" borderId="3" xfId="4" applyNumberFormat="1" applyFont="1" applyBorder="1" applyAlignment="1" applyProtection="1">
      <alignment horizontal="right" vertical="center"/>
      <protection hidden="1"/>
    </xf>
    <xf numFmtId="4" fontId="64" fillId="8" borderId="47" xfId="5" applyNumberFormat="1" applyFont="1" applyFill="1" applyBorder="1" applyAlignment="1" applyProtection="1">
      <alignment vertical="center"/>
      <protection hidden="1"/>
    </xf>
    <xf numFmtId="0" fontId="1" fillId="8" borderId="0" xfId="4" applyFill="1" applyAlignment="1">
      <alignment vertical="center"/>
    </xf>
    <xf numFmtId="169" fontId="65" fillId="8" borderId="47" xfId="4" applyNumberFormat="1" applyFont="1" applyFill="1" applyBorder="1" applyAlignment="1" applyProtection="1">
      <alignment vertical="center"/>
      <protection hidden="1"/>
    </xf>
    <xf numFmtId="169" fontId="59" fillId="8" borderId="47" xfId="5" applyNumberFormat="1" applyFont="1" applyFill="1" applyBorder="1" applyAlignment="1" applyProtection="1">
      <alignment vertical="center"/>
      <protection hidden="1"/>
    </xf>
    <xf numFmtId="0" fontId="1" fillId="8" borderId="38" xfId="4" applyFill="1" applyBorder="1" applyAlignment="1">
      <alignment vertical="center"/>
    </xf>
    <xf numFmtId="0" fontId="62" fillId="8" borderId="0" xfId="4" applyFont="1" applyFill="1" applyAlignment="1" applyProtection="1">
      <alignment vertical="center"/>
      <protection hidden="1"/>
    </xf>
    <xf numFmtId="0" fontId="20" fillId="8" borderId="0" xfId="4" applyFont="1" applyFill="1" applyAlignment="1" applyProtection="1">
      <alignment vertical="center"/>
      <protection hidden="1"/>
    </xf>
    <xf numFmtId="44" fontId="20" fillId="8" borderId="0" xfId="5" applyFont="1" applyFill="1" applyAlignment="1" applyProtection="1">
      <alignment vertical="center"/>
      <protection hidden="1"/>
    </xf>
    <xf numFmtId="0" fontId="70" fillId="8" borderId="0" xfId="4" applyFont="1" applyFill="1" applyAlignment="1" applyProtection="1">
      <alignment horizontal="right" vertical="top"/>
      <protection hidden="1"/>
    </xf>
    <xf numFmtId="0" fontId="36" fillId="8" borderId="0" xfId="4" applyFont="1" applyFill="1" applyAlignment="1" applyProtection="1">
      <alignment vertical="top"/>
      <protection hidden="1"/>
    </xf>
    <xf numFmtId="0" fontId="36" fillId="8" borderId="0" xfId="4" applyFont="1" applyFill="1" applyProtection="1">
      <protection hidden="1"/>
    </xf>
    <xf numFmtId="0" fontId="20" fillId="8" borderId="0" xfId="4" applyFont="1" applyFill="1" applyProtection="1">
      <protection hidden="1"/>
    </xf>
    <xf numFmtId="0" fontId="71" fillId="14" borderId="0" xfId="4" applyFont="1" applyFill="1" applyAlignment="1">
      <alignment horizontal="right"/>
    </xf>
    <xf numFmtId="44" fontId="20" fillId="8" borderId="110" xfId="5" applyFont="1" applyFill="1" applyBorder="1" applyAlignment="1" applyProtection="1"/>
    <xf numFmtId="0" fontId="20" fillId="8" borderId="110" xfId="4" applyFont="1" applyFill="1" applyBorder="1" applyProtection="1">
      <protection locked="0"/>
    </xf>
    <xf numFmtId="44" fontId="20" fillId="8" borderId="0" xfId="5" applyFont="1" applyFill="1" applyBorder="1" applyAlignment="1" applyProtection="1">
      <protection hidden="1"/>
    </xf>
    <xf numFmtId="44" fontId="20" fillId="8" borderId="110" xfId="5" applyFont="1" applyFill="1" applyBorder="1" applyAlignment="1" applyProtection="1">
      <protection hidden="1"/>
    </xf>
    <xf numFmtId="0" fontId="57" fillId="8" borderId="0" xfId="4" applyFont="1" applyFill="1" applyAlignment="1" applyProtection="1">
      <alignment horizontal="center" vertical="top"/>
      <protection hidden="1"/>
    </xf>
    <xf numFmtId="0" fontId="57" fillId="8" borderId="111" xfId="4" applyFont="1" applyFill="1" applyBorder="1" applyAlignment="1" applyProtection="1">
      <alignment horizontal="center" vertical="top"/>
      <protection hidden="1"/>
    </xf>
    <xf numFmtId="0" fontId="1" fillId="0" borderId="0" xfId="6" applyFont="1" applyAlignment="1">
      <alignment vertical="center"/>
    </xf>
    <xf numFmtId="0" fontId="1" fillId="0" borderId="0" xfId="6" applyFont="1" applyAlignment="1" applyProtection="1">
      <alignment vertical="center"/>
      <protection locked="0"/>
    </xf>
    <xf numFmtId="0" fontId="30" fillId="0" borderId="0" xfId="6" applyFont="1" applyAlignment="1">
      <alignment vertical="center"/>
    </xf>
    <xf numFmtId="0" fontId="77" fillId="0" borderId="0" xfId="6" applyFont="1" applyAlignment="1">
      <alignment vertical="center" wrapText="1"/>
    </xf>
    <xf numFmtId="0" fontId="30" fillId="0" borderId="0" xfId="6" applyFont="1" applyAlignment="1" applyProtection="1">
      <alignment vertical="center"/>
      <protection locked="0"/>
    </xf>
    <xf numFmtId="0" fontId="2" fillId="0" borderId="12" xfId="6" applyFont="1" applyBorder="1" applyAlignment="1" applyProtection="1">
      <alignment vertical="center"/>
      <protection locked="0"/>
    </xf>
    <xf numFmtId="0" fontId="35" fillId="0" borderId="7" xfId="6" applyFont="1" applyBorder="1" applyAlignment="1" applyProtection="1">
      <alignment vertical="center"/>
      <protection locked="0"/>
    </xf>
    <xf numFmtId="0" fontId="1" fillId="0" borderId="3" xfId="6" applyFont="1" applyBorder="1" applyAlignment="1">
      <alignment horizontal="center" vertical="center"/>
    </xf>
    <xf numFmtId="0" fontId="1" fillId="0" borderId="3" xfId="6" applyFont="1" applyBorder="1" applyAlignment="1">
      <alignment horizontal="left" vertical="center" indent="1"/>
    </xf>
    <xf numFmtId="0" fontId="1" fillId="0" borderId="13" xfId="6" applyFont="1" applyBorder="1" applyAlignment="1">
      <alignment horizontal="left" vertical="center" indent="1"/>
    </xf>
    <xf numFmtId="0" fontId="1" fillId="0" borderId="15" xfId="6" applyFont="1" applyBorder="1" applyAlignment="1">
      <alignment vertical="center"/>
    </xf>
    <xf numFmtId="0" fontId="29" fillId="0" borderId="15" xfId="6" applyFont="1" applyBorder="1" applyAlignment="1">
      <alignment vertical="center"/>
    </xf>
    <xf numFmtId="0" fontId="30" fillId="0" borderId="0" xfId="6" applyFont="1" applyAlignment="1" applyProtection="1">
      <alignment horizontal="centerContinuous" vertical="center"/>
      <protection locked="0"/>
    </xf>
    <xf numFmtId="0" fontId="1" fillId="0" borderId="3" xfId="6" applyFont="1" applyBorder="1" applyAlignment="1" applyProtection="1">
      <alignment horizontal="center" vertical="center"/>
      <protection locked="0"/>
    </xf>
    <xf numFmtId="0" fontId="4" fillId="0" borderId="0" xfId="6" applyFont="1" applyAlignment="1" applyProtection="1">
      <alignment vertical="center"/>
      <protection locked="0"/>
    </xf>
    <xf numFmtId="0" fontId="79" fillId="0" borderId="0" xfId="6" applyFont="1" applyAlignment="1" applyProtection="1">
      <alignment vertical="center"/>
      <protection locked="0"/>
    </xf>
    <xf numFmtId="0" fontId="80" fillId="0" borderId="13" xfId="6" applyFont="1" applyBorder="1" applyAlignment="1">
      <alignment horizontal="center" vertical="center" wrapText="1"/>
    </xf>
    <xf numFmtId="0" fontId="75" fillId="0" borderId="3" xfId="6" applyFont="1" applyBorder="1" applyAlignment="1">
      <alignment horizontal="center" vertical="center" wrapText="1"/>
    </xf>
    <xf numFmtId="0" fontId="2" fillId="13" borderId="3" xfId="7" applyFont="1" applyFill="1" applyBorder="1" applyAlignment="1" applyProtection="1">
      <alignment horizontal="center" vertical="center"/>
      <protection locked="0"/>
    </xf>
    <xf numFmtId="167" fontId="82" fillId="0" borderId="13" xfId="6" applyNumberFormat="1" applyFont="1" applyBorder="1" applyAlignment="1">
      <alignment horizontal="center" vertical="center"/>
    </xf>
    <xf numFmtId="0" fontId="83" fillId="13" borderId="3" xfId="6" applyFont="1" applyFill="1" applyBorder="1" applyAlignment="1" applyProtection="1">
      <alignment horizontal="left" vertical="center" indent="1"/>
      <protection locked="0"/>
    </xf>
    <xf numFmtId="0" fontId="5" fillId="13" borderId="3" xfId="7" applyFont="1" applyFill="1" applyBorder="1" applyAlignment="1" applyProtection="1">
      <alignment horizontal="center" vertical="center"/>
      <protection locked="0"/>
    </xf>
    <xf numFmtId="167" fontId="41" fillId="13" borderId="13" xfId="6" applyNumberFormat="1" applyFont="1" applyFill="1" applyBorder="1" applyAlignment="1" applyProtection="1">
      <alignment horizontal="center" vertical="center"/>
      <protection locked="0"/>
    </xf>
    <xf numFmtId="0" fontId="32" fillId="13" borderId="3" xfId="7" applyFont="1" applyFill="1" applyBorder="1" applyAlignment="1" applyProtection="1">
      <alignment horizontal="center" vertical="center"/>
      <protection locked="0"/>
    </xf>
    <xf numFmtId="167" fontId="84" fillId="13" borderId="13" xfId="6" applyNumberFormat="1" applyFont="1" applyFill="1" applyBorder="1" applyAlignment="1" applyProtection="1">
      <alignment horizontal="center" vertical="center"/>
      <protection locked="0"/>
    </xf>
    <xf numFmtId="167" fontId="82" fillId="13" borderId="13" xfId="6" applyNumberFormat="1" applyFont="1" applyFill="1" applyBorder="1" applyAlignment="1" applyProtection="1">
      <alignment horizontal="center" vertical="center"/>
      <protection locked="0"/>
    </xf>
    <xf numFmtId="167" fontId="85" fillId="13" borderId="13" xfId="6" quotePrefix="1" applyNumberFormat="1" applyFont="1" applyFill="1" applyBorder="1" applyAlignment="1" applyProtection="1">
      <alignment horizontal="center" vertical="center"/>
      <protection locked="0"/>
    </xf>
    <xf numFmtId="167" fontId="85" fillId="13" borderId="13" xfId="6" applyNumberFormat="1" applyFont="1" applyFill="1" applyBorder="1" applyAlignment="1" applyProtection="1">
      <alignment horizontal="center" vertical="center"/>
      <protection locked="0"/>
    </xf>
    <xf numFmtId="0" fontId="5" fillId="13" borderId="3" xfId="6" applyFont="1" applyFill="1" applyBorder="1" applyAlignment="1" applyProtection="1">
      <alignment horizontal="center" vertical="center"/>
      <protection locked="0"/>
    </xf>
    <xf numFmtId="0" fontId="86" fillId="0" borderId="0" xfId="6" applyFont="1" applyAlignment="1" applyProtection="1">
      <alignment horizontal="right" vertical="center"/>
      <protection locked="0"/>
    </xf>
    <xf numFmtId="0" fontId="8" fillId="0" borderId="0" xfId="6" applyFont="1" applyAlignment="1">
      <alignment vertical="center"/>
    </xf>
    <xf numFmtId="0" fontId="85" fillId="0" borderId="0" xfId="6" applyFont="1" applyAlignment="1">
      <alignment vertical="center"/>
    </xf>
    <xf numFmtId="0" fontId="81" fillId="0" borderId="0" xfId="6" applyFont="1" applyAlignment="1">
      <alignment horizontal="right" vertical="center"/>
    </xf>
    <xf numFmtId="167" fontId="40" fillId="0" borderId="8" xfId="6" applyNumberFormat="1" applyFont="1" applyBorder="1" applyAlignment="1">
      <alignment horizontal="right" vertical="center"/>
    </xf>
    <xf numFmtId="0" fontId="87" fillId="0" borderId="0" xfId="6" applyFont="1" applyAlignment="1" applyProtection="1">
      <alignment horizontal="left" vertical="center"/>
      <protection locked="0"/>
    </xf>
    <xf numFmtId="167" fontId="88" fillId="0" borderId="0" xfId="6" quotePrefix="1" applyNumberFormat="1" applyFont="1" applyAlignment="1">
      <alignment vertical="center"/>
    </xf>
    <xf numFmtId="0" fontId="40" fillId="0" borderId="0" xfId="6" applyFont="1" applyAlignment="1" applyProtection="1">
      <alignment horizontal="left" vertical="center"/>
      <protection locked="0"/>
    </xf>
    <xf numFmtId="0" fontId="89" fillId="0" borderId="0" xfId="6" applyFont="1" applyAlignment="1">
      <alignment horizontal="right" vertical="center"/>
    </xf>
    <xf numFmtId="0" fontId="41" fillId="0" borderId="0" xfId="6" applyFont="1" applyAlignment="1">
      <alignment vertical="center"/>
    </xf>
    <xf numFmtId="0" fontId="85" fillId="0" borderId="0" xfId="6" quotePrefix="1" applyFont="1" applyAlignment="1">
      <alignment horizontal="left" vertical="center"/>
    </xf>
    <xf numFmtId="0" fontId="30" fillId="0" borderId="0" xfId="6" applyFont="1" applyAlignment="1">
      <alignment horizontal="left" vertical="center"/>
    </xf>
    <xf numFmtId="0" fontId="90" fillId="0" borderId="0" xfId="6" applyFont="1" applyAlignment="1" applyProtection="1">
      <alignment vertical="center" wrapText="1"/>
      <protection locked="0"/>
    </xf>
    <xf numFmtId="0" fontId="80" fillId="0" borderId="3" xfId="6" applyFont="1" applyBorder="1" applyAlignment="1" applyProtection="1">
      <alignment horizontal="center" vertical="center" wrapText="1"/>
      <protection locked="0"/>
    </xf>
    <xf numFmtId="0" fontId="80" fillId="0" borderId="0" xfId="6" applyFont="1" applyAlignment="1" applyProtection="1">
      <alignment wrapText="1"/>
      <protection locked="0"/>
    </xf>
    <xf numFmtId="0" fontId="10" fillId="0" borderId="13" xfId="6" quotePrefix="1" applyFont="1" applyBorder="1" applyAlignment="1">
      <alignment horizontal="center" vertical="center"/>
    </xf>
    <xf numFmtId="171" fontId="10" fillId="0" borderId="3" xfId="6" applyNumberFormat="1" applyFont="1" applyBorder="1" applyAlignment="1">
      <alignment horizontal="center" vertical="center" wrapText="1"/>
    </xf>
    <xf numFmtId="0" fontId="1" fillId="0" borderId="3" xfId="6" applyFont="1" applyBorder="1" applyAlignment="1">
      <alignment horizontal="center" vertical="center" wrapText="1"/>
    </xf>
    <xf numFmtId="0" fontId="0" fillId="13" borderId="13" xfId="6" applyFont="1" applyFill="1" applyBorder="1" applyAlignment="1" applyProtection="1">
      <alignment horizontal="center" vertical="center"/>
      <protection locked="0"/>
    </xf>
    <xf numFmtId="0" fontId="1" fillId="13" borderId="3" xfId="6" applyFont="1" applyFill="1" applyBorder="1" applyAlignment="1" applyProtection="1">
      <alignment horizontal="center" vertical="center"/>
      <protection locked="0"/>
    </xf>
    <xf numFmtId="14" fontId="1" fillId="13" borderId="3" xfId="6" applyNumberFormat="1" applyFont="1" applyFill="1" applyBorder="1" applyAlignment="1" applyProtection="1">
      <alignment horizontal="center" vertical="center" wrapText="1" shrinkToFit="1"/>
      <protection locked="0"/>
    </xf>
    <xf numFmtId="14" fontId="1" fillId="13" borderId="3" xfId="6" applyNumberFormat="1" applyFont="1" applyFill="1" applyBorder="1" applyAlignment="1" applyProtection="1">
      <alignment horizontal="center" vertical="center"/>
      <protection locked="0"/>
    </xf>
    <xf numFmtId="0" fontId="0" fillId="13" borderId="3" xfId="6" applyFont="1" applyFill="1" applyBorder="1" applyAlignment="1" applyProtection="1">
      <alignment horizontal="center" vertical="center" wrapText="1" shrinkToFit="1"/>
      <protection locked="0"/>
    </xf>
    <xf numFmtId="0" fontId="1" fillId="13" borderId="3" xfId="6" applyFont="1" applyFill="1" applyBorder="1" applyAlignment="1" applyProtection="1">
      <alignment horizontal="center" vertical="center" wrapText="1"/>
      <protection locked="0"/>
    </xf>
    <xf numFmtId="0" fontId="0" fillId="13" borderId="3" xfId="6" applyFont="1" applyFill="1" applyBorder="1" applyAlignment="1" applyProtection="1">
      <alignment horizontal="center" vertical="center"/>
      <protection locked="0"/>
    </xf>
    <xf numFmtId="0" fontId="4" fillId="0" borderId="0" xfId="6" applyFont="1" applyAlignment="1">
      <alignment horizontal="right"/>
    </xf>
    <xf numFmtId="0" fontId="5" fillId="0" borderId="0" xfId="6" applyFont="1" applyAlignment="1">
      <alignment vertical="center"/>
    </xf>
    <xf numFmtId="0" fontId="88" fillId="0" borderId="0" xfId="6" applyFont="1" applyAlignment="1">
      <alignment horizontal="center" vertical="center"/>
    </xf>
    <xf numFmtId="0" fontId="15" fillId="0" borderId="0" xfId="6" applyFont="1" applyAlignment="1">
      <alignment vertical="center"/>
    </xf>
    <xf numFmtId="0" fontId="41" fillId="0" borderId="0" xfId="1" applyFont="1"/>
    <xf numFmtId="0" fontId="92" fillId="0" borderId="0" xfId="1" applyFont="1" applyAlignment="1">
      <alignment horizontal="right"/>
    </xf>
    <xf numFmtId="14" fontId="41" fillId="0" borderId="0" xfId="1" applyNumberFormat="1" applyFont="1" applyAlignment="1">
      <alignment horizontal="left"/>
    </xf>
    <xf numFmtId="0" fontId="3" fillId="0" borderId="0" xfId="1" applyFont="1" applyAlignment="1">
      <alignment horizontal="center" vertical="center"/>
    </xf>
    <xf numFmtId="0" fontId="3" fillId="0" borderId="0" xfId="1" applyFont="1"/>
    <xf numFmtId="0" fontId="2" fillId="0" borderId="3" xfId="1" applyFont="1" applyBorder="1" applyAlignment="1">
      <alignment horizontal="center" vertical="center" wrapText="1"/>
    </xf>
    <xf numFmtId="0" fontId="10" fillId="0" borderId="3" xfId="1" applyFont="1" applyBorder="1" applyAlignment="1" applyProtection="1">
      <alignment horizontal="center" vertical="center"/>
      <protection locked="0"/>
    </xf>
    <xf numFmtId="0" fontId="10" fillId="0" borderId="3" xfId="1" applyFont="1" applyBorder="1" applyAlignment="1" applyProtection="1">
      <alignment horizontal="center" vertical="center" wrapText="1"/>
      <protection locked="0"/>
    </xf>
    <xf numFmtId="0" fontId="10" fillId="5" borderId="3" xfId="1" applyFont="1" applyFill="1" applyBorder="1" applyAlignment="1" applyProtection="1">
      <alignment horizontal="left" vertical="center" wrapText="1"/>
      <protection locked="0"/>
    </xf>
    <xf numFmtId="0" fontId="10" fillId="0" borderId="3" xfId="1" applyFont="1" applyBorder="1" applyAlignment="1" applyProtection="1">
      <alignment horizontal="left" vertical="center" wrapText="1" indent="1"/>
      <protection locked="0"/>
    </xf>
    <xf numFmtId="0" fontId="10" fillId="0" borderId="3" xfId="1" applyFont="1" applyBorder="1" applyAlignment="1" applyProtection="1">
      <alignment horizontal="left" vertical="center" wrapText="1"/>
      <protection locked="0"/>
    </xf>
    <xf numFmtId="0" fontId="20" fillId="0" borderId="0" xfId="1" applyFont="1" applyProtection="1">
      <protection hidden="1"/>
    </xf>
    <xf numFmtId="0" fontId="66" fillId="0" borderId="0" xfId="1" applyFont="1" applyProtection="1">
      <protection hidden="1"/>
    </xf>
    <xf numFmtId="0" fontId="20" fillId="0" borderId="0" xfId="1" applyFont="1" applyAlignment="1" applyProtection="1">
      <alignment horizontal="center"/>
      <protection hidden="1"/>
    </xf>
    <xf numFmtId="0" fontId="20" fillId="0" borderId="0" xfId="1" applyFont="1" applyAlignment="1" applyProtection="1">
      <alignment horizontal="right"/>
      <protection hidden="1"/>
    </xf>
    <xf numFmtId="0" fontId="84" fillId="0" borderId="0" xfId="1" applyFont="1" applyAlignment="1" applyProtection="1">
      <alignment horizontal="right" vertical="center"/>
      <protection hidden="1"/>
    </xf>
    <xf numFmtId="2" fontId="67" fillId="0" borderId="0" xfId="1" applyNumberFormat="1" applyFont="1" applyAlignment="1" applyProtection="1">
      <alignment horizontal="center" vertical="top"/>
      <protection hidden="1"/>
    </xf>
    <xf numFmtId="0" fontId="57" fillId="0" borderId="0" xfId="1" applyFont="1" applyProtection="1">
      <protection hidden="1"/>
    </xf>
    <xf numFmtId="0" fontId="20" fillId="8" borderId="0" xfId="1" applyFont="1" applyFill="1" applyProtection="1">
      <protection hidden="1"/>
    </xf>
    <xf numFmtId="0" fontId="20" fillId="8" borderId="0" xfId="1" applyFont="1" applyFill="1" applyAlignment="1" applyProtection="1">
      <alignment horizontal="left" textRotation="180"/>
      <protection hidden="1"/>
    </xf>
    <xf numFmtId="0" fontId="95" fillId="8" borderId="0" xfId="1" applyFont="1" applyFill="1" applyAlignment="1" applyProtection="1">
      <alignment horizontal="center"/>
      <protection hidden="1"/>
    </xf>
    <xf numFmtId="0" fontId="96" fillId="8" borderId="0" xfId="1" applyFont="1" applyFill="1" applyAlignment="1" applyProtection="1">
      <alignment horizontal="center"/>
      <protection hidden="1"/>
    </xf>
    <xf numFmtId="49" fontId="97" fillId="8" borderId="38" xfId="1" applyNumberFormat="1" applyFont="1" applyFill="1" applyBorder="1" applyAlignment="1" applyProtection="1">
      <alignment vertical="center"/>
      <protection hidden="1"/>
    </xf>
    <xf numFmtId="0" fontId="98" fillId="8" borderId="38" xfId="1" applyFont="1" applyFill="1" applyBorder="1" applyAlignment="1" applyProtection="1">
      <alignment vertical="center"/>
      <protection hidden="1"/>
    </xf>
    <xf numFmtId="0" fontId="98" fillId="8" borderId="38" xfId="1" applyFont="1" applyFill="1" applyBorder="1" applyAlignment="1" applyProtection="1">
      <alignment horizontal="center"/>
      <protection hidden="1"/>
    </xf>
    <xf numFmtId="0" fontId="98" fillId="8" borderId="38" xfId="1" applyFont="1" applyFill="1" applyBorder="1" applyAlignment="1" applyProtection="1">
      <alignment horizontal="left" vertical="center"/>
      <protection hidden="1"/>
    </xf>
    <xf numFmtId="0" fontId="98" fillId="8" borderId="38" xfId="1" applyFont="1" applyFill="1" applyBorder="1" applyAlignment="1" applyProtection="1">
      <alignment horizontal="right" vertical="center"/>
      <protection hidden="1"/>
    </xf>
    <xf numFmtId="0" fontId="99" fillId="9" borderId="39" xfId="1" applyFont="1" applyFill="1" applyBorder="1" applyAlignment="1" applyProtection="1">
      <alignment horizontal="center" vertical="center" wrapText="1"/>
      <protection hidden="1"/>
    </xf>
    <xf numFmtId="0" fontId="66" fillId="9" borderId="112" xfId="1" applyFont="1" applyFill="1" applyBorder="1" applyAlignment="1" applyProtection="1">
      <alignment horizontal="center" vertical="center" textRotation="90" wrapText="1"/>
      <protection hidden="1"/>
    </xf>
    <xf numFmtId="12" fontId="66" fillId="9" borderId="54" xfId="1" applyNumberFormat="1" applyFont="1" applyFill="1" applyBorder="1" applyAlignment="1" applyProtection="1">
      <alignment horizontal="center" vertical="center" wrapText="1"/>
      <protection hidden="1"/>
    </xf>
    <xf numFmtId="0" fontId="58" fillId="9" borderId="54" xfId="1" applyFont="1" applyFill="1" applyBorder="1" applyAlignment="1" applyProtection="1">
      <alignment horizontal="center" vertical="center" textRotation="90" wrapText="1"/>
      <protection hidden="1"/>
    </xf>
    <xf numFmtId="0" fontId="58" fillId="9" borderId="54" xfId="1" applyFont="1" applyFill="1" applyBorder="1" applyAlignment="1" applyProtection="1">
      <alignment horizontal="center" vertical="center" wrapText="1"/>
      <protection hidden="1"/>
    </xf>
    <xf numFmtId="0" fontId="59" fillId="9" borderId="54" xfId="1" applyFont="1" applyFill="1" applyBorder="1" applyAlignment="1" applyProtection="1">
      <alignment horizontal="center" vertical="center" textRotation="90" wrapText="1"/>
      <protection hidden="1"/>
    </xf>
    <xf numFmtId="0" fontId="99" fillId="9" borderId="54" xfId="1" applyFont="1" applyFill="1" applyBorder="1" applyAlignment="1" applyProtection="1">
      <alignment horizontal="center" vertical="center" textRotation="90" wrapText="1"/>
      <protection hidden="1"/>
    </xf>
    <xf numFmtId="12" fontId="58" fillId="9" borderId="54" xfId="1" applyNumberFormat="1" applyFont="1" applyFill="1" applyBorder="1" applyAlignment="1" applyProtection="1">
      <alignment horizontal="center" vertical="center" textRotation="90"/>
      <protection hidden="1"/>
    </xf>
    <xf numFmtId="12" fontId="58" fillId="9" borderId="54" xfId="1" applyNumberFormat="1" applyFont="1" applyFill="1" applyBorder="1" applyAlignment="1" applyProtection="1">
      <alignment horizontal="center" vertical="center" textRotation="90" wrapText="1"/>
      <protection hidden="1"/>
    </xf>
    <xf numFmtId="12" fontId="99" fillId="9" borderId="54" xfId="1" applyNumberFormat="1" applyFont="1" applyFill="1" applyBorder="1" applyAlignment="1" applyProtection="1">
      <alignment horizontal="center" vertical="center" wrapText="1"/>
      <protection hidden="1"/>
    </xf>
    <xf numFmtId="12" fontId="43" fillId="9" borderId="10" xfId="2" applyNumberFormat="1" applyFont="1" applyFill="1" applyBorder="1" applyAlignment="1">
      <alignment horizontal="center" vertical="center" textRotation="90" wrapText="1"/>
    </xf>
    <xf numFmtId="12" fontId="9" fillId="9" borderId="10" xfId="2" applyNumberFormat="1" applyFont="1" applyFill="1" applyBorder="1" applyAlignment="1">
      <alignment horizontal="center" vertical="center" textRotation="90" wrapText="1"/>
    </xf>
    <xf numFmtId="2" fontId="58" fillId="9" borderId="113" xfId="1" applyNumberFormat="1" applyFont="1" applyFill="1" applyBorder="1" applyAlignment="1" applyProtection="1">
      <alignment horizontal="center" vertical="center" textRotation="90" wrapText="1"/>
      <protection hidden="1"/>
    </xf>
    <xf numFmtId="0" fontId="58" fillId="9" borderId="93" xfId="1" applyFont="1" applyFill="1" applyBorder="1" applyAlignment="1" applyProtection="1">
      <alignment horizontal="center" vertical="center"/>
      <protection hidden="1"/>
    </xf>
    <xf numFmtId="0" fontId="59" fillId="11" borderId="114" xfId="1" applyFont="1" applyFill="1" applyBorder="1" applyAlignment="1" applyProtection="1">
      <alignment horizontal="center" vertical="center" wrapText="1"/>
      <protection hidden="1"/>
    </xf>
    <xf numFmtId="0" fontId="59" fillId="11" borderId="115" xfId="1" applyFont="1" applyFill="1" applyBorder="1" applyAlignment="1" applyProtection="1">
      <alignment horizontal="center" vertical="center" wrapText="1"/>
      <protection hidden="1"/>
    </xf>
    <xf numFmtId="0" fontId="20" fillId="8" borderId="0" xfId="1" applyFont="1" applyFill="1" applyAlignment="1" applyProtection="1">
      <alignment horizontal="right" vertical="center"/>
      <protection hidden="1"/>
    </xf>
    <xf numFmtId="0" fontId="20" fillId="8" borderId="0" xfId="1" applyFont="1" applyFill="1" applyAlignment="1" applyProtection="1">
      <alignment vertical="center"/>
      <protection hidden="1"/>
    </xf>
    <xf numFmtId="0" fontId="20" fillId="0" borderId="0" xfId="1" applyFont="1" applyAlignment="1" applyProtection="1">
      <alignment vertical="center"/>
      <protection hidden="1"/>
    </xf>
    <xf numFmtId="12" fontId="66" fillId="11" borderId="116" xfId="1" applyNumberFormat="1" applyFont="1" applyFill="1" applyBorder="1" applyAlignment="1" applyProtection="1">
      <alignment horizontal="left" vertical="center" wrapText="1"/>
      <protection hidden="1"/>
    </xf>
    <xf numFmtId="12" fontId="66" fillId="11" borderId="117" xfId="1" applyNumberFormat="1" applyFont="1" applyFill="1" applyBorder="1" applyAlignment="1" applyProtection="1">
      <alignment horizontal="left" vertical="center" wrapText="1"/>
      <protection hidden="1"/>
    </xf>
    <xf numFmtId="0" fontId="35" fillId="11" borderId="117" xfId="1" applyFont="1" applyFill="1" applyBorder="1" applyAlignment="1" applyProtection="1">
      <alignment horizontal="left" vertical="center" indent="1"/>
      <protection hidden="1"/>
    </xf>
    <xf numFmtId="0" fontId="1" fillId="11" borderId="117" xfId="1" applyFill="1" applyBorder="1" applyAlignment="1" applyProtection="1">
      <alignment horizontal="center" vertical="center" wrapText="1"/>
      <protection hidden="1"/>
    </xf>
    <xf numFmtId="0" fontId="1" fillId="11" borderId="118" xfId="1" applyFill="1" applyBorder="1" applyAlignment="1" applyProtection="1">
      <alignment horizontal="center" wrapText="1"/>
      <protection hidden="1"/>
    </xf>
    <xf numFmtId="2" fontId="66" fillId="9" borderId="119" xfId="1" applyNumberFormat="1" applyFont="1" applyFill="1" applyBorder="1" applyAlignment="1" applyProtection="1">
      <alignment horizontal="right"/>
      <protection hidden="1"/>
    </xf>
    <xf numFmtId="2" fontId="66" fillId="9" borderId="119" xfId="1" applyNumberFormat="1" applyFont="1" applyFill="1" applyBorder="1" applyProtection="1">
      <protection hidden="1"/>
    </xf>
    <xf numFmtId="2" fontId="66" fillId="9" borderId="119" xfId="1" applyNumberFormat="1" applyFont="1" applyFill="1" applyBorder="1" applyAlignment="1" applyProtection="1">
      <alignment horizontal="center" vertical="top"/>
      <protection hidden="1"/>
    </xf>
    <xf numFmtId="49" fontId="100" fillId="15" borderId="120" xfId="1" applyNumberFormat="1" applyFont="1" applyFill="1" applyBorder="1" applyAlignment="1" applyProtection="1">
      <alignment horizontal="center"/>
      <protection hidden="1"/>
    </xf>
    <xf numFmtId="0" fontId="20" fillId="0" borderId="10" xfId="1" applyFont="1" applyBorder="1" applyAlignment="1" applyProtection="1">
      <alignment vertical="center" wrapText="1"/>
      <protection locked="0"/>
    </xf>
    <xf numFmtId="0" fontId="20" fillId="0" borderId="124" xfId="1" applyFont="1" applyBorder="1" applyAlignment="1" applyProtection="1">
      <alignment horizontal="center" vertical="center" wrapText="1"/>
      <protection locked="0"/>
    </xf>
    <xf numFmtId="12" fontId="56" fillId="0" borderId="124" xfId="1" applyNumberFormat="1" applyFont="1" applyBorder="1" applyAlignment="1" applyProtection="1">
      <alignment horizontal="center" vertical="center"/>
      <protection locked="0"/>
    </xf>
    <xf numFmtId="2" fontId="56" fillId="0" borderId="124" xfId="1" applyNumberFormat="1" applyFont="1" applyBorder="1" applyAlignment="1" applyProtection="1">
      <alignment horizontal="center" vertical="center" wrapText="1"/>
      <protection locked="0"/>
    </xf>
    <xf numFmtId="2" fontId="56" fillId="0" borderId="124" xfId="1" applyNumberFormat="1" applyFont="1" applyBorder="1" applyAlignment="1" applyProtection="1">
      <alignment horizontal="left" vertical="center" wrapText="1"/>
      <protection locked="0"/>
    </xf>
    <xf numFmtId="2" fontId="56" fillId="0" borderId="125" xfId="1" applyNumberFormat="1" applyFont="1" applyBorder="1" applyAlignment="1" applyProtection="1">
      <alignment vertical="center" wrapText="1"/>
      <protection locked="0"/>
    </xf>
    <xf numFmtId="2" fontId="56" fillId="0" borderId="124" xfId="1" applyNumberFormat="1" applyFont="1" applyBorder="1" applyAlignment="1" applyProtection="1">
      <alignment vertical="center" wrapText="1"/>
      <protection locked="0"/>
    </xf>
    <xf numFmtId="2" fontId="66" fillId="11" borderId="122" xfId="1" applyNumberFormat="1" applyFont="1" applyFill="1" applyBorder="1" applyAlignment="1" applyProtection="1">
      <alignment horizontal="right" vertical="center" wrapText="1"/>
      <protection hidden="1"/>
    </xf>
    <xf numFmtId="2" fontId="101" fillId="11" borderId="122" xfId="1" applyNumberFormat="1" applyFont="1" applyFill="1" applyBorder="1" applyAlignment="1" applyProtection="1">
      <alignment horizontal="right" vertical="center"/>
      <protection hidden="1"/>
    </xf>
    <xf numFmtId="2" fontId="101" fillId="11" borderId="122" xfId="1" applyNumberFormat="1" applyFont="1" applyFill="1" applyBorder="1" applyAlignment="1" applyProtection="1">
      <alignment horizontal="center" vertical="center"/>
      <protection hidden="1"/>
    </xf>
    <xf numFmtId="12" fontId="20" fillId="0" borderId="0" xfId="1" applyNumberFormat="1" applyFont="1" applyProtection="1">
      <protection hidden="1"/>
    </xf>
    <xf numFmtId="0" fontId="20" fillId="0" borderId="3" xfId="1" applyFont="1" applyBorder="1" applyAlignment="1" applyProtection="1">
      <alignment horizontal="center" vertical="center" wrapText="1"/>
      <protection locked="0"/>
    </xf>
    <xf numFmtId="12" fontId="56" fillId="0" borderId="3" xfId="1" applyNumberFormat="1" applyFont="1" applyBorder="1" applyAlignment="1" applyProtection="1">
      <alignment horizontal="center" vertical="center"/>
      <protection locked="0"/>
    </xf>
    <xf numFmtId="2" fontId="56" fillId="0" borderId="3" xfId="1" applyNumberFormat="1" applyFont="1" applyBorder="1" applyAlignment="1" applyProtection="1">
      <alignment horizontal="center" vertical="center" wrapText="1"/>
      <protection locked="0"/>
    </xf>
    <xf numFmtId="2" fontId="56" fillId="0" borderId="3" xfId="1" applyNumberFormat="1" applyFont="1" applyBorder="1" applyAlignment="1" applyProtection="1">
      <alignment horizontal="left" vertical="center" wrapText="1"/>
      <protection locked="0"/>
    </xf>
    <xf numFmtId="2" fontId="56" fillId="0" borderId="15" xfId="1" applyNumberFormat="1" applyFont="1" applyBorder="1" applyAlignment="1" applyProtection="1">
      <alignment vertical="center" wrapText="1"/>
      <protection locked="0"/>
    </xf>
    <xf numFmtId="2" fontId="56" fillId="0" borderId="3" xfId="1" applyNumberFormat="1" applyFont="1" applyBorder="1" applyAlignment="1" applyProtection="1">
      <alignment vertical="center" wrapText="1"/>
      <protection locked="0"/>
    </xf>
    <xf numFmtId="0" fontId="20" fillId="0" borderId="115" xfId="1" applyFont="1" applyBorder="1" applyAlignment="1" applyProtection="1">
      <alignment horizontal="center" vertical="center" wrapText="1"/>
      <protection locked="0"/>
    </xf>
    <xf numFmtId="12" fontId="56" fillId="0" borderId="115" xfId="1" applyNumberFormat="1" applyFont="1" applyBorder="1" applyAlignment="1" applyProtection="1">
      <alignment horizontal="center" vertical="center"/>
      <protection locked="0"/>
    </xf>
    <xf numFmtId="2" fontId="56" fillId="0" borderId="115" xfId="1" applyNumberFormat="1" applyFont="1" applyBorder="1" applyAlignment="1" applyProtection="1">
      <alignment horizontal="center" vertical="center" wrapText="1"/>
      <protection locked="0"/>
    </xf>
    <xf numFmtId="2" fontId="56" fillId="0" borderId="115" xfId="1" applyNumberFormat="1" applyFont="1" applyBorder="1" applyAlignment="1" applyProtection="1">
      <alignment horizontal="left" vertical="center" wrapText="1"/>
      <protection locked="0"/>
    </xf>
    <xf numFmtId="2" fontId="56" fillId="0" borderId="132" xfId="1" applyNumberFormat="1" applyFont="1" applyBorder="1" applyAlignment="1" applyProtection="1">
      <alignment vertical="center" wrapText="1"/>
      <protection locked="0"/>
    </xf>
    <xf numFmtId="2" fontId="56" fillId="0" borderId="115" xfId="1" applyNumberFormat="1" applyFont="1" applyBorder="1" applyAlignment="1" applyProtection="1">
      <alignment vertical="center" wrapText="1"/>
      <protection locked="0"/>
    </xf>
    <xf numFmtId="2" fontId="66" fillId="11" borderId="130" xfId="1" applyNumberFormat="1" applyFont="1" applyFill="1" applyBorder="1" applyAlignment="1" applyProtection="1">
      <alignment horizontal="right" vertical="center" wrapText="1"/>
      <protection hidden="1"/>
    </xf>
    <xf numFmtId="2" fontId="101" fillId="11" borderId="130" xfId="1" applyNumberFormat="1" applyFont="1" applyFill="1" applyBorder="1" applyAlignment="1" applyProtection="1">
      <alignment horizontal="right" vertical="center"/>
      <protection hidden="1"/>
    </xf>
    <xf numFmtId="2" fontId="101" fillId="11" borderId="130" xfId="1" applyNumberFormat="1" applyFont="1" applyFill="1" applyBorder="1" applyAlignment="1" applyProtection="1">
      <alignment horizontal="center" vertical="center"/>
      <protection hidden="1"/>
    </xf>
    <xf numFmtId="0" fontId="66" fillId="11" borderId="116" xfId="1" applyFont="1" applyFill="1" applyBorder="1" applyAlignment="1" applyProtection="1">
      <alignment horizontal="center" vertical="center"/>
      <protection hidden="1"/>
    </xf>
    <xf numFmtId="0" fontId="66" fillId="11" borderId="117" xfId="1" applyFont="1" applyFill="1" applyBorder="1" applyAlignment="1" applyProtection="1">
      <alignment horizontal="center" vertical="center"/>
      <protection hidden="1"/>
    </xf>
    <xf numFmtId="0" fontId="66" fillId="11" borderId="117" xfId="1" applyFont="1" applyFill="1" applyBorder="1" applyAlignment="1" applyProtection="1">
      <alignment horizontal="left" vertical="center" indent="1"/>
      <protection hidden="1"/>
    </xf>
    <xf numFmtId="0" fontId="58" fillId="11" borderId="117" xfId="1" applyFont="1" applyFill="1" applyBorder="1" applyAlignment="1" applyProtection="1">
      <alignment horizontal="center"/>
      <protection hidden="1"/>
    </xf>
    <xf numFmtId="0" fontId="66" fillId="11" borderId="117" xfId="1" applyFont="1" applyFill="1" applyBorder="1" applyAlignment="1" applyProtection="1">
      <alignment horizontal="center"/>
      <protection hidden="1"/>
    </xf>
    <xf numFmtId="0" fontId="58" fillId="11" borderId="134" xfId="1" applyFont="1" applyFill="1" applyBorder="1" applyAlignment="1" applyProtection="1">
      <alignment horizontal="center"/>
      <protection hidden="1"/>
    </xf>
    <xf numFmtId="0" fontId="59" fillId="11" borderId="134" xfId="1" applyFont="1" applyFill="1" applyBorder="1" applyAlignment="1" applyProtection="1">
      <alignment horizontal="center"/>
      <protection hidden="1"/>
    </xf>
    <xf numFmtId="0" fontId="66" fillId="11" borderId="134" xfId="1" applyFont="1" applyFill="1" applyBorder="1" applyAlignment="1" applyProtection="1">
      <alignment horizontal="center"/>
      <protection hidden="1"/>
    </xf>
    <xf numFmtId="0" fontId="66" fillId="11" borderId="134" xfId="1" applyFont="1" applyFill="1" applyBorder="1" applyAlignment="1" applyProtection="1">
      <alignment horizontal="center" vertical="center"/>
      <protection hidden="1"/>
    </xf>
    <xf numFmtId="2" fontId="66" fillId="15" borderId="119" xfId="1" applyNumberFormat="1" applyFont="1" applyFill="1" applyBorder="1" applyAlignment="1" applyProtection="1">
      <alignment horizontal="right"/>
      <protection hidden="1"/>
    </xf>
    <xf numFmtId="2" fontId="66" fillId="15" borderId="119" xfId="1" applyNumberFormat="1" applyFont="1" applyFill="1" applyBorder="1" applyProtection="1">
      <protection hidden="1"/>
    </xf>
    <xf numFmtId="2" fontId="66" fillId="15" borderId="131" xfId="1" applyNumberFormat="1" applyFont="1" applyFill="1" applyBorder="1" applyAlignment="1" applyProtection="1">
      <alignment horizontal="center" vertical="top"/>
      <protection hidden="1"/>
    </xf>
    <xf numFmtId="49" fontId="100" fillId="15" borderId="133" xfId="1" applyNumberFormat="1" applyFont="1" applyFill="1" applyBorder="1" applyAlignment="1" applyProtection="1">
      <alignment horizontal="center"/>
      <protection hidden="1"/>
    </xf>
    <xf numFmtId="2" fontId="102" fillId="11" borderId="10" xfId="1" applyNumberFormat="1" applyFont="1" applyFill="1" applyBorder="1" applyAlignment="1" applyProtection="1">
      <alignment horizontal="right" vertical="top"/>
      <protection hidden="1"/>
    </xf>
    <xf numFmtId="2" fontId="102" fillId="11" borderId="130" xfId="1" applyNumberFormat="1" applyFont="1" applyFill="1" applyBorder="1" applyAlignment="1" applyProtection="1">
      <alignment horizontal="right" vertical="top"/>
      <protection hidden="1"/>
    </xf>
    <xf numFmtId="0" fontId="58" fillId="11" borderId="117" xfId="1" applyFont="1" applyFill="1" applyBorder="1" applyAlignment="1" applyProtection="1">
      <alignment horizontal="center" vertical="center"/>
      <protection hidden="1"/>
    </xf>
    <xf numFmtId="0" fontId="58" fillId="11" borderId="118" xfId="1" applyFont="1" applyFill="1" applyBorder="1" applyAlignment="1" applyProtection="1">
      <alignment horizontal="center" vertical="center"/>
      <protection hidden="1"/>
    </xf>
    <xf numFmtId="0" fontId="59" fillId="11" borderId="117" xfId="1" applyFont="1" applyFill="1" applyBorder="1" applyAlignment="1" applyProtection="1">
      <alignment horizontal="center" vertical="center"/>
      <protection hidden="1"/>
    </xf>
    <xf numFmtId="0" fontId="66" fillId="11" borderId="135" xfId="1" applyFont="1" applyFill="1" applyBorder="1" applyAlignment="1" applyProtection="1">
      <alignment horizontal="center" vertical="center"/>
      <protection hidden="1"/>
    </xf>
    <xf numFmtId="2" fontId="66" fillId="15" borderId="119" xfId="1" applyNumberFormat="1" applyFont="1" applyFill="1" applyBorder="1" applyAlignment="1" applyProtection="1">
      <alignment horizontal="center" vertical="top"/>
      <protection hidden="1"/>
    </xf>
    <xf numFmtId="2" fontId="66" fillId="15" borderId="136" xfId="1" applyNumberFormat="1" applyFont="1" applyFill="1" applyBorder="1" applyAlignment="1" applyProtection="1">
      <alignment horizontal="right"/>
      <protection hidden="1"/>
    </xf>
    <xf numFmtId="2" fontId="66" fillId="15" borderId="136" xfId="1" applyNumberFormat="1" applyFont="1" applyFill="1" applyBorder="1" applyProtection="1">
      <protection hidden="1"/>
    </xf>
    <xf numFmtId="2" fontId="66" fillId="0" borderId="122" xfId="1" applyNumberFormat="1" applyFont="1" applyBorder="1" applyAlignment="1" applyProtection="1">
      <alignment horizontal="right" vertical="center" wrapText="1"/>
      <protection locked="0" hidden="1"/>
    </xf>
    <xf numFmtId="2" fontId="66" fillId="0" borderId="130" xfId="1" applyNumberFormat="1" applyFont="1" applyBorder="1" applyAlignment="1" applyProtection="1">
      <alignment horizontal="right" vertical="center" wrapText="1"/>
      <protection locked="0" hidden="1"/>
    </xf>
    <xf numFmtId="0" fontId="66" fillId="11" borderId="117" xfId="1" applyFont="1" applyFill="1" applyBorder="1" applyAlignment="1" applyProtection="1">
      <alignment horizontal="left" vertical="center" indent="4"/>
      <protection hidden="1"/>
    </xf>
    <xf numFmtId="0" fontId="58" fillId="11" borderId="117" xfId="1" applyFont="1" applyFill="1" applyBorder="1" applyAlignment="1" applyProtection="1">
      <alignment horizontal="left" vertical="center" indent="3"/>
      <protection hidden="1"/>
    </xf>
    <xf numFmtId="0" fontId="66" fillId="11" borderId="117" xfId="1" applyFont="1" applyFill="1" applyBorder="1" applyAlignment="1" applyProtection="1">
      <alignment horizontal="left" vertical="center" indent="3"/>
      <protection hidden="1"/>
    </xf>
    <xf numFmtId="0" fontId="59" fillId="11" borderId="117" xfId="1" applyFont="1" applyFill="1" applyBorder="1" applyAlignment="1" applyProtection="1">
      <alignment horizontal="left" vertical="center" indent="3"/>
      <protection hidden="1"/>
    </xf>
    <xf numFmtId="0" fontId="66" fillId="11" borderId="117" xfId="1" applyFont="1" applyFill="1" applyBorder="1" applyAlignment="1" applyProtection="1">
      <alignment horizontal="left" vertical="center"/>
      <protection hidden="1"/>
    </xf>
    <xf numFmtId="2" fontId="2" fillId="15" borderId="119" xfId="1" applyNumberFormat="1" applyFont="1" applyFill="1" applyBorder="1" applyAlignment="1" applyProtection="1">
      <alignment horizontal="right" vertical="center"/>
      <protection hidden="1"/>
    </xf>
    <xf numFmtId="2" fontId="2" fillId="15" borderId="119" xfId="1" applyNumberFormat="1" applyFont="1" applyFill="1" applyBorder="1" applyAlignment="1" applyProtection="1">
      <alignment vertical="center"/>
      <protection hidden="1"/>
    </xf>
    <xf numFmtId="2" fontId="2" fillId="15" borderId="119" xfId="1" applyNumberFormat="1" applyFont="1" applyFill="1" applyBorder="1" applyAlignment="1" applyProtection="1">
      <alignment horizontal="center" vertical="top"/>
      <protection hidden="1"/>
    </xf>
    <xf numFmtId="0" fontId="99" fillId="0" borderId="137" xfId="1" applyFont="1" applyBorder="1" applyAlignment="1" applyProtection="1">
      <alignment horizontal="center" vertical="center" wrapText="1"/>
      <protection locked="0"/>
    </xf>
    <xf numFmtId="12" fontId="99" fillId="0" borderId="124" xfId="1" applyNumberFormat="1" applyFont="1" applyBorder="1" applyAlignment="1" applyProtection="1">
      <alignment horizontal="left" vertical="center" wrapText="1"/>
      <protection locked="0"/>
    </xf>
    <xf numFmtId="0" fontId="20" fillId="0" borderId="124" xfId="1" applyFont="1" applyBorder="1" applyAlignment="1" applyProtection="1">
      <alignment vertical="center" wrapText="1"/>
      <protection locked="0"/>
    </xf>
    <xf numFmtId="0" fontId="20" fillId="0" borderId="124" xfId="1" applyFont="1" applyBorder="1" applyAlignment="1" applyProtection="1">
      <alignment horizontal="center" vertical="center"/>
      <protection locked="0"/>
    </xf>
    <xf numFmtId="0" fontId="57" fillId="0" borderId="124" xfId="1" applyFont="1" applyBorder="1" applyAlignment="1" applyProtection="1">
      <alignment horizontal="left" vertical="center" wrapText="1"/>
      <protection locked="0"/>
    </xf>
    <xf numFmtId="2" fontId="56" fillId="11" borderId="122" xfId="1" applyNumberFormat="1" applyFont="1" applyFill="1" applyBorder="1" applyAlignment="1" applyProtection="1">
      <alignment vertical="center" wrapText="1"/>
      <protection hidden="1"/>
    </xf>
    <xf numFmtId="2" fontId="56" fillId="0" borderId="122" xfId="1" applyNumberFormat="1" applyFont="1" applyBorder="1" applyAlignment="1" applyProtection="1">
      <alignment horizontal="center" vertical="center" wrapText="1"/>
      <protection locked="0"/>
    </xf>
    <xf numFmtId="2" fontId="66" fillId="11" borderId="122" xfId="1" applyNumberFormat="1" applyFont="1" applyFill="1" applyBorder="1" applyAlignment="1" applyProtection="1">
      <alignment vertical="center" wrapText="1"/>
      <protection hidden="1"/>
    </xf>
    <xf numFmtId="49" fontId="6" fillId="0" borderId="126" xfId="1" applyNumberFormat="1" applyFont="1" applyBorder="1" applyAlignment="1" applyProtection="1">
      <alignment horizontal="right" vertical="center" wrapText="1"/>
      <protection locked="0"/>
    </xf>
    <xf numFmtId="0" fontId="99" fillId="0" borderId="48" xfId="1" applyFont="1" applyBorder="1" applyAlignment="1" applyProtection="1">
      <alignment horizontal="center" vertical="center" wrapText="1"/>
      <protection locked="0"/>
    </xf>
    <xf numFmtId="12" fontId="99" fillId="0" borderId="3" xfId="1" applyNumberFormat="1" applyFont="1" applyBorder="1" applyAlignment="1" applyProtection="1">
      <alignment horizontal="left" vertical="center" wrapText="1"/>
      <protection locked="0"/>
    </xf>
    <xf numFmtId="0" fontId="20" fillId="0" borderId="3" xfId="1" applyFont="1" applyBorder="1" applyAlignment="1" applyProtection="1">
      <alignment vertical="center" wrapText="1"/>
      <protection locked="0"/>
    </xf>
    <xf numFmtId="0" fontId="20" fillId="0" borderId="3" xfId="1" applyFont="1" applyBorder="1" applyAlignment="1" applyProtection="1">
      <alignment horizontal="center" vertical="center"/>
      <protection locked="0"/>
    </xf>
    <xf numFmtId="0" fontId="57" fillId="0" borderId="3" xfId="1" applyFont="1" applyBorder="1" applyAlignment="1" applyProtection="1">
      <alignment horizontal="left" vertical="center" wrapText="1"/>
      <protection locked="0"/>
    </xf>
    <xf numFmtId="12" fontId="56" fillId="11" borderId="3" xfId="1" applyNumberFormat="1" applyFont="1" applyFill="1" applyBorder="1" applyAlignment="1" applyProtection="1">
      <alignment vertical="center" wrapText="1"/>
      <protection hidden="1"/>
    </xf>
    <xf numFmtId="12" fontId="56" fillId="0" borderId="3" xfId="1" applyNumberFormat="1" applyFont="1" applyBorder="1" applyAlignment="1" applyProtection="1">
      <alignment horizontal="center" vertical="center" wrapText="1"/>
      <protection locked="0"/>
    </xf>
    <xf numFmtId="2" fontId="66" fillId="11" borderId="3" xfId="1" applyNumberFormat="1" applyFont="1" applyFill="1" applyBorder="1" applyAlignment="1" applyProtection="1">
      <alignment horizontal="right" vertical="center" wrapText="1"/>
      <protection hidden="1"/>
    </xf>
    <xf numFmtId="2" fontId="66" fillId="0" borderId="3" xfId="1" applyNumberFormat="1" applyFont="1" applyBorder="1" applyAlignment="1" applyProtection="1">
      <alignment horizontal="right" vertical="center" wrapText="1"/>
      <protection locked="0" hidden="1"/>
    </xf>
    <xf numFmtId="2" fontId="66" fillId="11" borderId="3" xfId="1" applyNumberFormat="1" applyFont="1" applyFill="1" applyBorder="1" applyAlignment="1" applyProtection="1">
      <alignment vertical="center" wrapText="1"/>
      <protection hidden="1"/>
    </xf>
    <xf numFmtId="2" fontId="101" fillId="11" borderId="3" xfId="1" applyNumberFormat="1" applyFont="1" applyFill="1" applyBorder="1" applyAlignment="1" applyProtection="1">
      <alignment horizontal="right" vertical="center"/>
      <protection hidden="1"/>
    </xf>
    <xf numFmtId="2" fontId="101" fillId="11" borderId="3" xfId="1" applyNumberFormat="1" applyFont="1" applyFill="1" applyBorder="1" applyAlignment="1" applyProtection="1">
      <alignment horizontal="center" vertical="center"/>
      <protection hidden="1"/>
    </xf>
    <xf numFmtId="49" fontId="6" fillId="0" borderId="47" xfId="1" applyNumberFormat="1" applyFont="1" applyBorder="1" applyAlignment="1" applyProtection="1">
      <alignment vertical="center" wrapText="1"/>
      <protection locked="0"/>
    </xf>
    <xf numFmtId="0" fontId="99" fillId="0" borderId="114" xfId="1" applyFont="1" applyBorder="1" applyAlignment="1" applyProtection="1">
      <alignment horizontal="center" vertical="center" wrapText="1"/>
      <protection locked="0"/>
    </xf>
    <xf numFmtId="12" fontId="99" fillId="0" borderId="115" xfId="1" applyNumberFormat="1" applyFont="1" applyBorder="1" applyAlignment="1" applyProtection="1">
      <alignment horizontal="left" vertical="center" wrapText="1"/>
      <protection locked="0"/>
    </xf>
    <xf numFmtId="0" fontId="20" fillId="0" borderId="115" xfId="1" applyFont="1" applyBorder="1" applyAlignment="1" applyProtection="1">
      <alignment vertical="center" wrapText="1"/>
      <protection locked="0"/>
    </xf>
    <xf numFmtId="0" fontId="20" fillId="0" borderId="115" xfId="1" applyFont="1" applyBorder="1" applyAlignment="1" applyProtection="1">
      <alignment horizontal="center" vertical="center"/>
      <protection locked="0"/>
    </xf>
    <xf numFmtId="0" fontId="57" fillId="0" borderId="115" xfId="1" applyFont="1" applyBorder="1" applyAlignment="1" applyProtection="1">
      <alignment horizontal="left" vertical="center" wrapText="1"/>
      <protection locked="0"/>
    </xf>
    <xf numFmtId="12" fontId="56" fillId="11" borderId="130" xfId="1" applyNumberFormat="1" applyFont="1" applyFill="1" applyBorder="1" applyAlignment="1" applyProtection="1">
      <alignment vertical="center" wrapText="1"/>
      <protection hidden="1"/>
    </xf>
    <xf numFmtId="12" fontId="56" fillId="0" borderId="130" xfId="1" applyNumberFormat="1" applyFont="1" applyBorder="1" applyAlignment="1" applyProtection="1">
      <alignment horizontal="center" vertical="center" wrapText="1"/>
      <protection locked="0"/>
    </xf>
    <xf numFmtId="2" fontId="66" fillId="11" borderId="10" xfId="1" applyNumberFormat="1" applyFont="1" applyFill="1" applyBorder="1" applyAlignment="1" applyProtection="1">
      <alignment vertical="center" wrapText="1"/>
      <protection hidden="1"/>
    </xf>
    <xf numFmtId="49" fontId="6" fillId="0" borderId="133" xfId="1" applyNumberFormat="1" applyFont="1" applyBorder="1" applyAlignment="1" applyProtection="1">
      <alignment vertical="center" wrapText="1"/>
      <protection locked="0"/>
    </xf>
    <xf numFmtId="2" fontId="66" fillId="9" borderId="119" xfId="1" applyNumberFormat="1" applyFont="1" applyFill="1" applyBorder="1" applyAlignment="1" applyProtection="1">
      <alignment horizontal="right" vertical="center"/>
      <protection hidden="1"/>
    </xf>
    <xf numFmtId="2" fontId="66" fillId="9" borderId="119" xfId="1" applyNumberFormat="1" applyFont="1" applyFill="1" applyBorder="1" applyAlignment="1" applyProtection="1">
      <alignment vertical="center"/>
      <protection hidden="1"/>
    </xf>
    <xf numFmtId="12" fontId="56" fillId="11" borderId="122" xfId="1" applyNumberFormat="1" applyFont="1" applyFill="1" applyBorder="1" applyAlignment="1" applyProtection="1">
      <alignment vertical="center" wrapText="1"/>
      <protection hidden="1"/>
    </xf>
    <xf numFmtId="12" fontId="56" fillId="0" borderId="122" xfId="1" applyNumberFormat="1" applyFont="1" applyBorder="1" applyAlignment="1" applyProtection="1">
      <alignment horizontal="center" vertical="center" wrapText="1"/>
      <protection locked="0" hidden="1"/>
    </xf>
    <xf numFmtId="49" fontId="6" fillId="0" borderId="126" xfId="1" applyNumberFormat="1" applyFont="1" applyBorder="1" applyAlignment="1" applyProtection="1">
      <alignment vertical="center" wrapText="1"/>
      <protection locked="0" hidden="1"/>
    </xf>
    <xf numFmtId="12" fontId="20" fillId="0" borderId="0" xfId="1" applyNumberFormat="1" applyFont="1" applyAlignment="1" applyProtection="1">
      <alignment vertical="center"/>
      <protection hidden="1"/>
    </xf>
    <xf numFmtId="12" fontId="56" fillId="0" borderId="3" xfId="1" applyNumberFormat="1" applyFont="1" applyBorder="1" applyAlignment="1" applyProtection="1">
      <alignment horizontal="center" vertical="center" wrapText="1"/>
      <protection locked="0" hidden="1"/>
    </xf>
    <xf numFmtId="49" fontId="6" fillId="0" borderId="47" xfId="1" applyNumberFormat="1" applyFont="1" applyBorder="1" applyAlignment="1" applyProtection="1">
      <alignment vertical="center" wrapText="1"/>
      <protection locked="0" hidden="1"/>
    </xf>
    <xf numFmtId="12" fontId="56" fillId="11" borderId="15" xfId="1" applyNumberFormat="1" applyFont="1" applyFill="1" applyBorder="1" applyAlignment="1" applyProtection="1">
      <alignment vertical="center" wrapText="1"/>
      <protection hidden="1"/>
    </xf>
    <xf numFmtId="12" fontId="56" fillId="0" borderId="130" xfId="1" applyNumberFormat="1" applyFont="1" applyBorder="1" applyAlignment="1" applyProtection="1">
      <alignment horizontal="center" vertical="center" wrapText="1"/>
      <protection locked="0" hidden="1"/>
    </xf>
    <xf numFmtId="2" fontId="66" fillId="11" borderId="130" xfId="1" applyNumberFormat="1" applyFont="1" applyFill="1" applyBorder="1" applyAlignment="1" applyProtection="1">
      <alignment vertical="center" wrapText="1"/>
      <protection hidden="1"/>
    </xf>
    <xf numFmtId="0" fontId="66" fillId="15" borderId="117" xfId="1" applyFont="1" applyFill="1" applyBorder="1" applyAlignment="1" applyProtection="1">
      <alignment horizontal="right" vertical="center"/>
      <protection hidden="1"/>
    </xf>
    <xf numFmtId="0" fontId="66" fillId="15" borderId="117" xfId="1" applyFont="1" applyFill="1" applyBorder="1" applyAlignment="1" applyProtection="1">
      <alignment horizontal="center" vertical="center"/>
      <protection hidden="1"/>
    </xf>
    <xf numFmtId="2" fontId="66" fillId="15" borderId="119" xfId="1" applyNumberFormat="1" applyFont="1" applyFill="1" applyBorder="1" applyAlignment="1" applyProtection="1">
      <alignment horizontal="right" vertical="center"/>
      <protection hidden="1"/>
    </xf>
    <xf numFmtId="2" fontId="66" fillId="15" borderId="136" xfId="1" applyNumberFormat="1" applyFont="1" applyFill="1" applyBorder="1" applyAlignment="1" applyProtection="1">
      <alignment horizontal="center" vertical="top"/>
      <protection hidden="1"/>
    </xf>
    <xf numFmtId="12" fontId="56" fillId="11" borderId="122" xfId="1" applyNumberFormat="1" applyFont="1" applyFill="1" applyBorder="1" applyAlignment="1" applyProtection="1">
      <alignment horizontal="center" vertical="center" wrapText="1"/>
      <protection hidden="1"/>
    </xf>
    <xf numFmtId="12" fontId="66" fillId="11" borderId="122" xfId="1" applyNumberFormat="1" applyFont="1" applyFill="1" applyBorder="1" applyAlignment="1" applyProtection="1">
      <alignment horizontal="right" vertical="center" wrapText="1"/>
      <protection hidden="1"/>
    </xf>
    <xf numFmtId="12" fontId="58" fillId="11" borderId="122" xfId="1" applyNumberFormat="1" applyFont="1" applyFill="1" applyBorder="1" applyAlignment="1" applyProtection="1">
      <alignment horizontal="center" vertical="center" wrapText="1"/>
      <protection hidden="1"/>
    </xf>
    <xf numFmtId="2" fontId="66" fillId="0" borderId="123" xfId="1" applyNumberFormat="1" applyFont="1" applyBorder="1" applyAlignment="1" applyProtection="1">
      <alignment horizontal="right" vertical="center"/>
      <protection locked="0"/>
    </xf>
    <xf numFmtId="2" fontId="101" fillId="11" borderId="124" xfId="1" applyNumberFormat="1" applyFont="1" applyFill="1" applyBorder="1" applyAlignment="1" applyProtection="1">
      <alignment horizontal="center" vertical="center"/>
      <protection hidden="1"/>
    </xf>
    <xf numFmtId="49" fontId="6" fillId="0" borderId="126" xfId="1" applyNumberFormat="1" applyFont="1" applyBorder="1" applyAlignment="1" applyProtection="1">
      <alignment wrapText="1"/>
      <protection locked="0"/>
    </xf>
    <xf numFmtId="12" fontId="56" fillId="11" borderId="3" xfId="1" applyNumberFormat="1" applyFont="1" applyFill="1" applyBorder="1" applyAlignment="1" applyProtection="1">
      <alignment horizontal="center" vertical="center" wrapText="1"/>
      <protection hidden="1"/>
    </xf>
    <xf numFmtId="12" fontId="66" fillId="11" borderId="3" xfId="1" applyNumberFormat="1" applyFont="1" applyFill="1" applyBorder="1" applyAlignment="1" applyProtection="1">
      <alignment horizontal="right" vertical="center" wrapText="1"/>
      <protection hidden="1"/>
    </xf>
    <xf numFmtId="12" fontId="58" fillId="11" borderId="3" xfId="1" applyNumberFormat="1" applyFont="1" applyFill="1" applyBorder="1" applyAlignment="1" applyProtection="1">
      <alignment horizontal="center" vertical="center" wrapText="1"/>
      <protection hidden="1"/>
    </xf>
    <xf numFmtId="2" fontId="66" fillId="0" borderId="13" xfId="1" applyNumberFormat="1" applyFont="1" applyBorder="1" applyAlignment="1" applyProtection="1">
      <alignment horizontal="right" vertical="center"/>
      <protection locked="0"/>
    </xf>
    <xf numFmtId="49" fontId="6" fillId="0" borderId="47" xfId="1" applyNumberFormat="1" applyFont="1" applyBorder="1" applyAlignment="1" applyProtection="1">
      <alignment wrapText="1"/>
      <protection locked="0"/>
    </xf>
    <xf numFmtId="12" fontId="56" fillId="11" borderId="11" xfId="1" applyNumberFormat="1" applyFont="1" applyFill="1" applyBorder="1" applyAlignment="1" applyProtection="1">
      <alignment vertical="center" wrapText="1"/>
      <protection hidden="1"/>
    </xf>
    <xf numFmtId="12" fontId="56" fillId="11" borderId="11" xfId="1" applyNumberFormat="1" applyFont="1" applyFill="1" applyBorder="1" applyAlignment="1" applyProtection="1">
      <alignment horizontal="center" vertical="center" wrapText="1"/>
      <protection hidden="1"/>
    </xf>
    <xf numFmtId="12" fontId="66" fillId="11" borderId="10" xfId="1" applyNumberFormat="1" applyFont="1" applyFill="1" applyBorder="1" applyAlignment="1" applyProtection="1">
      <alignment horizontal="right" vertical="center" wrapText="1"/>
      <protection hidden="1"/>
    </xf>
    <xf numFmtId="12" fontId="58" fillId="11" borderId="10" xfId="1" applyNumberFormat="1" applyFont="1" applyFill="1" applyBorder="1" applyAlignment="1" applyProtection="1">
      <alignment horizontal="center" vertical="center" wrapText="1"/>
      <protection hidden="1"/>
    </xf>
    <xf numFmtId="2" fontId="66" fillId="0" borderId="4" xfId="1" applyNumberFormat="1" applyFont="1" applyBorder="1" applyAlignment="1" applyProtection="1">
      <alignment horizontal="right" vertical="center"/>
      <protection locked="0"/>
    </xf>
    <xf numFmtId="49" fontId="6" fillId="0" borderId="128" xfId="1" applyNumberFormat="1" applyFont="1" applyBorder="1" applyAlignment="1" applyProtection="1">
      <alignment wrapText="1"/>
      <protection locked="0"/>
    </xf>
    <xf numFmtId="0" fontId="58" fillId="11" borderId="117" xfId="1" applyFont="1" applyFill="1" applyBorder="1" applyAlignment="1" applyProtection="1">
      <alignment horizontal="left" vertical="center"/>
      <protection hidden="1"/>
    </xf>
    <xf numFmtId="0" fontId="59" fillId="11" borderId="117" xfId="1" applyFont="1" applyFill="1" applyBorder="1" applyAlignment="1" applyProtection="1">
      <alignment horizontal="left" vertical="center"/>
      <protection hidden="1"/>
    </xf>
    <xf numFmtId="2" fontId="66" fillId="15" borderId="119" xfId="1" applyNumberFormat="1" applyFont="1" applyFill="1" applyBorder="1" applyAlignment="1" applyProtection="1">
      <alignment horizontal="center" vertical="center"/>
      <protection hidden="1"/>
    </xf>
    <xf numFmtId="49" fontId="100" fillId="15" borderId="120" xfId="1" applyNumberFormat="1" applyFont="1" applyFill="1" applyBorder="1" applyAlignment="1" applyProtection="1">
      <alignment horizontal="center" vertical="center"/>
      <protection hidden="1"/>
    </xf>
    <xf numFmtId="0" fontId="99" fillId="0" borderId="62" xfId="1" applyFont="1" applyBorder="1" applyAlignment="1" applyProtection="1">
      <alignment horizontal="center" vertical="center" wrapText="1"/>
      <protection locked="0"/>
    </xf>
    <xf numFmtId="0" fontId="20" fillId="0" borderId="65" xfId="1" applyFont="1" applyBorder="1" applyAlignment="1" applyProtection="1">
      <alignment horizontal="center" vertical="center" wrapText="1"/>
      <protection locked="0"/>
    </xf>
    <xf numFmtId="12" fontId="99" fillId="0" borderId="65" xfId="1" applyNumberFormat="1" applyFont="1" applyBorder="1" applyAlignment="1" applyProtection="1">
      <alignment horizontal="left" vertical="center" wrapText="1"/>
      <protection locked="0"/>
    </xf>
    <xf numFmtId="0" fontId="20" fillId="0" borderId="65" xfId="1" applyFont="1" applyBorder="1" applyAlignment="1" applyProtection="1">
      <alignment vertical="center" wrapText="1"/>
      <protection locked="0"/>
    </xf>
    <xf numFmtId="0" fontId="20" fillId="0" borderId="65" xfId="1" applyFont="1" applyBorder="1" applyAlignment="1" applyProtection="1">
      <alignment horizontal="center" vertical="center"/>
      <protection locked="0"/>
    </xf>
    <xf numFmtId="0" fontId="57" fillId="0" borderId="65" xfId="1" applyFont="1" applyBorder="1" applyAlignment="1" applyProtection="1">
      <alignment horizontal="left" vertical="center" wrapText="1"/>
      <protection locked="0"/>
    </xf>
    <xf numFmtId="12" fontId="56" fillId="0" borderId="65" xfId="1" applyNumberFormat="1" applyFont="1" applyBorder="1" applyAlignment="1" applyProtection="1">
      <alignment horizontal="center" vertical="center"/>
      <protection locked="0"/>
    </xf>
    <xf numFmtId="2" fontId="56" fillId="0" borderId="65" xfId="1" applyNumberFormat="1" applyFont="1" applyBorder="1" applyAlignment="1" applyProtection="1">
      <alignment horizontal="center" vertical="center" wrapText="1"/>
      <protection locked="0"/>
    </xf>
    <xf numFmtId="2" fontId="56" fillId="0" borderId="65" xfId="1" applyNumberFormat="1" applyFont="1" applyBorder="1" applyAlignment="1" applyProtection="1">
      <alignment horizontal="left" vertical="center" wrapText="1"/>
      <protection locked="0"/>
    </xf>
    <xf numFmtId="12" fontId="56" fillId="11" borderId="105" xfId="1" applyNumberFormat="1" applyFont="1" applyFill="1" applyBorder="1" applyAlignment="1" applyProtection="1">
      <alignment vertical="center" wrapText="1"/>
      <protection hidden="1"/>
    </xf>
    <xf numFmtId="12" fontId="56" fillId="11" borderId="105" xfId="1" applyNumberFormat="1" applyFont="1" applyFill="1" applyBorder="1" applyAlignment="1" applyProtection="1">
      <alignment horizontal="center" vertical="center" wrapText="1"/>
      <protection hidden="1"/>
    </xf>
    <xf numFmtId="12" fontId="66" fillId="11" borderId="105" xfId="1" applyNumberFormat="1" applyFont="1" applyFill="1" applyBorder="1" applyAlignment="1" applyProtection="1">
      <alignment horizontal="right" vertical="center" wrapText="1"/>
      <protection hidden="1"/>
    </xf>
    <xf numFmtId="12" fontId="58" fillId="11" borderId="105" xfId="1" applyNumberFormat="1" applyFont="1" applyFill="1" applyBorder="1" applyAlignment="1" applyProtection="1">
      <alignment horizontal="center" vertical="center" wrapText="1"/>
      <protection hidden="1"/>
    </xf>
    <xf numFmtId="2" fontId="66" fillId="0" borderId="105" xfId="1" applyNumberFormat="1" applyFont="1" applyBorder="1" applyAlignment="1" applyProtection="1">
      <alignment horizontal="right" vertical="center"/>
      <protection locked="0"/>
    </xf>
    <xf numFmtId="2" fontId="101" fillId="11" borderId="65" xfId="1" applyNumberFormat="1" applyFont="1" applyFill="1" applyBorder="1" applyAlignment="1" applyProtection="1">
      <alignment horizontal="center" vertical="center"/>
      <protection hidden="1"/>
    </xf>
    <xf numFmtId="49" fontId="6" fillId="0" borderId="106" xfId="1" applyNumberFormat="1" applyFont="1" applyBorder="1" applyAlignment="1" applyProtection="1">
      <alignment wrapText="1"/>
      <protection locked="0"/>
    </xf>
    <xf numFmtId="0" fontId="66" fillId="8" borderId="0" xfId="1" applyFont="1" applyFill="1" applyProtection="1">
      <protection hidden="1"/>
    </xf>
    <xf numFmtId="0" fontId="20" fillId="8" borderId="0" xfId="1" applyFont="1" applyFill="1" applyAlignment="1" applyProtection="1">
      <alignment horizontal="center"/>
      <protection hidden="1"/>
    </xf>
    <xf numFmtId="0" fontId="20" fillId="8" borderId="0" xfId="1" applyFont="1" applyFill="1" applyAlignment="1" applyProtection="1">
      <alignment horizontal="right"/>
      <protection hidden="1"/>
    </xf>
    <xf numFmtId="2" fontId="67" fillId="8" borderId="0" xfId="1" applyNumberFormat="1" applyFont="1" applyFill="1" applyAlignment="1" applyProtection="1">
      <alignment horizontal="right"/>
      <protection hidden="1"/>
    </xf>
    <xf numFmtId="2" fontId="67" fillId="8" borderId="0" xfId="1" applyNumberFormat="1" applyFont="1" applyFill="1" applyAlignment="1" applyProtection="1">
      <alignment horizontal="center" vertical="top"/>
      <protection hidden="1"/>
    </xf>
    <xf numFmtId="0" fontId="57" fillId="8" borderId="0" xfId="1" applyFont="1" applyFill="1" applyProtection="1">
      <protection hidden="1"/>
    </xf>
    <xf numFmtId="2" fontId="67" fillId="0" borderId="0" xfId="1" applyNumberFormat="1" applyFont="1" applyAlignment="1" applyProtection="1">
      <alignment horizontal="right"/>
      <protection hidden="1"/>
    </xf>
    <xf numFmtId="49" fontId="106" fillId="0" borderId="0" xfId="1" applyNumberFormat="1" applyFont="1" applyAlignment="1" applyProtection="1">
      <alignment vertical="center"/>
      <protection hidden="1"/>
    </xf>
    <xf numFmtId="49" fontId="87" fillId="0" borderId="0" xfId="1" applyNumberFormat="1" applyFont="1" applyAlignment="1" applyProtection="1">
      <alignment vertical="center"/>
      <protection hidden="1"/>
    </xf>
    <xf numFmtId="0" fontId="107" fillId="0" borderId="0" xfId="1" applyFont="1" applyProtection="1">
      <protection hidden="1"/>
    </xf>
    <xf numFmtId="0" fontId="1" fillId="0" borderId="0" xfId="1" applyAlignment="1" applyProtection="1">
      <alignment horizontal="center" vertical="center"/>
      <protection hidden="1"/>
    </xf>
    <xf numFmtId="0" fontId="20" fillId="9" borderId="53" xfId="1" applyFont="1" applyFill="1" applyBorder="1" applyAlignment="1" applyProtection="1">
      <alignment horizontal="center" vertical="center" wrapText="1"/>
      <protection hidden="1"/>
    </xf>
    <xf numFmtId="0" fontId="56" fillId="9" borderId="112" xfId="1" applyFont="1" applyFill="1" applyBorder="1" applyAlignment="1" applyProtection="1">
      <alignment horizontal="center" vertical="center" textRotation="90" wrapText="1"/>
      <protection hidden="1"/>
    </xf>
    <xf numFmtId="12" fontId="67" fillId="9" borderId="54" xfId="1" applyNumberFormat="1" applyFont="1" applyFill="1" applyBorder="1" applyAlignment="1" applyProtection="1">
      <alignment horizontal="center" vertical="center" wrapText="1"/>
      <protection hidden="1"/>
    </xf>
    <xf numFmtId="0" fontId="56" fillId="9" borderId="54" xfId="1" applyFont="1" applyFill="1" applyBorder="1" applyAlignment="1" applyProtection="1">
      <alignment horizontal="center" vertical="center" textRotation="90" wrapText="1"/>
      <protection hidden="1"/>
    </xf>
    <xf numFmtId="0" fontId="56" fillId="9" borderId="54" xfId="1" applyFont="1" applyFill="1" applyBorder="1" applyAlignment="1" applyProtection="1">
      <alignment horizontal="center" vertical="center" wrapText="1"/>
      <protection hidden="1"/>
    </xf>
    <xf numFmtId="0" fontId="20" fillId="9" borderId="54" xfId="1" applyFont="1" applyFill="1" applyBorder="1" applyAlignment="1" applyProtection="1">
      <alignment horizontal="center" vertical="center" textRotation="90" wrapText="1"/>
      <protection hidden="1"/>
    </xf>
    <xf numFmtId="12" fontId="20" fillId="9" borderId="54" xfId="1" applyNumberFormat="1" applyFont="1" applyFill="1" applyBorder="1" applyAlignment="1" applyProtection="1">
      <alignment horizontal="center" vertical="center" textRotation="90" wrapText="1"/>
      <protection hidden="1"/>
    </xf>
    <xf numFmtId="2" fontId="20" fillId="9" borderId="113" xfId="1" applyNumberFormat="1" applyFont="1" applyFill="1" applyBorder="1" applyAlignment="1" applyProtection="1">
      <alignment horizontal="center" vertical="center" textRotation="90" wrapText="1"/>
      <protection hidden="1"/>
    </xf>
    <xf numFmtId="0" fontId="20" fillId="9" borderId="93" xfId="1" applyFont="1" applyFill="1" applyBorder="1" applyAlignment="1" applyProtection="1">
      <alignment horizontal="center" vertical="center"/>
      <protection hidden="1"/>
    </xf>
    <xf numFmtId="0" fontId="56" fillId="11" borderId="138" xfId="1" applyFont="1" applyFill="1" applyBorder="1" applyAlignment="1" applyProtection="1">
      <alignment horizontal="center" vertical="center" wrapText="1"/>
      <protection hidden="1"/>
    </xf>
    <xf numFmtId="0" fontId="66" fillId="11" borderId="116" xfId="1" applyFont="1" applyFill="1" applyBorder="1" applyAlignment="1" applyProtection="1">
      <alignment horizontal="left" vertical="center" indent="3"/>
      <protection hidden="1"/>
    </xf>
    <xf numFmtId="2" fontId="66" fillId="15" borderId="119" xfId="1" applyNumberFormat="1" applyFont="1" applyFill="1" applyBorder="1" applyAlignment="1" applyProtection="1">
      <alignment vertical="center"/>
      <protection hidden="1"/>
    </xf>
    <xf numFmtId="0" fontId="20" fillId="0" borderId="137" xfId="1" applyFont="1" applyBorder="1" applyAlignment="1" applyProtection="1">
      <alignment horizontal="center" vertical="center" wrapText="1"/>
      <protection locked="0"/>
    </xf>
    <xf numFmtId="0" fontId="20" fillId="0" borderId="15" xfId="1" applyFont="1" applyBorder="1" applyAlignment="1" applyProtection="1">
      <alignment horizontal="center" vertical="center" wrapText="1"/>
      <protection locked="0"/>
    </xf>
    <xf numFmtId="12" fontId="58" fillId="0" borderId="124" xfId="1" applyNumberFormat="1" applyFont="1" applyBorder="1" applyAlignment="1" applyProtection="1">
      <alignment horizontal="left" vertical="center" wrapText="1" indent="1"/>
      <protection locked="0"/>
    </xf>
    <xf numFmtId="0" fontId="57" fillId="0" borderId="124" xfId="1" applyFont="1" applyBorder="1" applyAlignment="1" applyProtection="1">
      <alignment wrapText="1"/>
      <protection locked="0"/>
    </xf>
    <xf numFmtId="0" fontId="57" fillId="0" borderId="124" xfId="1" applyFont="1" applyBorder="1" applyAlignment="1" applyProtection="1">
      <alignment horizontal="center" vertical="center" wrapText="1"/>
      <protection locked="0"/>
    </xf>
    <xf numFmtId="0" fontId="57" fillId="0" borderId="122" xfId="1" applyFont="1" applyBorder="1" applyAlignment="1" applyProtection="1">
      <alignment horizontal="center" vertical="center" wrapText="1"/>
      <protection locked="0"/>
    </xf>
    <xf numFmtId="2" fontId="67" fillId="0" borderId="124" xfId="1" applyNumberFormat="1" applyFont="1" applyBorder="1" applyAlignment="1" applyProtection="1">
      <alignment vertical="center" wrapText="1"/>
      <protection locked="0"/>
    </xf>
    <xf numFmtId="2" fontId="67" fillId="11" borderId="122" xfId="1" applyNumberFormat="1" applyFont="1" applyFill="1" applyBorder="1" applyAlignment="1" applyProtection="1">
      <alignment vertical="center" wrapText="1"/>
      <protection hidden="1"/>
    </xf>
    <xf numFmtId="2" fontId="108" fillId="11" borderId="122" xfId="1" applyNumberFormat="1" applyFont="1" applyFill="1" applyBorder="1" applyAlignment="1" applyProtection="1">
      <alignment vertical="center"/>
      <protection hidden="1"/>
    </xf>
    <xf numFmtId="2" fontId="108" fillId="11" borderId="122" xfId="1" applyNumberFormat="1" applyFont="1" applyFill="1" applyBorder="1" applyAlignment="1" applyProtection="1">
      <alignment horizontal="center" vertical="center"/>
      <protection hidden="1"/>
    </xf>
    <xf numFmtId="49" fontId="6" fillId="0" borderId="139" xfId="1" applyNumberFormat="1" applyFont="1" applyBorder="1" applyAlignment="1" applyProtection="1">
      <alignment vertical="center" wrapText="1"/>
      <protection locked="0"/>
    </xf>
    <xf numFmtId="0" fontId="20" fillId="0" borderId="48" xfId="1" applyFont="1" applyBorder="1" applyAlignment="1" applyProtection="1">
      <alignment horizontal="center" vertical="center" wrapText="1"/>
      <protection locked="0"/>
    </xf>
    <xf numFmtId="12" fontId="58" fillId="0" borderId="3" xfId="1" applyNumberFormat="1" applyFont="1" applyBorder="1" applyAlignment="1" applyProtection="1">
      <alignment horizontal="left" vertical="center" wrapText="1" indent="1"/>
      <protection locked="0"/>
    </xf>
    <xf numFmtId="0" fontId="57" fillId="0" borderId="3" xfId="1" applyFont="1" applyBorder="1" applyAlignment="1" applyProtection="1">
      <alignment wrapText="1"/>
      <protection locked="0"/>
    </xf>
    <xf numFmtId="0" fontId="57" fillId="0" borderId="3" xfId="1" applyFont="1" applyBorder="1" applyAlignment="1" applyProtection="1">
      <alignment horizontal="center" vertical="center" wrapText="1"/>
      <protection locked="0"/>
    </xf>
    <xf numFmtId="0" fontId="57" fillId="0" borderId="3" xfId="1" applyFont="1" applyBorder="1" applyAlignment="1" applyProtection="1">
      <alignment vertical="center" wrapText="1"/>
      <protection locked="0"/>
    </xf>
    <xf numFmtId="2" fontId="67" fillId="0" borderId="3" xfId="1" applyNumberFormat="1" applyFont="1" applyBorder="1" applyAlignment="1" applyProtection="1">
      <alignment vertical="center" wrapText="1"/>
      <protection locked="0"/>
    </xf>
    <xf numFmtId="2" fontId="67" fillId="11" borderId="3" xfId="1" applyNumberFormat="1" applyFont="1" applyFill="1" applyBorder="1" applyAlignment="1" applyProtection="1">
      <alignment vertical="center" wrapText="1"/>
      <protection hidden="1"/>
    </xf>
    <xf numFmtId="2" fontId="108" fillId="11" borderId="3" xfId="1" applyNumberFormat="1" applyFont="1" applyFill="1" applyBorder="1" applyAlignment="1" applyProtection="1">
      <alignment vertical="center"/>
      <protection hidden="1"/>
    </xf>
    <xf numFmtId="2" fontId="108" fillId="11" borderId="3" xfId="1" applyNumberFormat="1" applyFont="1" applyFill="1" applyBorder="1" applyAlignment="1" applyProtection="1">
      <alignment horizontal="center" vertical="center"/>
      <protection hidden="1"/>
    </xf>
    <xf numFmtId="0" fontId="20" fillId="0" borderId="114" xfId="1" applyFont="1" applyBorder="1" applyAlignment="1" applyProtection="1">
      <alignment horizontal="center" vertical="center" wrapText="1"/>
      <protection locked="0"/>
    </xf>
    <xf numFmtId="12" fontId="58" fillId="0" borderId="115" xfId="1" applyNumberFormat="1" applyFont="1" applyBorder="1" applyAlignment="1" applyProtection="1">
      <alignment horizontal="left" vertical="center" wrapText="1" indent="1"/>
      <protection locked="0"/>
    </xf>
    <xf numFmtId="0" fontId="57" fillId="0" borderId="115" xfId="1" applyFont="1" applyBorder="1" applyAlignment="1" applyProtection="1">
      <alignment wrapText="1"/>
      <protection locked="0"/>
    </xf>
    <xf numFmtId="0" fontId="57" fillId="0" borderId="115" xfId="1" applyFont="1" applyBorder="1" applyAlignment="1" applyProtection="1">
      <alignment horizontal="center" vertical="center" wrapText="1"/>
      <protection locked="0"/>
    </xf>
    <xf numFmtId="0" fontId="57" fillId="0" borderId="115" xfId="1" applyFont="1" applyBorder="1" applyAlignment="1" applyProtection="1">
      <alignment vertical="center" wrapText="1"/>
      <protection locked="0"/>
    </xf>
    <xf numFmtId="0" fontId="57" fillId="0" borderId="11" xfId="1" applyFont="1" applyBorder="1" applyAlignment="1" applyProtection="1">
      <alignment horizontal="center" vertical="center" wrapText="1"/>
      <protection locked="0"/>
    </xf>
    <xf numFmtId="2" fontId="67" fillId="8" borderId="115" xfId="1" applyNumberFormat="1" applyFont="1" applyFill="1" applyBorder="1" applyAlignment="1" applyProtection="1">
      <alignment vertical="center" wrapText="1"/>
      <protection locked="0"/>
    </xf>
    <xf numFmtId="2" fontId="67" fillId="11" borderId="11" xfId="1" applyNumberFormat="1" applyFont="1" applyFill="1" applyBorder="1" applyAlignment="1" applyProtection="1">
      <alignment vertical="center" wrapText="1"/>
      <protection hidden="1"/>
    </xf>
    <xf numFmtId="2" fontId="108" fillId="11" borderId="10" xfId="1" applyNumberFormat="1" applyFont="1" applyFill="1" applyBorder="1" applyAlignment="1" applyProtection="1">
      <alignment vertical="center"/>
      <protection hidden="1"/>
    </xf>
    <xf numFmtId="2" fontId="108" fillId="11" borderId="10" xfId="1" applyNumberFormat="1" applyFont="1" applyFill="1" applyBorder="1" applyAlignment="1" applyProtection="1">
      <alignment horizontal="center" vertical="center"/>
      <protection hidden="1"/>
    </xf>
    <xf numFmtId="49" fontId="6" fillId="0" borderId="140" xfId="1" applyNumberFormat="1" applyFont="1" applyBorder="1" applyAlignment="1" applyProtection="1">
      <alignment vertical="center" wrapText="1"/>
      <protection locked="0"/>
    </xf>
    <xf numFmtId="2" fontId="67" fillId="11" borderId="10" xfId="1" applyNumberFormat="1" applyFont="1" applyFill="1" applyBorder="1" applyAlignment="1" applyProtection="1">
      <alignment vertical="center" wrapText="1"/>
      <protection hidden="1"/>
    </xf>
    <xf numFmtId="0" fontId="66" fillId="11" borderId="117" xfId="1" applyFont="1" applyFill="1" applyBorder="1" applyProtection="1">
      <protection hidden="1"/>
    </xf>
    <xf numFmtId="2" fontId="66" fillId="9" borderId="119" xfId="1" applyNumberFormat="1" applyFont="1" applyFill="1" applyBorder="1" applyAlignment="1" applyProtection="1">
      <alignment horizontal="center" vertical="center"/>
      <protection hidden="1"/>
    </xf>
    <xf numFmtId="0" fontId="20" fillId="0" borderId="62" xfId="1" applyFont="1" applyBorder="1" applyAlignment="1" applyProtection="1">
      <alignment horizontal="center" vertical="center" wrapText="1"/>
      <protection locked="0"/>
    </xf>
    <xf numFmtId="2" fontId="67" fillId="11" borderId="65" xfId="1" applyNumberFormat="1" applyFont="1" applyFill="1" applyBorder="1" applyAlignment="1" applyProtection="1">
      <alignment vertical="center" wrapText="1"/>
      <protection hidden="1"/>
    </xf>
    <xf numFmtId="2" fontId="108" fillId="11" borderId="65" xfId="1" applyNumberFormat="1" applyFont="1" applyFill="1" applyBorder="1" applyAlignment="1" applyProtection="1">
      <alignment vertical="center"/>
      <protection hidden="1"/>
    </xf>
    <xf numFmtId="2" fontId="108" fillId="11" borderId="65" xfId="1" applyNumberFormat="1" applyFont="1" applyFill="1" applyBorder="1" applyAlignment="1" applyProtection="1">
      <alignment horizontal="center" vertical="center"/>
      <protection hidden="1"/>
    </xf>
    <xf numFmtId="49" fontId="6" fillId="0" borderId="66" xfId="1" applyNumberFormat="1" applyFont="1" applyBorder="1" applyAlignment="1" applyProtection="1">
      <alignment vertical="center" wrapText="1"/>
      <protection locked="0"/>
    </xf>
    <xf numFmtId="0" fontId="1" fillId="0" borderId="0" xfId="1" applyAlignment="1">
      <alignment horizontal="center" vertical="center"/>
    </xf>
    <xf numFmtId="49" fontId="87" fillId="0" borderId="0" xfId="1" applyNumberFormat="1" applyFont="1" applyAlignment="1" applyProtection="1">
      <alignment horizontal="center" vertical="center"/>
      <protection hidden="1"/>
    </xf>
    <xf numFmtId="0" fontId="3" fillId="11" borderId="39" xfId="1" applyFont="1" applyFill="1" applyBorder="1" applyAlignment="1" applyProtection="1">
      <alignment horizontal="right" vertical="center"/>
      <protection hidden="1"/>
    </xf>
    <xf numFmtId="0" fontId="3" fillId="11" borderId="48" xfId="1" applyFont="1" applyFill="1" applyBorder="1" applyAlignment="1" applyProtection="1">
      <alignment horizontal="right" vertical="center"/>
      <protection hidden="1"/>
    </xf>
    <xf numFmtId="49" fontId="3" fillId="13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11" xfId="1" applyFont="1" applyBorder="1" applyAlignment="1" applyProtection="1">
      <alignment horizontal="center" vertical="center"/>
      <protection locked="0"/>
    </xf>
    <xf numFmtId="0" fontId="3" fillId="15" borderId="94" xfId="1" applyFont="1" applyFill="1" applyBorder="1" applyAlignment="1" applyProtection="1">
      <alignment horizontal="center" vertical="center"/>
      <protection hidden="1"/>
    </xf>
    <xf numFmtId="0" fontId="4" fillId="0" borderId="15" xfId="1" applyFont="1" applyBorder="1" applyAlignment="1" applyProtection="1">
      <alignment horizontal="center" vertical="center"/>
      <protection locked="0"/>
    </xf>
    <xf numFmtId="0" fontId="4" fillId="0" borderId="3" xfId="1" applyFont="1" applyBorder="1" applyAlignment="1" applyProtection="1">
      <alignment horizontal="center" vertical="center"/>
      <protection locked="0"/>
    </xf>
    <xf numFmtId="0" fontId="3" fillId="15" borderId="47" xfId="1" applyFont="1" applyFill="1" applyBorder="1" applyAlignment="1" applyProtection="1">
      <alignment horizontal="center" vertical="center"/>
      <protection hidden="1"/>
    </xf>
    <xf numFmtId="0" fontId="3" fillId="11" borderId="127" xfId="1" applyFont="1" applyFill="1" applyBorder="1" applyAlignment="1" applyProtection="1">
      <alignment horizontal="right" vertical="center"/>
      <protection hidden="1"/>
    </xf>
    <xf numFmtId="0" fontId="4" fillId="15" borderId="2" xfId="1" applyFont="1" applyFill="1" applyBorder="1" applyAlignment="1" applyProtection="1">
      <alignment horizontal="center" vertical="center"/>
      <protection hidden="1"/>
    </xf>
    <xf numFmtId="0" fontId="3" fillId="15" borderId="52" xfId="1" applyFont="1" applyFill="1" applyBorder="1" applyAlignment="1" applyProtection="1">
      <alignment horizontal="center" vertical="center"/>
      <protection hidden="1"/>
    </xf>
    <xf numFmtId="172" fontId="1" fillId="13" borderId="3" xfId="1" applyNumberFormat="1" applyFill="1" applyBorder="1" applyAlignment="1" applyProtection="1">
      <alignment horizontal="center" vertical="center"/>
      <protection hidden="1"/>
    </xf>
    <xf numFmtId="172" fontId="3" fillId="9" borderId="47" xfId="1" applyNumberFormat="1" applyFont="1" applyFill="1" applyBorder="1" applyAlignment="1" applyProtection="1">
      <alignment horizontal="center" vertical="center"/>
      <protection hidden="1"/>
    </xf>
    <xf numFmtId="0" fontId="3" fillId="11" borderId="62" xfId="1" applyFont="1" applyFill="1" applyBorder="1" applyAlignment="1" applyProtection="1">
      <alignment horizontal="right" vertical="center"/>
      <protection hidden="1"/>
    </xf>
    <xf numFmtId="172" fontId="1" fillId="13" borderId="65" xfId="1" applyNumberFormat="1" applyFill="1" applyBorder="1" applyAlignment="1" applyProtection="1">
      <alignment horizontal="center" vertical="center"/>
      <protection hidden="1"/>
    </xf>
    <xf numFmtId="172" fontId="3" fillId="9" borderId="66" xfId="1" applyNumberFormat="1" applyFont="1" applyFill="1" applyBorder="1" applyAlignment="1" applyProtection="1">
      <alignment horizontal="center" vertical="center"/>
      <protection hidden="1"/>
    </xf>
    <xf numFmtId="49" fontId="14" fillId="0" borderId="0" xfId="1" applyNumberFormat="1" applyFont="1" applyProtection="1">
      <protection hidden="1"/>
    </xf>
    <xf numFmtId="0" fontId="37" fillId="0" borderId="0" xfId="1" applyFont="1" applyAlignment="1" applyProtection="1">
      <alignment horizontal="right" vertical="center"/>
      <protection hidden="1"/>
    </xf>
    <xf numFmtId="0" fontId="37" fillId="0" borderId="0" xfId="1" applyFont="1" applyAlignment="1" applyProtection="1">
      <alignment vertical="center"/>
      <protection hidden="1"/>
    </xf>
    <xf numFmtId="49" fontId="14" fillId="0" borderId="38" xfId="1" applyNumberFormat="1" applyFont="1" applyBorder="1" applyAlignment="1" applyProtection="1">
      <alignment vertical="center"/>
      <protection hidden="1"/>
    </xf>
    <xf numFmtId="0" fontId="1" fillId="0" borderId="91" xfId="1" applyBorder="1" applyAlignment="1" applyProtection="1">
      <alignment horizontal="center" vertical="top"/>
      <protection hidden="1"/>
    </xf>
    <xf numFmtId="0" fontId="1" fillId="11" borderId="97" xfId="1" applyFill="1" applyBorder="1" applyAlignment="1" applyProtection="1">
      <alignment vertical="center"/>
      <protection hidden="1"/>
    </xf>
    <xf numFmtId="0" fontId="2" fillId="11" borderId="12" xfId="1" applyFont="1" applyFill="1" applyBorder="1" applyAlignment="1" applyProtection="1">
      <alignment horizontal="right" vertical="center" indent="1"/>
      <protection hidden="1"/>
    </xf>
    <xf numFmtId="0" fontId="1" fillId="0" borderId="0" xfId="1" applyAlignment="1">
      <alignment wrapText="1"/>
    </xf>
    <xf numFmtId="0" fontId="1" fillId="11" borderId="100" xfId="1" applyFill="1" applyBorder="1" applyAlignment="1" applyProtection="1">
      <alignment vertical="center"/>
      <protection hidden="1"/>
    </xf>
    <xf numFmtId="0" fontId="2" fillId="11" borderId="14" xfId="1" applyFont="1" applyFill="1" applyBorder="1" applyAlignment="1" applyProtection="1">
      <alignment horizontal="right" vertical="center" indent="1"/>
      <protection hidden="1"/>
    </xf>
    <xf numFmtId="0" fontId="4" fillId="0" borderId="50" xfId="1" applyFont="1" applyBorder="1" applyAlignment="1" applyProtection="1">
      <alignment horizontal="center" vertical="center"/>
      <protection locked="0" hidden="1"/>
    </xf>
    <xf numFmtId="0" fontId="4" fillId="0" borderId="2" xfId="1" applyFont="1" applyBorder="1" applyAlignment="1" applyProtection="1">
      <alignment horizontal="center" vertical="center"/>
      <protection locked="0" hidden="1"/>
    </xf>
    <xf numFmtId="0" fontId="4" fillId="0" borderId="144" xfId="1" applyFont="1" applyBorder="1" applyAlignment="1" applyProtection="1">
      <alignment horizontal="center" vertical="center"/>
      <protection locked="0" hidden="1"/>
    </xf>
    <xf numFmtId="0" fontId="4" fillId="0" borderId="8" xfId="1" applyFont="1" applyBorder="1" applyAlignment="1" applyProtection="1">
      <alignment horizontal="center" vertical="center"/>
      <protection locked="0" hidden="1"/>
    </xf>
    <xf numFmtId="0" fontId="4" fillId="0" borderId="145" xfId="1" applyFont="1" applyBorder="1" applyAlignment="1" applyProtection="1">
      <alignment horizontal="center" vertical="center"/>
      <protection locked="0" hidden="1"/>
    </xf>
    <xf numFmtId="0" fontId="58" fillId="11" borderId="14" xfId="1" applyFont="1" applyFill="1" applyBorder="1" applyAlignment="1" applyProtection="1">
      <alignment horizontal="right" vertical="center" indent="1"/>
      <protection hidden="1"/>
    </xf>
    <xf numFmtId="0" fontId="110" fillId="0" borderId="0" xfId="1" applyFont="1"/>
    <xf numFmtId="0" fontId="1" fillId="11" borderId="45" xfId="1" applyFill="1" applyBorder="1" applyAlignment="1" applyProtection="1">
      <alignment vertical="center"/>
      <protection hidden="1"/>
    </xf>
    <xf numFmtId="0" fontId="2" fillId="13" borderId="6" xfId="1" applyFont="1" applyFill="1" applyBorder="1" applyAlignment="1" applyProtection="1">
      <alignment horizontal="left" vertical="center" indent="1"/>
      <protection hidden="1"/>
    </xf>
    <xf numFmtId="0" fontId="2" fillId="13" borderId="45" xfId="1" applyFont="1" applyFill="1" applyBorder="1" applyAlignment="1" applyProtection="1">
      <alignment horizontal="center" vertical="center"/>
      <protection hidden="1"/>
    </xf>
    <xf numFmtId="0" fontId="2" fillId="13" borderId="7" xfId="1" applyFont="1" applyFill="1" applyBorder="1" applyAlignment="1" applyProtection="1">
      <alignment horizontal="center" vertical="center"/>
      <protection hidden="1"/>
    </xf>
    <xf numFmtId="0" fontId="2" fillId="13" borderId="146" xfId="1" applyFont="1" applyFill="1" applyBorder="1" applyAlignment="1" applyProtection="1">
      <alignment horizontal="center" vertical="center"/>
      <protection hidden="1"/>
    </xf>
    <xf numFmtId="0" fontId="2" fillId="13" borderId="12" xfId="1" applyFont="1" applyFill="1" applyBorder="1" applyAlignment="1" applyProtection="1">
      <alignment horizontal="center" vertical="center"/>
      <protection hidden="1"/>
    </xf>
    <xf numFmtId="0" fontId="2" fillId="13" borderId="147" xfId="1" applyFont="1" applyFill="1" applyBorder="1" applyAlignment="1" applyProtection="1">
      <alignment horizontal="center" vertical="center"/>
      <protection hidden="1"/>
    </xf>
    <xf numFmtId="0" fontId="1" fillId="11" borderId="48" xfId="1" applyFill="1" applyBorder="1" applyAlignment="1" applyProtection="1">
      <alignment horizontal="center"/>
      <protection hidden="1"/>
    </xf>
    <xf numFmtId="0" fontId="111" fillId="0" borderId="13" xfId="1" applyFont="1" applyBorder="1" applyAlignment="1" applyProtection="1">
      <alignment horizontal="left" vertical="center" indent="1"/>
      <protection locked="0" hidden="1"/>
    </xf>
    <xf numFmtId="0" fontId="1" fillId="0" borderId="48" xfId="1" applyBorder="1" applyAlignment="1" applyProtection="1">
      <alignment horizontal="right"/>
      <protection locked="0"/>
    </xf>
    <xf numFmtId="0" fontId="1" fillId="0" borderId="15" xfId="1" applyBorder="1" applyAlignment="1" applyProtection="1">
      <alignment horizontal="right"/>
      <protection locked="0"/>
    </xf>
    <xf numFmtId="0" fontId="1" fillId="0" borderId="148" xfId="1" applyBorder="1" applyAlignment="1" applyProtection="1">
      <alignment horizontal="right"/>
      <protection locked="0"/>
    </xf>
    <xf numFmtId="0" fontId="1" fillId="0" borderId="14" xfId="1" applyBorder="1" applyAlignment="1" applyProtection="1">
      <alignment horizontal="right"/>
      <protection locked="0"/>
    </xf>
    <xf numFmtId="0" fontId="1" fillId="0" borderId="143" xfId="1" applyBorder="1" applyAlignment="1" applyProtection="1">
      <alignment horizontal="right"/>
      <protection locked="0"/>
    </xf>
    <xf numFmtId="0" fontId="2" fillId="13" borderId="15" xfId="1" applyFont="1" applyFill="1" applyBorder="1" applyAlignment="1" applyProtection="1">
      <alignment vertical="center"/>
      <protection hidden="1"/>
    </xf>
    <xf numFmtId="0" fontId="2" fillId="13" borderId="13" xfId="1" applyFont="1" applyFill="1" applyBorder="1" applyAlignment="1" applyProtection="1">
      <alignment vertical="center"/>
      <protection hidden="1"/>
    </xf>
    <xf numFmtId="0" fontId="2" fillId="13" borderId="3" xfId="1" applyFont="1" applyFill="1" applyBorder="1" applyAlignment="1" applyProtection="1">
      <alignment vertical="center"/>
      <protection hidden="1"/>
    </xf>
    <xf numFmtId="0" fontId="1" fillId="0" borderId="3" xfId="1" applyBorder="1" applyAlignment="1" applyProtection="1">
      <alignment horizontal="right"/>
      <protection locked="0"/>
    </xf>
    <xf numFmtId="0" fontId="2" fillId="9" borderId="47" xfId="1" applyFont="1" applyFill="1" applyBorder="1" applyAlignment="1" applyProtection="1">
      <alignment horizontal="right" indent="1"/>
      <protection hidden="1"/>
    </xf>
    <xf numFmtId="0" fontId="112" fillId="0" borderId="13" xfId="1" applyFont="1" applyBorder="1" applyAlignment="1" applyProtection="1">
      <alignment horizontal="left" vertical="center" indent="1"/>
      <protection locked="0" hidden="1"/>
    </xf>
    <xf numFmtId="0" fontId="112" fillId="0" borderId="1" xfId="1" applyFont="1" applyBorder="1" applyAlignment="1" applyProtection="1">
      <alignment horizontal="left" vertical="center" indent="1"/>
      <protection locked="0" hidden="1"/>
    </xf>
    <xf numFmtId="0" fontId="1" fillId="0" borderId="50" xfId="1" applyBorder="1" applyAlignment="1" applyProtection="1">
      <alignment horizontal="right"/>
      <protection locked="0"/>
    </xf>
    <xf numFmtId="0" fontId="1" fillId="0" borderId="2" xfId="1" applyBorder="1" applyAlignment="1" applyProtection="1">
      <alignment horizontal="right"/>
      <protection locked="0"/>
    </xf>
    <xf numFmtId="0" fontId="1" fillId="0" borderId="144" xfId="1" applyBorder="1" applyAlignment="1" applyProtection="1">
      <alignment horizontal="right"/>
      <protection locked="0"/>
    </xf>
    <xf numFmtId="0" fontId="1" fillId="0" borderId="8" xfId="1" applyBorder="1" applyAlignment="1" applyProtection="1">
      <alignment horizontal="right"/>
      <protection locked="0"/>
    </xf>
    <xf numFmtId="0" fontId="1" fillId="0" borderId="145" xfId="1" applyBorder="1" applyAlignment="1" applyProtection="1">
      <alignment horizontal="right"/>
      <protection locked="0"/>
    </xf>
    <xf numFmtId="0" fontId="1" fillId="0" borderId="9" xfId="1" applyBorder="1" applyAlignment="1" applyProtection="1">
      <alignment horizontal="right"/>
      <protection locked="0"/>
    </xf>
    <xf numFmtId="0" fontId="29" fillId="0" borderId="63" xfId="1" applyFont="1" applyBorder="1" applyAlignment="1" applyProtection="1">
      <alignment horizontal="left" vertical="center" indent="1"/>
      <protection locked="0" hidden="1"/>
    </xf>
    <xf numFmtId="0" fontId="1" fillId="0" borderId="62" xfId="1" applyBorder="1" applyAlignment="1" applyProtection="1">
      <alignment horizontal="right"/>
      <protection locked="0"/>
    </xf>
    <xf numFmtId="0" fontId="1" fillId="0" borderId="64" xfId="1" applyBorder="1" applyAlignment="1" applyProtection="1">
      <alignment horizontal="right"/>
      <protection locked="0"/>
    </xf>
    <xf numFmtId="0" fontId="1" fillId="0" borderId="58" xfId="1" applyBorder="1" applyAlignment="1" applyProtection="1">
      <alignment horizontal="right"/>
      <protection locked="0"/>
    </xf>
    <xf numFmtId="0" fontId="1" fillId="0" borderId="149" xfId="1" applyBorder="1" applyAlignment="1" applyProtection="1">
      <alignment horizontal="right"/>
      <protection locked="0"/>
    </xf>
    <xf numFmtId="0" fontId="1" fillId="0" borderId="150" xfId="1" applyBorder="1" applyAlignment="1" applyProtection="1">
      <alignment horizontal="right"/>
      <protection locked="0"/>
    </xf>
    <xf numFmtId="49" fontId="113" fillId="0" borderId="0" xfId="1" applyNumberFormat="1" applyFont="1" applyProtection="1">
      <protection hidden="1"/>
    </xf>
    <xf numFmtId="0" fontId="114" fillId="0" borderId="0" xfId="1" applyFont="1" applyAlignment="1" applyProtection="1">
      <alignment vertical="center"/>
      <protection hidden="1"/>
    </xf>
    <xf numFmtId="0" fontId="43" fillId="0" borderId="0" xfId="1" applyFont="1" applyAlignment="1" applyProtection="1">
      <alignment horizontal="left"/>
      <protection hidden="1"/>
    </xf>
    <xf numFmtId="0" fontId="9" fillId="0" borderId="0" xfId="1" applyFont="1" applyAlignment="1" applyProtection="1">
      <alignment horizontal="center"/>
      <protection hidden="1"/>
    </xf>
    <xf numFmtId="49" fontId="116" fillId="0" borderId="0" xfId="1" applyNumberFormat="1" applyFont="1" applyProtection="1">
      <protection hidden="1"/>
    </xf>
    <xf numFmtId="0" fontId="117" fillId="0" borderId="0" xfId="1" applyFont="1" applyAlignment="1" applyProtection="1">
      <alignment horizontal="center"/>
      <protection hidden="1"/>
    </xf>
    <xf numFmtId="0" fontId="43" fillId="0" borderId="0" xfId="1" applyFont="1" applyProtection="1">
      <protection hidden="1"/>
    </xf>
    <xf numFmtId="0" fontId="3" fillId="11" borderId="92" xfId="1" applyFont="1" applyFill="1" applyBorder="1" applyAlignment="1" applyProtection="1">
      <alignment horizontal="center" vertical="center" wrapText="1"/>
      <protection hidden="1"/>
    </xf>
    <xf numFmtId="0" fontId="3" fillId="11" borderId="43" xfId="1" applyFont="1" applyFill="1" applyBorder="1" applyAlignment="1" applyProtection="1">
      <alignment horizontal="right" vertical="center" wrapText="1" indent="1"/>
      <protection hidden="1"/>
    </xf>
    <xf numFmtId="0" fontId="109" fillId="11" borderId="40" xfId="1" applyFont="1" applyFill="1" applyBorder="1" applyAlignment="1" applyProtection="1">
      <alignment horizontal="center" vertical="center"/>
      <protection hidden="1"/>
    </xf>
    <xf numFmtId="0" fontId="109" fillId="11" borderId="44" xfId="1" applyFont="1" applyFill="1" applyBorder="1" applyAlignment="1" applyProtection="1">
      <alignment horizontal="center" vertical="center"/>
      <protection hidden="1"/>
    </xf>
    <xf numFmtId="0" fontId="3" fillId="9" borderId="151" xfId="1" applyFont="1" applyFill="1" applyBorder="1" applyAlignment="1" applyProtection="1">
      <alignment horizontal="center" vertical="center" wrapText="1"/>
      <protection hidden="1"/>
    </xf>
    <xf numFmtId="1" fontId="3" fillId="9" borderId="3" xfId="1" applyNumberFormat="1" applyFont="1" applyFill="1" applyBorder="1" applyAlignment="1" applyProtection="1">
      <alignment horizontal="center" vertical="center"/>
      <protection hidden="1"/>
    </xf>
    <xf numFmtId="1" fontId="3" fillId="17" borderId="46" xfId="1" applyNumberFormat="1" applyFont="1" applyFill="1" applyBorder="1" applyAlignment="1" applyProtection="1">
      <alignment horizontal="center" vertical="center" wrapText="1"/>
      <protection hidden="1"/>
    </xf>
    <xf numFmtId="1" fontId="37" fillId="0" borderId="3" xfId="1" applyNumberFormat="1" applyFont="1" applyBorder="1" applyAlignment="1" applyProtection="1">
      <alignment horizontal="center" vertical="center"/>
      <protection locked="0" hidden="1"/>
    </xf>
    <xf numFmtId="1" fontId="37" fillId="0" borderId="13" xfId="1" applyNumberFormat="1" applyFont="1" applyBorder="1" applyAlignment="1" applyProtection="1">
      <alignment horizontal="center" vertical="center"/>
      <protection locked="0" hidden="1"/>
    </xf>
    <xf numFmtId="1" fontId="3" fillId="9" borderId="46" xfId="1" applyNumberFormat="1" applyFont="1" applyFill="1" applyBorder="1" applyAlignment="1" applyProtection="1">
      <alignment horizontal="center" vertical="center" wrapText="1"/>
      <protection hidden="1"/>
    </xf>
    <xf numFmtId="1" fontId="37" fillId="0" borderId="9" xfId="1" applyNumberFormat="1" applyFont="1" applyBorder="1" applyAlignment="1" applyProtection="1">
      <alignment horizontal="center" vertical="center"/>
      <protection locked="0" hidden="1"/>
    </xf>
    <xf numFmtId="1" fontId="37" fillId="0" borderId="1" xfId="1" applyNumberFormat="1" applyFont="1" applyBorder="1" applyAlignment="1" applyProtection="1">
      <alignment horizontal="center" vertical="center"/>
      <protection locked="0" hidden="1"/>
    </xf>
    <xf numFmtId="1" fontId="30" fillId="0" borderId="65" xfId="1" applyNumberFormat="1" applyFont="1" applyBorder="1" applyAlignment="1">
      <alignment horizontal="center" vertical="center"/>
    </xf>
    <xf numFmtId="1" fontId="35" fillId="15" borderId="152" xfId="1" applyNumberFormat="1" applyFont="1" applyFill="1" applyBorder="1" applyAlignment="1" applyProtection="1">
      <alignment horizontal="center" vertical="center"/>
      <protection hidden="1"/>
    </xf>
    <xf numFmtId="0" fontId="1" fillId="0" borderId="38" xfId="1" applyBorder="1" applyProtection="1">
      <protection hidden="1"/>
    </xf>
    <xf numFmtId="0" fontId="1" fillId="0" borderId="91" xfId="1" applyBorder="1" applyProtection="1">
      <protection hidden="1"/>
    </xf>
    <xf numFmtId="0" fontId="2" fillId="11" borderId="15" xfId="1" applyFont="1" applyFill="1" applyBorder="1" applyAlignment="1" applyProtection="1">
      <alignment horizontal="center" vertical="center" wrapText="1"/>
      <protection locked="0" hidden="1"/>
    </xf>
    <xf numFmtId="0" fontId="2" fillId="11" borderId="3" xfId="1" applyFont="1" applyFill="1" applyBorder="1" applyAlignment="1" applyProtection="1">
      <alignment horizontal="center" vertical="center" wrapText="1"/>
      <protection hidden="1"/>
    </xf>
    <xf numFmtId="0" fontId="2" fillId="11" borderId="47" xfId="1" applyFont="1" applyFill="1" applyBorder="1" applyAlignment="1" applyProtection="1">
      <alignment horizontal="center" vertical="center" wrapText="1"/>
      <protection hidden="1"/>
    </xf>
    <xf numFmtId="0" fontId="109" fillId="9" borderId="15" xfId="1" applyFont="1" applyFill="1" applyBorder="1" applyAlignment="1" applyProtection="1">
      <alignment horizontal="center" vertical="center"/>
      <protection hidden="1"/>
    </xf>
    <xf numFmtId="0" fontId="109" fillId="9" borderId="3" xfId="1" applyFont="1" applyFill="1" applyBorder="1" applyAlignment="1" applyProtection="1">
      <alignment horizontal="center" vertical="center"/>
      <protection hidden="1"/>
    </xf>
    <xf numFmtId="0" fontId="109" fillId="9" borderId="47" xfId="1" applyFont="1" applyFill="1" applyBorder="1" applyAlignment="1" applyProtection="1">
      <alignment horizontal="center" vertical="center"/>
      <protection hidden="1"/>
    </xf>
    <xf numFmtId="0" fontId="119" fillId="0" borderId="15" xfId="1" applyFont="1" applyBorder="1" applyAlignment="1" applyProtection="1">
      <alignment horizontal="center" vertical="center"/>
      <protection locked="0"/>
    </xf>
    <xf numFmtId="0" fontId="119" fillId="0" borderId="3" xfId="1" applyFont="1" applyBorder="1" applyAlignment="1" applyProtection="1">
      <alignment horizontal="center" vertical="center"/>
      <protection locked="0"/>
    </xf>
    <xf numFmtId="0" fontId="119" fillId="0" borderId="47" xfId="1" applyFont="1" applyBorder="1" applyAlignment="1" applyProtection="1">
      <alignment horizontal="center" vertical="center"/>
      <protection locked="0"/>
    </xf>
    <xf numFmtId="0" fontId="120" fillId="0" borderId="64" xfId="1" applyFont="1" applyBorder="1" applyAlignment="1" applyProtection="1">
      <alignment horizontal="center" vertical="center"/>
      <protection locked="0" hidden="1"/>
    </xf>
    <xf numFmtId="0" fontId="120" fillId="0" borderId="65" xfId="1" applyFont="1" applyBorder="1" applyAlignment="1" applyProtection="1">
      <alignment horizontal="center" vertical="center"/>
      <protection locked="0" hidden="1"/>
    </xf>
    <xf numFmtId="0" fontId="120" fillId="0" borderId="66" xfId="1" applyFont="1" applyBorder="1" applyAlignment="1" applyProtection="1">
      <alignment horizontal="center" vertical="center"/>
      <protection locked="0" hidden="1"/>
    </xf>
    <xf numFmtId="0" fontId="20" fillId="0" borderId="0" xfId="1" applyFont="1" applyAlignment="1" applyProtection="1">
      <alignment horizontal="centerContinuous"/>
      <protection hidden="1"/>
    </xf>
    <xf numFmtId="49" fontId="121" fillId="0" borderId="0" xfId="1" applyNumberFormat="1" applyFont="1" applyAlignment="1" applyProtection="1">
      <alignment vertical="center"/>
      <protection hidden="1"/>
    </xf>
    <xf numFmtId="0" fontId="20" fillId="0" borderId="0" xfId="1" applyFont="1" applyAlignment="1" applyProtection="1">
      <alignment horizontal="centerContinuous" vertical="center"/>
      <protection hidden="1"/>
    </xf>
    <xf numFmtId="0" fontId="122" fillId="0" borderId="0" xfId="1" applyFont="1" applyProtection="1">
      <protection hidden="1"/>
    </xf>
    <xf numFmtId="0" fontId="122" fillId="0" borderId="0" xfId="1" applyFont="1"/>
    <xf numFmtId="0" fontId="123" fillId="0" borderId="0" xfId="1" applyFont="1" applyAlignment="1" applyProtection="1">
      <alignment vertical="center"/>
      <protection hidden="1"/>
    </xf>
    <xf numFmtId="0" fontId="96" fillId="0" borderId="0" xfId="1" applyFont="1" applyAlignment="1" applyProtection="1">
      <alignment horizontal="right" vertical="center"/>
      <protection hidden="1"/>
    </xf>
    <xf numFmtId="0" fontId="124" fillId="0" borderId="0" xfId="1" applyFont="1" applyProtection="1">
      <protection hidden="1"/>
    </xf>
    <xf numFmtId="0" fontId="96" fillId="0" borderId="0" xfId="1" applyFont="1" applyAlignment="1" applyProtection="1">
      <alignment vertical="center"/>
      <protection hidden="1"/>
    </xf>
    <xf numFmtId="0" fontId="125" fillId="0" borderId="0" xfId="1" applyFont="1" applyAlignment="1" applyProtection="1">
      <alignment horizontal="centerContinuous" vertical="center"/>
      <protection hidden="1"/>
    </xf>
    <xf numFmtId="0" fontId="124" fillId="0" borderId="0" xfId="1" applyFont="1" applyAlignment="1" applyProtection="1">
      <alignment horizontal="left"/>
      <protection hidden="1"/>
    </xf>
    <xf numFmtId="1" fontId="125" fillId="0" borderId="0" xfId="1" applyNumberFormat="1" applyFont="1" applyAlignment="1" applyProtection="1">
      <alignment horizontal="center" vertical="center"/>
      <protection hidden="1"/>
    </xf>
    <xf numFmtId="0" fontId="102" fillId="0" borderId="38" xfId="1" applyFont="1" applyBorder="1" applyAlignment="1" applyProtection="1">
      <alignment vertical="center"/>
      <protection locked="0" hidden="1"/>
    </xf>
    <xf numFmtId="0" fontId="59" fillId="11" borderId="14" xfId="1" applyFont="1" applyFill="1" applyBorder="1" applyAlignment="1" applyProtection="1">
      <alignment horizontal="center" vertical="center"/>
      <protection hidden="1"/>
    </xf>
    <xf numFmtId="0" fontId="59" fillId="11" borderId="3" xfId="1" applyFont="1" applyFill="1" applyBorder="1" applyAlignment="1" applyProtection="1">
      <alignment horizontal="center" vertical="center" wrapText="1"/>
      <protection hidden="1"/>
    </xf>
    <xf numFmtId="0" fontId="59" fillId="11" borderId="3" xfId="1" applyFont="1" applyFill="1" applyBorder="1" applyAlignment="1" applyProtection="1">
      <alignment horizontal="center" vertical="center"/>
      <protection hidden="1"/>
    </xf>
    <xf numFmtId="0" fontId="59" fillId="11" borderId="156" xfId="1" applyFont="1" applyFill="1" applyBorder="1" applyAlignment="1" applyProtection="1">
      <alignment horizontal="center" vertical="center"/>
      <protection hidden="1"/>
    </xf>
    <xf numFmtId="0" fontId="20" fillId="18" borderId="7" xfId="1" applyFont="1" applyFill="1" applyBorder="1" applyAlignment="1">
      <alignment horizontal="center" vertical="center"/>
    </xf>
    <xf numFmtId="0" fontId="128" fillId="19" borderId="159" xfId="1" applyFont="1" applyFill="1" applyBorder="1" applyAlignment="1" applyProtection="1">
      <alignment horizontal="right" vertical="top"/>
      <protection hidden="1"/>
    </xf>
    <xf numFmtId="0" fontId="99" fillId="19" borderId="160" xfId="1" applyFont="1" applyFill="1" applyBorder="1" applyAlignment="1" applyProtection="1">
      <alignment horizontal="center" vertical="center"/>
      <protection hidden="1"/>
    </xf>
    <xf numFmtId="167" fontId="66" fillId="19" borderId="161" xfId="1" applyNumberFormat="1" applyFont="1" applyFill="1" applyBorder="1" applyAlignment="1" applyProtection="1">
      <alignment horizontal="right" vertical="center"/>
      <protection hidden="1"/>
    </xf>
    <xf numFmtId="167" fontId="66" fillId="19" borderId="162" xfId="1" applyNumberFormat="1" applyFont="1" applyFill="1" applyBorder="1" applyAlignment="1" applyProtection="1">
      <alignment horizontal="right" vertical="center"/>
      <protection hidden="1"/>
    </xf>
    <xf numFmtId="167" fontId="66" fillId="19" borderId="163" xfId="1" applyNumberFormat="1" applyFont="1" applyFill="1" applyBorder="1" applyAlignment="1" applyProtection="1">
      <alignment horizontal="right" vertical="center"/>
      <protection hidden="1"/>
    </xf>
    <xf numFmtId="167" fontId="99" fillId="19" borderId="164" xfId="1" applyNumberFormat="1" applyFont="1" applyFill="1" applyBorder="1" applyAlignment="1" applyProtection="1">
      <alignment horizontal="right" vertical="center"/>
      <protection hidden="1"/>
    </xf>
    <xf numFmtId="167" fontId="58" fillId="19" borderId="162" xfId="1" applyNumberFormat="1" applyFont="1" applyFill="1" applyBorder="1" applyAlignment="1" applyProtection="1">
      <alignment horizontal="right" vertical="center"/>
      <protection hidden="1"/>
    </xf>
    <xf numFmtId="0" fontId="129" fillId="19" borderId="165" xfId="1" applyFont="1" applyFill="1" applyBorder="1" applyProtection="1">
      <protection hidden="1"/>
    </xf>
    <xf numFmtId="0" fontId="122" fillId="9" borderId="67" xfId="1" applyFont="1" applyFill="1" applyBorder="1" applyProtection="1">
      <protection hidden="1"/>
    </xf>
    <xf numFmtId="0" fontId="66" fillId="9" borderId="0" xfId="1" applyFont="1" applyFill="1" applyAlignment="1" applyProtection="1">
      <alignment horizontal="right" vertical="center"/>
      <protection hidden="1"/>
    </xf>
    <xf numFmtId="167" fontId="66" fillId="9" borderId="10" xfId="1" applyNumberFormat="1" applyFont="1" applyFill="1" applyBorder="1" applyAlignment="1" applyProtection="1">
      <alignment horizontal="right" vertical="center"/>
      <protection hidden="1"/>
    </xf>
    <xf numFmtId="167" fontId="66" fillId="9" borderId="166" xfId="1" applyNumberFormat="1" applyFont="1" applyFill="1" applyBorder="1" applyAlignment="1" applyProtection="1">
      <alignment horizontal="right" vertical="center"/>
      <protection hidden="1"/>
    </xf>
    <xf numFmtId="167" fontId="66" fillId="9" borderId="5" xfId="1" applyNumberFormat="1" applyFont="1" applyFill="1" applyBorder="1" applyAlignment="1" applyProtection="1">
      <alignment horizontal="right" vertical="center"/>
      <protection hidden="1"/>
    </xf>
    <xf numFmtId="167" fontId="112" fillId="9" borderId="167" xfId="1" applyNumberFormat="1" applyFont="1" applyFill="1" applyBorder="1" applyAlignment="1" applyProtection="1">
      <alignment horizontal="right" vertical="center"/>
      <protection hidden="1"/>
    </xf>
    <xf numFmtId="0" fontId="122" fillId="9" borderId="128" xfId="1" applyFont="1" applyFill="1" applyBorder="1" applyProtection="1">
      <protection hidden="1"/>
    </xf>
    <xf numFmtId="0" fontId="20" fillId="9" borderId="168" xfId="1" applyFont="1" applyFill="1" applyBorder="1" applyAlignment="1" applyProtection="1">
      <alignment vertical="center"/>
      <protection hidden="1"/>
    </xf>
    <xf numFmtId="0" fontId="66" fillId="9" borderId="28" xfId="1" applyFont="1" applyFill="1" applyBorder="1" applyAlignment="1" applyProtection="1">
      <alignment horizontal="right" vertical="center"/>
      <protection hidden="1"/>
    </xf>
    <xf numFmtId="167" fontId="66" fillId="9" borderId="169" xfId="1" applyNumberFormat="1" applyFont="1" applyFill="1" applyBorder="1" applyAlignment="1" applyProtection="1">
      <alignment horizontal="right" vertical="center"/>
      <protection hidden="1"/>
    </xf>
    <xf numFmtId="167" fontId="66" fillId="9" borderId="18" xfId="1" applyNumberFormat="1" applyFont="1" applyFill="1" applyBorder="1" applyAlignment="1" applyProtection="1">
      <alignment horizontal="right" vertical="center"/>
      <protection hidden="1"/>
    </xf>
    <xf numFmtId="167" fontId="66" fillId="9" borderId="170" xfId="1" applyNumberFormat="1" applyFont="1" applyFill="1" applyBorder="1" applyAlignment="1" applyProtection="1">
      <alignment horizontal="right" vertical="center"/>
      <protection hidden="1"/>
    </xf>
    <xf numFmtId="167" fontId="66" fillId="9" borderId="29" xfId="1" applyNumberFormat="1" applyFont="1" applyFill="1" applyBorder="1" applyAlignment="1" applyProtection="1">
      <alignment horizontal="right" vertical="center"/>
      <protection hidden="1"/>
    </xf>
    <xf numFmtId="167" fontId="112" fillId="9" borderId="11" xfId="1" applyNumberFormat="1" applyFont="1" applyFill="1" applyBorder="1" applyAlignment="1" applyProtection="1">
      <alignment horizontal="right" vertical="center"/>
      <protection hidden="1"/>
    </xf>
    <xf numFmtId="0" fontId="122" fillId="9" borderId="171" xfId="1" applyFont="1" applyFill="1" applyBorder="1" applyProtection="1">
      <protection hidden="1"/>
    </xf>
    <xf numFmtId="0" fontId="20" fillId="11" borderId="67" xfId="1" applyFont="1" applyFill="1" applyBorder="1" applyAlignment="1" applyProtection="1">
      <alignment vertical="center"/>
      <protection hidden="1"/>
    </xf>
    <xf numFmtId="0" fontId="99" fillId="11" borderId="14" xfId="1" applyFont="1" applyFill="1" applyBorder="1" applyAlignment="1" applyProtection="1">
      <alignment horizontal="center" vertical="center"/>
      <protection hidden="1"/>
    </xf>
    <xf numFmtId="167" fontId="99" fillId="11" borderId="14" xfId="1" applyNumberFormat="1" applyFont="1" applyFill="1" applyBorder="1" applyAlignment="1" applyProtection="1">
      <alignment horizontal="right" vertical="center"/>
      <protection hidden="1"/>
    </xf>
    <xf numFmtId="167" fontId="130" fillId="11" borderId="14" xfId="1" applyNumberFormat="1" applyFont="1" applyFill="1" applyBorder="1" applyAlignment="1" applyProtection="1">
      <alignment horizontal="right" vertical="center"/>
      <protection hidden="1"/>
    </xf>
    <xf numFmtId="0" fontId="122" fillId="11" borderId="84" xfId="1" applyFont="1" applyFill="1" applyBorder="1" applyProtection="1">
      <protection hidden="1"/>
    </xf>
    <xf numFmtId="0" fontId="20" fillId="11" borderId="172" xfId="1" applyFont="1" applyFill="1" applyBorder="1" applyAlignment="1" applyProtection="1">
      <alignment horizontal="center" vertical="center"/>
      <protection hidden="1"/>
    </xf>
    <xf numFmtId="0" fontId="112" fillId="0" borderId="16" xfId="1" applyFont="1" applyBorder="1" applyAlignment="1" applyProtection="1">
      <alignment horizontal="left" vertical="center" indent="1"/>
      <protection locked="0" hidden="1"/>
    </xf>
    <xf numFmtId="167" fontId="20" fillId="0" borderId="173" xfId="1" applyNumberFormat="1" applyFont="1" applyBorder="1" applyAlignment="1" applyProtection="1">
      <alignment horizontal="right" vertical="center"/>
      <protection locked="0"/>
    </xf>
    <xf numFmtId="167" fontId="20" fillId="0" borderId="16" xfId="1" applyNumberFormat="1" applyFont="1" applyBorder="1" applyAlignment="1" applyProtection="1">
      <alignment horizontal="right" vertical="center"/>
      <protection locked="0"/>
    </xf>
    <xf numFmtId="167" fontId="20" fillId="0" borderId="174" xfId="1" applyNumberFormat="1" applyFont="1" applyBorder="1" applyAlignment="1" applyProtection="1">
      <alignment horizontal="right" vertical="center"/>
      <protection locked="0"/>
    </xf>
    <xf numFmtId="167" fontId="131" fillId="11" borderId="173" xfId="1" applyNumberFormat="1" applyFont="1" applyFill="1" applyBorder="1" applyAlignment="1" applyProtection="1">
      <alignment horizontal="right" vertical="center"/>
      <protection hidden="1"/>
    </xf>
    <xf numFmtId="167" fontId="112" fillId="9" borderId="16" xfId="1" applyNumberFormat="1" applyFont="1" applyFill="1" applyBorder="1" applyAlignment="1" applyProtection="1">
      <alignment horizontal="right" vertical="center"/>
      <protection hidden="1"/>
    </xf>
    <xf numFmtId="0" fontId="122" fillId="0" borderId="175" xfId="1" applyFont="1" applyBorder="1" applyAlignment="1" applyProtection="1">
      <alignment vertical="center"/>
      <protection locked="0"/>
    </xf>
    <xf numFmtId="0" fontId="122" fillId="0" borderId="0" xfId="1" applyFont="1" applyAlignment="1">
      <alignment vertical="center"/>
    </xf>
    <xf numFmtId="0" fontId="20" fillId="11" borderId="176" xfId="1" applyFont="1" applyFill="1" applyBorder="1" applyAlignment="1" applyProtection="1">
      <alignment horizontal="center" vertical="center"/>
      <protection hidden="1"/>
    </xf>
    <xf numFmtId="0" fontId="112" fillId="0" borderId="177" xfId="1" applyFont="1" applyBorder="1" applyAlignment="1" applyProtection="1">
      <alignment horizontal="left" vertical="center" indent="1"/>
      <protection locked="0" hidden="1"/>
    </xf>
    <xf numFmtId="167" fontId="20" fillId="0" borderId="178" xfId="1" applyNumberFormat="1" applyFont="1" applyBorder="1" applyAlignment="1" applyProtection="1">
      <alignment horizontal="right" vertical="center"/>
      <protection locked="0"/>
    </xf>
    <xf numFmtId="167" fontId="20" fillId="0" borderId="177" xfId="1" applyNumberFormat="1" applyFont="1" applyBorder="1" applyAlignment="1" applyProtection="1">
      <alignment horizontal="right" vertical="center"/>
      <protection locked="0"/>
    </xf>
    <xf numFmtId="167" fontId="20" fillId="0" borderId="19" xfId="1" applyNumberFormat="1" applyFont="1" applyBorder="1" applyAlignment="1" applyProtection="1">
      <alignment horizontal="right" vertical="center"/>
      <protection locked="0"/>
    </xf>
    <xf numFmtId="167" fontId="131" fillId="11" borderId="179" xfId="1" applyNumberFormat="1" applyFont="1" applyFill="1" applyBorder="1" applyAlignment="1" applyProtection="1">
      <alignment horizontal="right" vertical="center"/>
      <protection hidden="1"/>
    </xf>
    <xf numFmtId="167" fontId="112" fillId="9" borderId="17" xfId="1" applyNumberFormat="1" applyFont="1" applyFill="1" applyBorder="1" applyAlignment="1" applyProtection="1">
      <alignment horizontal="right" vertical="center"/>
      <protection hidden="1"/>
    </xf>
    <xf numFmtId="0" fontId="122" fillId="0" borderId="180" xfId="1" applyFont="1" applyBorder="1" applyAlignment="1" applyProtection="1">
      <alignment vertical="center"/>
      <protection locked="0"/>
    </xf>
    <xf numFmtId="0" fontId="112" fillId="0" borderId="17" xfId="1" applyFont="1" applyBorder="1" applyAlignment="1" applyProtection="1">
      <alignment horizontal="left" vertical="center" indent="1"/>
      <protection locked="0" hidden="1"/>
    </xf>
    <xf numFmtId="0" fontId="20" fillId="11" borderId="181" xfId="1" applyFont="1" applyFill="1" applyBorder="1" applyAlignment="1" applyProtection="1">
      <alignment horizontal="center" vertical="center"/>
      <protection hidden="1"/>
    </xf>
    <xf numFmtId="0" fontId="112" fillId="0" borderId="18" xfId="1" applyFont="1" applyBorder="1" applyAlignment="1" applyProtection="1">
      <alignment horizontal="left" vertical="center" indent="1"/>
      <protection locked="0" hidden="1"/>
    </xf>
    <xf numFmtId="167" fontId="20" fillId="0" borderId="169" xfId="1" applyNumberFormat="1" applyFont="1" applyBorder="1" applyAlignment="1" applyProtection="1">
      <alignment horizontal="right" vertical="center"/>
      <protection locked="0"/>
    </xf>
    <xf numFmtId="167" fontId="20" fillId="0" borderId="18" xfId="1" applyNumberFormat="1" applyFont="1" applyBorder="1" applyAlignment="1" applyProtection="1">
      <alignment horizontal="right" vertical="center"/>
      <protection locked="0"/>
    </xf>
    <xf numFmtId="167" fontId="20" fillId="0" borderId="27" xfId="1" applyNumberFormat="1" applyFont="1" applyBorder="1" applyAlignment="1" applyProtection="1">
      <alignment horizontal="right" vertical="center"/>
      <protection locked="0"/>
    </xf>
    <xf numFmtId="167" fontId="131" fillId="11" borderId="169" xfId="1" applyNumberFormat="1" applyFont="1" applyFill="1" applyBorder="1" applyAlignment="1" applyProtection="1">
      <alignment horizontal="right" vertical="center"/>
      <protection hidden="1"/>
    </xf>
    <xf numFmtId="167" fontId="112" fillId="9" borderId="18" xfId="1" applyNumberFormat="1" applyFont="1" applyFill="1" applyBorder="1" applyAlignment="1" applyProtection="1">
      <alignment horizontal="right" vertical="center"/>
      <protection hidden="1"/>
    </xf>
    <xf numFmtId="0" fontId="122" fillId="0" borderId="171" xfId="1" applyFont="1" applyBorder="1" applyAlignment="1" applyProtection="1">
      <alignment vertical="center"/>
      <protection locked="0"/>
    </xf>
    <xf numFmtId="0" fontId="58" fillId="11" borderId="67" xfId="1" applyFont="1" applyFill="1" applyBorder="1" applyAlignment="1" applyProtection="1">
      <alignment vertical="center"/>
      <protection hidden="1"/>
    </xf>
    <xf numFmtId="0" fontId="99" fillId="11" borderId="0" xfId="1" applyFont="1" applyFill="1" applyAlignment="1" applyProtection="1">
      <alignment horizontal="left" vertical="center"/>
      <protection hidden="1"/>
    </xf>
    <xf numFmtId="167" fontId="20" fillId="11" borderId="0" xfId="1" applyNumberFormat="1" applyFont="1" applyFill="1" applyAlignment="1" applyProtection="1">
      <alignment horizontal="right" vertical="center"/>
      <protection hidden="1"/>
    </xf>
    <xf numFmtId="167" fontId="131" fillId="11" borderId="0" xfId="1" applyNumberFormat="1" applyFont="1" applyFill="1" applyAlignment="1" applyProtection="1">
      <alignment horizontal="right" vertical="center"/>
      <protection hidden="1"/>
    </xf>
    <xf numFmtId="167" fontId="112" fillId="11" borderId="0" xfId="1" applyNumberFormat="1" applyFont="1" applyFill="1" applyAlignment="1" applyProtection="1">
      <alignment horizontal="right" vertical="center"/>
      <protection hidden="1"/>
    </xf>
    <xf numFmtId="0" fontId="20" fillId="11" borderId="84" xfId="1" applyFont="1" applyFill="1" applyBorder="1" applyAlignment="1" applyProtection="1">
      <alignment vertical="center"/>
      <protection hidden="1"/>
    </xf>
    <xf numFmtId="167" fontId="131" fillId="11" borderId="182" xfId="1" applyNumberFormat="1" applyFont="1" applyFill="1" applyBorder="1" applyAlignment="1" applyProtection="1">
      <alignment horizontal="right" vertical="center"/>
      <protection hidden="1"/>
    </xf>
    <xf numFmtId="0" fontId="20" fillId="0" borderId="183" xfId="1" applyFont="1" applyBorder="1" applyAlignment="1" applyProtection="1">
      <alignment vertical="center"/>
      <protection locked="0"/>
    </xf>
    <xf numFmtId="0" fontId="20" fillId="11" borderId="184" xfId="1" applyFont="1" applyFill="1" applyBorder="1" applyAlignment="1" applyProtection="1">
      <alignment horizontal="center" vertical="center"/>
      <protection hidden="1"/>
    </xf>
    <xf numFmtId="167" fontId="20" fillId="0" borderId="179" xfId="1" applyNumberFormat="1" applyFont="1" applyBorder="1" applyAlignment="1" applyProtection="1">
      <alignment horizontal="right" vertical="center"/>
      <protection locked="0"/>
    </xf>
    <xf numFmtId="167" fontId="20" fillId="0" borderId="17" xfId="1" applyNumberFormat="1" applyFont="1" applyBorder="1" applyAlignment="1" applyProtection="1">
      <alignment horizontal="right" vertical="center"/>
      <protection locked="0"/>
    </xf>
    <xf numFmtId="167" fontId="20" fillId="0" borderId="22" xfId="1" applyNumberFormat="1" applyFont="1" applyBorder="1" applyAlignment="1" applyProtection="1">
      <alignment horizontal="right" vertical="center"/>
      <protection locked="0"/>
    </xf>
    <xf numFmtId="0" fontId="20" fillId="0" borderId="185" xfId="1" applyFont="1" applyBorder="1" applyAlignment="1" applyProtection="1">
      <alignment vertical="center"/>
      <protection locked="0"/>
    </xf>
    <xf numFmtId="0" fontId="112" fillId="0" borderId="186" xfId="1" applyFont="1" applyBorder="1" applyAlignment="1" applyProtection="1">
      <alignment horizontal="left" vertical="center" indent="1"/>
      <protection locked="0" hidden="1"/>
    </xf>
    <xf numFmtId="0" fontId="20" fillId="11" borderId="187" xfId="1" applyFont="1" applyFill="1" applyBorder="1" applyAlignment="1" applyProtection="1">
      <alignment horizontal="center" vertical="center"/>
      <protection hidden="1"/>
    </xf>
    <xf numFmtId="0" fontId="112" fillId="0" borderId="188" xfId="1" applyFont="1" applyBorder="1" applyAlignment="1" applyProtection="1">
      <alignment horizontal="left" vertical="center" indent="1"/>
      <protection locked="0" hidden="1"/>
    </xf>
    <xf numFmtId="167" fontId="20" fillId="0" borderId="189" xfId="1" applyNumberFormat="1" applyFont="1" applyBorder="1" applyAlignment="1" applyProtection="1">
      <alignment horizontal="right" vertical="center"/>
      <protection locked="0"/>
    </xf>
    <xf numFmtId="167" fontId="20" fillId="0" borderId="190" xfId="1" applyNumberFormat="1" applyFont="1" applyBorder="1" applyAlignment="1" applyProtection="1">
      <alignment horizontal="right" vertical="center"/>
      <protection locked="0"/>
    </xf>
    <xf numFmtId="167" fontId="20" fillId="0" borderId="191" xfId="1" applyNumberFormat="1" applyFont="1" applyBorder="1" applyAlignment="1" applyProtection="1">
      <alignment horizontal="right" vertical="center"/>
      <protection locked="0"/>
    </xf>
    <xf numFmtId="167" fontId="131" fillId="11" borderId="189" xfId="1" applyNumberFormat="1" applyFont="1" applyFill="1" applyBorder="1" applyAlignment="1" applyProtection="1">
      <alignment horizontal="right" vertical="center"/>
      <protection hidden="1"/>
    </xf>
    <xf numFmtId="167" fontId="112" fillId="9" borderId="190" xfId="1" applyNumberFormat="1" applyFont="1" applyFill="1" applyBorder="1" applyAlignment="1" applyProtection="1">
      <alignment horizontal="right" vertical="center"/>
      <protection hidden="1"/>
    </xf>
    <xf numFmtId="0" fontId="122" fillId="0" borderId="192" xfId="1" applyFont="1" applyBorder="1"/>
    <xf numFmtId="0" fontId="128" fillId="0" borderId="0" xfId="1" applyFont="1" applyAlignment="1" applyProtection="1">
      <alignment vertical="top"/>
      <protection locked="0"/>
    </xf>
    <xf numFmtId="0" fontId="128" fillId="0" borderId="0" xfId="1" applyFont="1" applyAlignment="1" applyProtection="1">
      <alignment horizontal="center" vertical="top"/>
      <protection locked="0"/>
    </xf>
    <xf numFmtId="0" fontId="122" fillId="0" borderId="0" xfId="1" applyFont="1" applyAlignment="1" applyProtection="1">
      <alignment vertical="center"/>
      <protection locked="0"/>
    </xf>
    <xf numFmtId="0" fontId="122" fillId="0" borderId="0" xfId="1" applyFont="1" applyAlignment="1" applyProtection="1">
      <alignment horizontal="center" vertical="center"/>
      <protection locked="0"/>
    </xf>
    <xf numFmtId="0" fontId="1" fillId="0" borderId="0" xfId="1" applyAlignment="1"/>
    <xf numFmtId="0" fontId="41" fillId="0" borderId="0" xfId="1" applyFont="1" applyAlignment="1">
      <alignment horizontal="right" vertical="center"/>
    </xf>
    <xf numFmtId="0" fontId="2" fillId="2" borderId="9" xfId="1" applyFont="1" applyFill="1" applyBorder="1" applyAlignment="1" applyProtection="1">
      <alignment horizontal="center" vertical="center"/>
      <protection hidden="1"/>
    </xf>
    <xf numFmtId="0" fontId="2" fillId="2" borderId="10" xfId="1" applyFont="1" applyFill="1" applyBorder="1" applyAlignment="1" applyProtection="1">
      <alignment horizontal="center" vertical="center"/>
      <protection hidden="1"/>
    </xf>
    <xf numFmtId="0" fontId="2" fillId="2" borderId="0" xfId="1" applyFont="1" applyFill="1" applyAlignment="1">
      <alignment horizontal="center" vertical="center"/>
    </xf>
    <xf numFmtId="0" fontId="1" fillId="3" borderId="1" xfId="1" applyFill="1" applyBorder="1" applyAlignment="1">
      <alignment horizontal="center" vertical="center"/>
    </xf>
    <xf numFmtId="0" fontId="1" fillId="3" borderId="2" xfId="1" applyFill="1" applyBorder="1" applyAlignment="1">
      <alignment horizontal="center" vertical="center"/>
    </xf>
    <xf numFmtId="0" fontId="3" fillId="4" borderId="0" xfId="1" applyFont="1" applyFill="1" applyAlignment="1" applyProtection="1">
      <alignment horizontal="center" vertical="center"/>
      <protection hidden="1"/>
    </xf>
    <xf numFmtId="0" fontId="3" fillId="2" borderId="8" xfId="1" applyFont="1" applyFill="1" applyBorder="1" applyAlignment="1" applyProtection="1">
      <alignment horizontal="center" vertical="center" wrapText="1"/>
      <protection hidden="1"/>
    </xf>
    <xf numFmtId="0" fontId="3" fillId="2" borderId="2" xfId="1" applyFont="1" applyFill="1" applyBorder="1" applyAlignment="1" applyProtection="1">
      <alignment horizontal="center" vertical="center" wrapText="1"/>
      <protection hidden="1"/>
    </xf>
    <xf numFmtId="0" fontId="2" fillId="2" borderId="1" xfId="1" applyFont="1" applyFill="1" applyBorder="1" applyAlignment="1" applyProtection="1">
      <alignment horizontal="center"/>
      <protection hidden="1"/>
    </xf>
    <xf numFmtId="0" fontId="2" fillId="2" borderId="2" xfId="1" applyFont="1" applyFill="1" applyBorder="1" applyAlignment="1" applyProtection="1">
      <alignment horizontal="center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2" fillId="2" borderId="8" xfId="1" applyFont="1" applyFill="1" applyBorder="1" applyAlignment="1" applyProtection="1">
      <alignment horizontal="center" vertical="center" wrapText="1"/>
      <protection hidden="1"/>
    </xf>
    <xf numFmtId="0" fontId="2" fillId="2" borderId="2" xfId="1" applyFont="1" applyFill="1" applyBorder="1" applyAlignment="1" applyProtection="1">
      <alignment horizontal="center" vertical="center" wrapText="1"/>
      <protection hidden="1"/>
    </xf>
    <xf numFmtId="0" fontId="3" fillId="3" borderId="1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0" xfId="1" applyFont="1" applyFill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3" borderId="9" xfId="1" applyFont="1" applyFill="1" applyBorder="1" applyAlignment="1" applyProtection="1">
      <alignment horizontal="center" vertical="center" wrapText="1"/>
      <protection hidden="1"/>
    </xf>
    <xf numFmtId="0" fontId="2" fillId="3" borderId="10" xfId="1" applyFont="1" applyFill="1" applyBorder="1" applyAlignment="1" applyProtection="1">
      <alignment horizontal="center" vertical="center" wrapText="1"/>
      <protection hidden="1"/>
    </xf>
    <xf numFmtId="0" fontId="2" fillId="6" borderId="9" xfId="1" applyFont="1" applyFill="1" applyBorder="1" applyAlignment="1">
      <alignment horizontal="center"/>
    </xf>
    <xf numFmtId="0" fontId="2" fillId="6" borderId="10" xfId="1" applyFont="1" applyFill="1" applyBorder="1" applyAlignment="1">
      <alignment horizontal="center"/>
    </xf>
    <xf numFmtId="165" fontId="4" fillId="0" borderId="6" xfId="1" applyNumberFormat="1" applyFont="1" applyBorder="1" applyAlignment="1" applyProtection="1">
      <alignment horizontal="center" vertical="center"/>
      <protection locked="0"/>
    </xf>
    <xf numFmtId="165" fontId="4" fillId="0" borderId="7" xfId="1" applyNumberFormat="1" applyFont="1" applyBorder="1" applyAlignment="1" applyProtection="1">
      <alignment horizontal="center" vertical="center"/>
      <protection locked="0"/>
    </xf>
    <xf numFmtId="3" fontId="4" fillId="0" borderId="12" xfId="1" applyNumberFormat="1" applyFont="1" applyBorder="1" applyAlignment="1" applyProtection="1">
      <alignment horizontal="center" vertical="center"/>
      <protection locked="0"/>
    </xf>
    <xf numFmtId="3" fontId="4" fillId="0" borderId="7" xfId="1" applyNumberFormat="1" applyFont="1" applyBorder="1" applyAlignment="1" applyProtection="1">
      <alignment horizontal="center" vertical="center"/>
      <protection locked="0"/>
    </xf>
    <xf numFmtId="0" fontId="14" fillId="0" borderId="0" xfId="1" applyFont="1" applyAlignment="1" applyProtection="1">
      <alignment horizontal="right" vertical="center"/>
      <protection locked="0"/>
    </xf>
    <xf numFmtId="14" fontId="19" fillId="0" borderId="0" xfId="1" applyNumberFormat="1" applyFont="1" applyAlignment="1" applyProtection="1">
      <alignment horizontal="left"/>
      <protection locked="0" hidden="1"/>
    </xf>
    <xf numFmtId="1" fontId="23" fillId="8" borderId="0" xfId="1" applyNumberFormat="1" applyFont="1" applyFill="1" applyAlignment="1" applyProtection="1">
      <alignment horizontal="center" vertical="center" wrapText="1"/>
      <protection hidden="1"/>
    </xf>
    <xf numFmtId="1" fontId="24" fillId="8" borderId="0" xfId="1" applyNumberFormat="1" applyFont="1" applyFill="1" applyAlignment="1" applyProtection="1">
      <alignment horizontal="center" vertical="center"/>
      <protection hidden="1"/>
    </xf>
    <xf numFmtId="1" fontId="25" fillId="0" borderId="0" xfId="1" applyNumberFormat="1" applyFont="1" applyAlignment="1" applyProtection="1">
      <alignment horizontal="center" vertical="center"/>
      <protection locked="0"/>
    </xf>
    <xf numFmtId="49" fontId="28" fillId="0" borderId="12" xfId="1" applyNumberFormat="1" applyFont="1" applyBorder="1" applyAlignment="1" applyProtection="1">
      <alignment horizontal="center" vertical="center"/>
      <protection locked="0"/>
    </xf>
    <xf numFmtId="1" fontId="3" fillId="9" borderId="13" xfId="1" applyNumberFormat="1" applyFont="1" applyFill="1" applyBorder="1" applyAlignment="1">
      <alignment horizontal="left" vertical="center"/>
    </xf>
    <xf numFmtId="1" fontId="3" fillId="9" borderId="14" xfId="1" applyNumberFormat="1" applyFont="1" applyFill="1" applyBorder="1" applyAlignment="1">
      <alignment horizontal="left" vertical="center"/>
    </xf>
    <xf numFmtId="1" fontId="3" fillId="9" borderId="15" xfId="1" applyNumberFormat="1" applyFont="1" applyFill="1" applyBorder="1" applyAlignment="1">
      <alignment horizontal="left" vertical="center"/>
    </xf>
    <xf numFmtId="49" fontId="3" fillId="0" borderId="6" xfId="1" applyNumberFormat="1" applyFont="1" applyBorder="1" applyAlignment="1" applyProtection="1">
      <alignment horizontal="center" vertical="center"/>
      <protection locked="0"/>
    </xf>
    <xf numFmtId="49" fontId="3" fillId="0" borderId="7" xfId="1" applyNumberFormat="1" applyFont="1" applyBorder="1" applyAlignment="1" applyProtection="1">
      <alignment horizontal="center" vertical="center"/>
      <protection locked="0"/>
    </xf>
    <xf numFmtId="1" fontId="3" fillId="0" borderId="6" xfId="1" applyNumberFormat="1" applyFont="1" applyBorder="1" applyAlignment="1" applyProtection="1">
      <alignment horizontal="left" vertical="center" indent="2"/>
      <protection locked="0"/>
    </xf>
    <xf numFmtId="1" fontId="3" fillId="0" borderId="12" xfId="1" applyNumberFormat="1" applyFont="1" applyBorder="1" applyAlignment="1" applyProtection="1">
      <alignment horizontal="left" vertical="center" indent="2"/>
      <protection locked="0"/>
    </xf>
    <xf numFmtId="49" fontId="4" fillId="0" borderId="6" xfId="1" applyNumberFormat="1" applyFont="1" applyBorder="1" applyAlignment="1" applyProtection="1">
      <alignment horizontal="left" vertical="center" indent="1"/>
      <protection locked="0"/>
    </xf>
    <xf numFmtId="49" fontId="4" fillId="0" borderId="12" xfId="1" applyNumberFormat="1" applyFont="1" applyBorder="1" applyAlignment="1" applyProtection="1">
      <alignment horizontal="left" vertical="center" indent="1"/>
      <protection locked="0"/>
    </xf>
    <xf numFmtId="49" fontId="4" fillId="0" borderId="7" xfId="1" applyNumberFormat="1" applyFont="1" applyBorder="1" applyAlignment="1" applyProtection="1">
      <alignment horizontal="left" vertical="center" indent="1"/>
      <protection locked="0"/>
    </xf>
    <xf numFmtId="0" fontId="31" fillId="0" borderId="6" xfId="1" applyFont="1" applyBorder="1" applyAlignment="1" applyProtection="1">
      <protection locked="0" hidden="1"/>
    </xf>
    <xf numFmtId="0" fontId="31" fillId="0" borderId="12" xfId="1" applyFont="1" applyBorder="1" applyAlignment="1" applyProtection="1">
      <protection locked="0" hidden="1"/>
    </xf>
    <xf numFmtId="0" fontId="31" fillId="0" borderId="7" xfId="1" applyFont="1" applyBorder="1" applyAlignment="1" applyProtection="1">
      <protection locked="0" hidden="1"/>
    </xf>
    <xf numFmtId="0" fontId="30" fillId="0" borderId="6" xfId="1" applyFont="1" applyBorder="1" applyAlignment="1" applyProtection="1">
      <alignment horizontal="left" indent="1"/>
      <protection locked="0"/>
    </xf>
    <xf numFmtId="0" fontId="30" fillId="0" borderId="12" xfId="1" applyFont="1" applyBorder="1" applyAlignment="1" applyProtection="1">
      <alignment horizontal="left" indent="1"/>
      <protection locked="0"/>
    </xf>
    <xf numFmtId="0" fontId="30" fillId="0" borderId="7" xfId="1" applyFont="1" applyBorder="1" applyAlignment="1" applyProtection="1">
      <alignment horizontal="left" indent="1"/>
      <protection locked="0"/>
    </xf>
    <xf numFmtId="0" fontId="1" fillId="9" borderId="3" xfId="1" applyFill="1" applyBorder="1" applyAlignment="1">
      <alignment horizontal="left" vertical="center"/>
    </xf>
    <xf numFmtId="0" fontId="15" fillId="0" borderId="0" xfId="1" applyFont="1" applyAlignment="1">
      <alignment horizontal="center" vertical="center"/>
    </xf>
    <xf numFmtId="0" fontId="1" fillId="0" borderId="16" xfId="1" applyBorder="1" applyAlignment="1" applyProtection="1">
      <alignment horizontal="left" vertical="center" indent="1"/>
      <protection locked="0"/>
    </xf>
    <xf numFmtId="49" fontId="4" fillId="0" borderId="16" xfId="1" applyNumberFormat="1" applyFont="1" applyBorder="1" applyAlignment="1" applyProtection="1">
      <alignment horizontal="center" vertical="center"/>
      <protection locked="0"/>
    </xf>
    <xf numFmtId="0" fontId="15" fillId="0" borderId="1" xfId="1" applyFont="1" applyBorder="1" applyAlignment="1">
      <alignment horizontal="left" vertical="top"/>
    </xf>
    <xf numFmtId="0" fontId="15" fillId="0" borderId="8" xfId="1" applyFont="1" applyBorder="1" applyAlignment="1">
      <alignment horizontal="left" vertical="top"/>
    </xf>
    <xf numFmtId="0" fontId="15" fillId="0" borderId="2" xfId="1" applyFont="1" applyBorder="1" applyAlignment="1">
      <alignment horizontal="left" vertical="top"/>
    </xf>
    <xf numFmtId="0" fontId="35" fillId="9" borderId="14" xfId="1" applyFont="1" applyFill="1" applyBorder="1" applyAlignment="1">
      <alignment horizontal="left" vertical="center" indent="1"/>
    </xf>
    <xf numFmtId="0" fontId="1" fillId="0" borderId="17" xfId="1" applyBorder="1" applyAlignment="1" applyProtection="1">
      <alignment horizontal="left" vertical="center" indent="1"/>
      <protection locked="0"/>
    </xf>
    <xf numFmtId="49" fontId="4" fillId="0" borderId="17" xfId="1" applyNumberFormat="1" applyFont="1" applyBorder="1" applyAlignment="1" applyProtection="1">
      <alignment horizontal="center" vertical="center"/>
      <protection locked="0"/>
    </xf>
    <xf numFmtId="0" fontId="1" fillId="0" borderId="18" xfId="1" applyBorder="1" applyAlignment="1" applyProtection="1">
      <alignment horizontal="left" vertical="center" indent="1"/>
      <protection locked="0"/>
    </xf>
    <xf numFmtId="49" fontId="4" fillId="0" borderId="18" xfId="1" applyNumberFormat="1" applyFont="1" applyBorder="1" applyAlignment="1" applyProtection="1">
      <alignment horizontal="center" vertical="center"/>
      <protection locked="0"/>
    </xf>
    <xf numFmtId="0" fontId="3" fillId="9" borderId="13" xfId="1" applyFont="1" applyFill="1" applyBorder="1" applyAlignment="1">
      <alignment horizontal="left" vertical="center"/>
    </xf>
    <xf numFmtId="0" fontId="3" fillId="9" borderId="14" xfId="1" applyFont="1" applyFill="1" applyBorder="1" applyAlignment="1">
      <alignment horizontal="left" vertical="center"/>
    </xf>
    <xf numFmtId="0" fontId="3" fillId="9" borderId="15" xfId="1" applyFont="1" applyFill="1" applyBorder="1" applyAlignment="1">
      <alignment horizontal="left" vertical="center"/>
    </xf>
    <xf numFmtId="0" fontId="30" fillId="0" borderId="6" xfId="1" applyFont="1" applyBorder="1" applyAlignment="1" applyProtection="1">
      <alignment horizontal="left" vertical="center"/>
      <protection locked="0"/>
    </xf>
    <xf numFmtId="0" fontId="30" fillId="0" borderId="12" xfId="1" applyFont="1" applyBorder="1" applyAlignment="1" applyProtection="1">
      <alignment horizontal="left" vertical="center"/>
      <protection locked="0"/>
    </xf>
    <xf numFmtId="0" fontId="30" fillId="0" borderId="7" xfId="1" applyFont="1" applyBorder="1" applyAlignment="1" applyProtection="1">
      <alignment horizontal="left" vertical="center"/>
      <protection locked="0"/>
    </xf>
    <xf numFmtId="0" fontId="34" fillId="0" borderId="6" xfId="3" applyFont="1" applyBorder="1" applyAlignment="1" applyProtection="1">
      <alignment horizontal="left" vertical="center"/>
      <protection locked="0"/>
    </xf>
    <xf numFmtId="0" fontId="1" fillId="0" borderId="7" xfId="1" applyBorder="1" applyAlignment="1" applyProtection="1">
      <alignment horizontal="left" vertical="center"/>
      <protection locked="0"/>
    </xf>
    <xf numFmtId="0" fontId="30" fillId="0" borderId="19" xfId="1" applyFont="1" applyBorder="1" applyAlignment="1" applyProtection="1">
      <alignment horizontal="left" vertical="center" indent="1"/>
      <protection locked="0"/>
    </xf>
    <xf numFmtId="0" fontId="30" fillId="0" borderId="20" xfId="1" applyFont="1" applyBorder="1" applyAlignment="1" applyProtection="1">
      <alignment horizontal="left" vertical="center" indent="1"/>
      <protection locked="0"/>
    </xf>
    <xf numFmtId="0" fontId="30" fillId="0" borderId="21" xfId="1" applyFont="1" applyBorder="1" applyAlignment="1" applyProtection="1">
      <alignment horizontal="left" vertical="center" indent="1"/>
      <protection locked="0"/>
    </xf>
    <xf numFmtId="0" fontId="36" fillId="0" borderId="8" xfId="1" applyFont="1" applyBorder="1" applyAlignment="1">
      <alignment horizontal="left" vertical="top" wrapText="1"/>
    </xf>
    <xf numFmtId="0" fontId="36" fillId="0" borderId="2" xfId="1" applyFont="1" applyBorder="1" applyAlignment="1">
      <alignment horizontal="left" vertical="top" wrapText="1"/>
    </xf>
    <xf numFmtId="0" fontId="30" fillId="0" borderId="22" xfId="1" applyFont="1" applyBorder="1" applyAlignment="1" applyProtection="1">
      <alignment horizontal="left" vertical="center" indent="1"/>
      <protection locked="0"/>
    </xf>
    <xf numFmtId="0" fontId="30" fillId="0" borderId="23" xfId="1" applyFont="1" applyBorder="1" applyAlignment="1" applyProtection="1">
      <alignment horizontal="left" vertical="center" indent="1"/>
      <protection locked="0"/>
    </xf>
    <xf numFmtId="0" fontId="30" fillId="0" borderId="24" xfId="1" applyFont="1" applyBorder="1" applyAlignment="1" applyProtection="1">
      <alignment horizontal="left" vertical="center" indent="1"/>
      <protection locked="0"/>
    </xf>
    <xf numFmtId="0" fontId="1" fillId="0" borderId="8" xfId="1" applyBorder="1" applyAlignment="1">
      <alignment horizontal="left" vertical="center" wrapText="1" indent="1"/>
    </xf>
    <xf numFmtId="0" fontId="1" fillId="0" borderId="0" xfId="1" applyAlignment="1">
      <alignment horizontal="left" vertical="center" wrapText="1" indent="1"/>
    </xf>
    <xf numFmtId="0" fontId="1" fillId="0" borderId="12" xfId="1" applyBorder="1" applyAlignment="1">
      <alignment horizontal="left" vertical="center" wrapText="1" indent="1"/>
    </xf>
    <xf numFmtId="0" fontId="30" fillId="0" borderId="25" xfId="1" applyFont="1" applyBorder="1" applyAlignment="1" applyProtection="1">
      <alignment horizontal="left" vertical="center"/>
      <protection locked="0"/>
    </xf>
    <xf numFmtId="0" fontId="30" fillId="0" borderId="26" xfId="1" applyFont="1" applyBorder="1" applyAlignment="1" applyProtection="1">
      <alignment horizontal="left" vertical="center"/>
      <protection locked="0"/>
    </xf>
    <xf numFmtId="0" fontId="30" fillId="0" borderId="23" xfId="1" applyFont="1" applyBorder="1" applyAlignment="1" applyProtection="1">
      <alignment horizontal="left" vertical="center"/>
      <protection locked="0"/>
    </xf>
    <xf numFmtId="0" fontId="30" fillId="0" borderId="24" xfId="1" applyFont="1" applyBorder="1" applyAlignment="1" applyProtection="1">
      <alignment horizontal="left" vertical="center"/>
      <protection locked="0"/>
    </xf>
    <xf numFmtId="0" fontId="30" fillId="0" borderId="27" xfId="1" applyFont="1" applyBorder="1" applyAlignment="1" applyProtection="1">
      <alignment horizontal="left" vertical="center" indent="1"/>
      <protection locked="0"/>
    </xf>
    <xf numFmtId="0" fontId="30" fillId="0" borderId="28" xfId="1" applyFont="1" applyBorder="1" applyAlignment="1" applyProtection="1">
      <alignment horizontal="left" vertical="center" indent="1"/>
      <protection locked="0"/>
    </xf>
    <xf numFmtId="0" fontId="30" fillId="0" borderId="29" xfId="1" applyFont="1" applyBorder="1" applyAlignment="1" applyProtection="1">
      <alignment horizontal="left" vertical="center" indent="1"/>
      <protection locked="0"/>
    </xf>
    <xf numFmtId="0" fontId="30" fillId="0" borderId="28" xfId="1" applyFont="1" applyBorder="1" applyAlignment="1" applyProtection="1">
      <alignment horizontal="left" vertical="center"/>
      <protection locked="0"/>
    </xf>
    <xf numFmtId="0" fontId="30" fillId="0" borderId="29" xfId="1" applyFont="1" applyBorder="1" applyAlignment="1" applyProtection="1">
      <alignment horizontal="left" vertical="center"/>
      <protection locked="0"/>
    </xf>
    <xf numFmtId="0" fontId="15" fillId="0" borderId="1" xfId="1" applyFont="1" applyBorder="1" applyAlignment="1">
      <alignment horizontal="left" vertical="center"/>
    </xf>
    <xf numFmtId="0" fontId="15" fillId="0" borderId="8" xfId="1" applyFont="1" applyBorder="1" applyAlignment="1">
      <alignment horizontal="left" vertical="center"/>
    </xf>
    <xf numFmtId="0" fontId="15" fillId="0" borderId="2" xfId="1" applyFont="1" applyBorder="1" applyAlignment="1">
      <alignment horizontal="left" vertical="center"/>
    </xf>
    <xf numFmtId="0" fontId="1" fillId="0" borderId="19" xfId="1" applyBorder="1" applyAlignment="1" applyProtection="1">
      <alignment horizontal="left" vertical="center" indent="1"/>
      <protection locked="0"/>
    </xf>
    <xf numFmtId="0" fontId="1" fillId="0" borderId="20" xfId="1" applyBorder="1" applyAlignment="1" applyProtection="1">
      <alignment horizontal="left" vertical="center" indent="1"/>
      <protection locked="0"/>
    </xf>
    <xf numFmtId="0" fontId="1" fillId="0" borderId="21" xfId="1" applyBorder="1" applyAlignment="1" applyProtection="1">
      <alignment horizontal="left" vertical="center" indent="1"/>
      <protection locked="0"/>
    </xf>
    <xf numFmtId="0" fontId="37" fillId="0" borderId="4" xfId="1" applyFont="1" applyBorder="1" applyAlignment="1" applyProtection="1">
      <alignment horizontal="center" vertical="center"/>
      <protection locked="0"/>
    </xf>
    <xf numFmtId="0" fontId="37" fillId="0" borderId="5" xfId="1" applyFont="1" applyBorder="1" applyAlignment="1" applyProtection="1">
      <alignment horizontal="center" vertical="center"/>
      <protection locked="0"/>
    </xf>
    <xf numFmtId="0" fontId="37" fillId="0" borderId="6" xfId="1" applyFont="1" applyBorder="1" applyAlignment="1" applyProtection="1">
      <alignment horizontal="center" vertical="center"/>
      <protection locked="0"/>
    </xf>
    <xf numFmtId="0" fontId="37" fillId="0" borderId="7" xfId="1" applyFont="1" applyBorder="1" applyAlignment="1" applyProtection="1">
      <alignment horizontal="center" vertical="center"/>
      <protection locked="0"/>
    </xf>
    <xf numFmtId="0" fontId="1" fillId="0" borderId="22" xfId="1" applyBorder="1" applyAlignment="1" applyProtection="1">
      <alignment horizontal="left" vertical="center" indent="1"/>
      <protection locked="0"/>
    </xf>
    <xf numFmtId="0" fontId="1" fillId="0" borderId="23" xfId="1" applyBorder="1" applyAlignment="1" applyProtection="1">
      <alignment horizontal="left" vertical="center" indent="1"/>
      <protection locked="0"/>
    </xf>
    <xf numFmtId="0" fontId="1" fillId="0" borderId="24" xfId="1" applyBorder="1" applyAlignment="1" applyProtection="1">
      <alignment horizontal="left" vertical="center" indent="1"/>
      <protection locked="0"/>
    </xf>
    <xf numFmtId="0" fontId="1" fillId="0" borderId="27" xfId="1" applyBorder="1" applyAlignment="1" applyProtection="1">
      <alignment horizontal="left" vertical="center" indent="1"/>
      <protection locked="0"/>
    </xf>
    <xf numFmtId="0" fontId="1" fillId="0" borderId="28" xfId="1" applyBorder="1" applyAlignment="1" applyProtection="1">
      <alignment horizontal="left" vertical="center" indent="1"/>
      <protection locked="0"/>
    </xf>
    <xf numFmtId="0" fontId="1" fillId="0" borderId="29" xfId="1" applyBorder="1" applyAlignment="1" applyProtection="1">
      <alignment horizontal="left" vertical="center" indent="1"/>
      <protection locked="0"/>
    </xf>
    <xf numFmtId="0" fontId="15" fillId="0" borderId="31" xfId="1" applyFont="1" applyBorder="1" applyAlignment="1">
      <alignment horizontal="center" vertical="top"/>
    </xf>
    <xf numFmtId="0" fontId="15" fillId="0" borderId="32" xfId="1" applyFont="1" applyBorder="1" applyAlignment="1">
      <alignment horizontal="center" vertical="top"/>
    </xf>
    <xf numFmtId="0" fontId="4" fillId="0" borderId="33" xfId="1" applyFont="1" applyBorder="1" applyAlignment="1">
      <alignment horizontal="right" vertical="center" indent="1"/>
    </xf>
    <xf numFmtId="0" fontId="4" fillId="0" borderId="0" xfId="1" applyFont="1" applyAlignment="1">
      <alignment horizontal="right" vertical="center" indent="1"/>
    </xf>
    <xf numFmtId="166" fontId="4" fillId="0" borderId="23" xfId="1" applyNumberFormat="1" applyFont="1" applyBorder="1" applyAlignment="1" applyProtection="1">
      <alignment horizontal="left" vertical="center"/>
      <protection locked="0"/>
    </xf>
    <xf numFmtId="166" fontId="4" fillId="0" borderId="34" xfId="1" applyNumberFormat="1" applyFont="1" applyBorder="1" applyAlignment="1" applyProtection="1">
      <alignment horizontal="left" vertical="center"/>
      <protection locked="0"/>
    </xf>
    <xf numFmtId="0" fontId="4" fillId="0" borderId="35" xfId="1" applyFont="1" applyBorder="1" applyAlignment="1">
      <alignment horizontal="right" vertical="center" indent="1"/>
    </xf>
    <xf numFmtId="0" fontId="4" fillId="0" borderId="36" xfId="1" applyFont="1" applyBorder="1" applyAlignment="1">
      <alignment horizontal="right" vertical="center" indent="1"/>
    </xf>
    <xf numFmtId="166" fontId="4" fillId="0" borderId="36" xfId="1" applyNumberFormat="1" applyFont="1" applyBorder="1" applyAlignment="1" applyProtection="1">
      <alignment horizontal="left" vertical="center"/>
      <protection locked="0"/>
    </xf>
    <xf numFmtId="166" fontId="4" fillId="0" borderId="37" xfId="1" applyNumberFormat="1" applyFont="1" applyBorder="1" applyAlignment="1" applyProtection="1">
      <alignment horizontal="left" vertical="center"/>
      <protection locked="0"/>
    </xf>
    <xf numFmtId="2" fontId="4" fillId="8" borderId="63" xfId="1" applyNumberFormat="1" applyFont="1" applyFill="1" applyBorder="1" applyAlignment="1" applyProtection="1">
      <alignment horizontal="center" vertical="center"/>
      <protection hidden="1"/>
    </xf>
    <xf numFmtId="2" fontId="4" fillId="8" borderId="64" xfId="1" applyNumberFormat="1" applyFont="1" applyFill="1" applyBorder="1" applyAlignment="1" applyProtection="1">
      <alignment horizontal="center" vertical="center"/>
      <protection hidden="1"/>
    </xf>
    <xf numFmtId="0" fontId="22" fillId="0" borderId="0" xfId="1" applyFont="1" applyAlignment="1" applyProtection="1">
      <alignment horizontal="right" vertical="center"/>
      <protection hidden="1"/>
    </xf>
    <xf numFmtId="1" fontId="43" fillId="8" borderId="38" xfId="1" applyNumberFormat="1" applyFont="1" applyFill="1" applyBorder="1" applyAlignment="1" applyProtection="1">
      <alignment horizontal="right" vertical="center"/>
      <protection hidden="1"/>
    </xf>
    <xf numFmtId="0" fontId="17" fillId="8" borderId="39" xfId="1" applyFont="1" applyFill="1" applyBorder="1" applyAlignment="1" applyProtection="1">
      <alignment horizontal="left" vertical="center" wrapText="1" indent="1"/>
      <protection hidden="1"/>
    </xf>
    <xf numFmtId="0" fontId="17" fillId="0" borderId="45" xfId="1" applyFont="1" applyBorder="1" applyAlignment="1" applyProtection="1">
      <alignment horizontal="left" indent="1"/>
      <protection hidden="1"/>
    </xf>
    <xf numFmtId="0" fontId="2" fillId="8" borderId="40" xfId="1" applyFont="1" applyFill="1" applyBorder="1" applyAlignment="1" applyProtection="1">
      <alignment horizontal="center" vertical="center" wrapText="1"/>
      <protection hidden="1"/>
    </xf>
    <xf numFmtId="0" fontId="2" fillId="8" borderId="43" xfId="1" applyFont="1" applyFill="1" applyBorder="1" applyAlignment="1" applyProtection="1">
      <alignment horizontal="center" vertical="center" wrapText="1"/>
      <protection hidden="1"/>
    </xf>
    <xf numFmtId="0" fontId="2" fillId="8" borderId="44" xfId="1" applyFont="1" applyFill="1" applyBorder="1" applyAlignment="1" applyProtection="1">
      <alignment horizontal="center" vertical="center" wrapText="1"/>
      <protection hidden="1"/>
    </xf>
    <xf numFmtId="1" fontId="46" fillId="8" borderId="57" xfId="1" applyNumberFormat="1" applyFont="1" applyFill="1" applyBorder="1" applyAlignment="1" applyProtection="1">
      <alignment horizontal="center" vertical="center"/>
      <protection hidden="1"/>
    </xf>
    <xf numFmtId="1" fontId="1" fillId="0" borderId="58" xfId="1" applyNumberFormat="1" applyBorder="1" applyAlignment="1" applyProtection="1">
      <alignment horizontal="center" vertical="center"/>
      <protection hidden="1"/>
    </xf>
    <xf numFmtId="2" fontId="46" fillId="0" borderId="59" xfId="1" applyNumberFormat="1" applyFont="1" applyBorder="1" applyAlignment="1" applyProtection="1">
      <alignment horizontal="center" vertical="center"/>
      <protection hidden="1"/>
    </xf>
    <xf numFmtId="2" fontId="1" fillId="0" borderId="60" xfId="1" applyNumberFormat="1" applyBorder="1" applyAlignment="1" applyProtection="1">
      <alignment horizontal="center" vertical="center"/>
      <protection hidden="1"/>
    </xf>
    <xf numFmtId="1" fontId="49" fillId="8" borderId="41" xfId="1" applyNumberFormat="1" applyFont="1" applyFill="1" applyBorder="1" applyAlignment="1" applyProtection="1">
      <alignment horizontal="center" vertical="center" wrapText="1"/>
      <protection hidden="1"/>
    </xf>
    <xf numFmtId="1" fontId="49" fillId="8" borderId="43" xfId="1" applyNumberFormat="1" applyFont="1" applyFill="1" applyBorder="1" applyAlignment="1" applyProtection="1">
      <alignment horizontal="center" vertical="center" wrapText="1"/>
      <protection hidden="1"/>
    </xf>
    <xf numFmtId="0" fontId="4" fillId="8" borderId="13" xfId="1" applyFont="1" applyFill="1" applyBorder="1" applyAlignment="1" applyProtection="1">
      <alignment horizontal="center" vertical="center"/>
      <protection hidden="1"/>
    </xf>
    <xf numFmtId="0" fontId="4" fillId="8" borderId="15" xfId="1" applyFont="1" applyFill="1" applyBorder="1" applyAlignment="1" applyProtection="1">
      <alignment horizontal="center" vertical="center"/>
      <protection hidden="1"/>
    </xf>
    <xf numFmtId="167" fontId="2" fillId="8" borderId="4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46" xfId="1" applyFont="1" applyBorder="1" applyAlignment="1" applyProtection="1">
      <protection hidden="1"/>
    </xf>
    <xf numFmtId="1" fontId="46" fillId="8" borderId="0" xfId="1" applyNumberFormat="1" applyFont="1" applyFill="1" applyAlignment="1" applyProtection="1">
      <alignment horizontal="center" vertical="center"/>
      <protection hidden="1"/>
    </xf>
    <xf numFmtId="0" fontId="2" fillId="11" borderId="78" xfId="1" applyFont="1" applyFill="1" applyBorder="1" applyAlignment="1" applyProtection="1">
      <alignment horizontal="left" vertical="top" indent="2"/>
      <protection locked="0" hidden="1"/>
    </xf>
    <xf numFmtId="0" fontId="1" fillId="0" borderId="79" xfId="1" applyBorder="1" applyAlignment="1" applyProtection="1">
      <protection locked="0" hidden="1"/>
    </xf>
    <xf numFmtId="0" fontId="1" fillId="0" borderId="83" xfId="1" applyBorder="1" applyAlignment="1" applyProtection="1">
      <protection locked="0" hidden="1"/>
    </xf>
    <xf numFmtId="0" fontId="1" fillId="0" borderId="5" xfId="1" applyBorder="1" applyAlignment="1" applyProtection="1">
      <protection locked="0" hidden="1"/>
    </xf>
    <xf numFmtId="0" fontId="15" fillId="11" borderId="85" xfId="1" applyFont="1" applyFill="1" applyBorder="1" applyAlignment="1" applyProtection="1">
      <alignment horizontal="left" vertical="top"/>
      <protection hidden="1"/>
    </xf>
    <xf numFmtId="0" fontId="1" fillId="0" borderId="7" xfId="1" applyBorder="1" applyAlignment="1" applyProtection="1">
      <protection hidden="1"/>
    </xf>
    <xf numFmtId="0" fontId="15" fillId="8" borderId="86" xfId="1" applyFont="1" applyFill="1" applyBorder="1" applyAlignment="1" applyProtection="1">
      <alignment horizontal="right"/>
      <protection hidden="1"/>
    </xf>
    <xf numFmtId="0" fontId="1" fillId="0" borderId="2" xfId="1" applyBorder="1" applyAlignment="1" applyProtection="1">
      <protection hidden="1"/>
    </xf>
    <xf numFmtId="0" fontId="17" fillId="8" borderId="68" xfId="1" applyFont="1" applyFill="1" applyBorder="1" applyAlignment="1" applyProtection="1">
      <alignment horizontal="left" vertical="center" wrapText="1" indent="1"/>
      <protection hidden="1"/>
    </xf>
    <xf numFmtId="0" fontId="17" fillId="8" borderId="69" xfId="1" applyFont="1" applyFill="1" applyBorder="1" applyAlignment="1" applyProtection="1">
      <alignment horizontal="left" vertical="center" wrapText="1" indent="1"/>
      <protection hidden="1"/>
    </xf>
    <xf numFmtId="0" fontId="17" fillId="8" borderId="71" xfId="1" applyFont="1" applyFill="1" applyBorder="1" applyAlignment="1" applyProtection="1">
      <alignment horizontal="left" vertical="center" wrapText="1" indent="1"/>
      <protection hidden="1"/>
    </xf>
    <xf numFmtId="0" fontId="1" fillId="0" borderId="72" xfId="1" applyBorder="1" applyAlignment="1" applyProtection="1">
      <alignment horizontal="left" vertical="center" wrapText="1" indent="1"/>
      <protection hidden="1"/>
    </xf>
    <xf numFmtId="0" fontId="50" fillId="8" borderId="71" xfId="1" applyFont="1" applyFill="1" applyBorder="1" applyAlignment="1" applyProtection="1">
      <alignment horizontal="left" vertical="center" wrapText="1" indent="1"/>
      <protection hidden="1"/>
    </xf>
    <xf numFmtId="0" fontId="50" fillId="8" borderId="72" xfId="1" applyFont="1" applyFill="1" applyBorder="1" applyAlignment="1" applyProtection="1">
      <alignment horizontal="left" vertical="center" wrapText="1" indent="1"/>
      <protection hidden="1"/>
    </xf>
    <xf numFmtId="0" fontId="50" fillId="8" borderId="74" xfId="1" applyFont="1" applyFill="1" applyBorder="1" applyAlignment="1" applyProtection="1">
      <alignment horizontal="left" vertical="center" wrapText="1" indent="1"/>
      <protection hidden="1"/>
    </xf>
    <xf numFmtId="0" fontId="50" fillId="8" borderId="75" xfId="1" applyFont="1" applyFill="1" applyBorder="1" applyAlignment="1" applyProtection="1">
      <alignment horizontal="left" vertical="center" wrapText="1" indent="1"/>
      <protection hidden="1"/>
    </xf>
    <xf numFmtId="2" fontId="46" fillId="8" borderId="57" xfId="1" applyNumberFormat="1" applyFont="1" applyFill="1" applyBorder="1" applyAlignment="1" applyProtection="1">
      <alignment horizontal="center" vertical="center"/>
      <protection hidden="1"/>
    </xf>
    <xf numFmtId="2" fontId="1" fillId="0" borderId="58" xfId="1" applyNumberFormat="1" applyBorder="1" applyAlignment="1" applyProtection="1">
      <alignment horizontal="center" vertical="center"/>
      <protection hidden="1"/>
    </xf>
    <xf numFmtId="0" fontId="45" fillId="8" borderId="77" xfId="1" applyFont="1" applyFill="1" applyBorder="1" applyAlignment="1" applyProtection="1">
      <alignment horizontal="left" vertical="center" wrapText="1" indent="1"/>
      <protection hidden="1"/>
    </xf>
    <xf numFmtId="0" fontId="22" fillId="8" borderId="0" xfId="4" applyFont="1" applyFill="1" applyAlignment="1" applyProtection="1">
      <alignment horizontal="left" vertical="center" wrapText="1" indent="1"/>
      <protection hidden="1"/>
    </xf>
    <xf numFmtId="49" fontId="40" fillId="8" borderId="0" xfId="4" applyNumberFormat="1" applyFont="1" applyFill="1" applyAlignment="1" applyProtection="1">
      <alignment horizontal="left" vertical="top"/>
      <protection hidden="1"/>
    </xf>
    <xf numFmtId="0" fontId="40" fillId="8" borderId="0" xfId="4" applyFont="1" applyFill="1" applyAlignment="1" applyProtection="1">
      <alignment horizontal="left" vertical="top"/>
      <protection hidden="1"/>
    </xf>
    <xf numFmtId="1" fontId="54" fillId="8" borderId="0" xfId="4" applyNumberFormat="1" applyFont="1" applyFill="1" applyAlignment="1" applyProtection="1">
      <alignment horizontal="center" vertical="center"/>
      <protection hidden="1"/>
    </xf>
    <xf numFmtId="0" fontId="54" fillId="8" borderId="0" xfId="4" applyFont="1" applyFill="1" applyAlignment="1" applyProtection="1">
      <alignment horizontal="center" vertical="center"/>
      <protection hidden="1"/>
    </xf>
    <xf numFmtId="0" fontId="46" fillId="8" borderId="0" xfId="4" applyFont="1" applyFill="1" applyAlignment="1" applyProtection="1">
      <alignment horizontal="center"/>
      <protection hidden="1"/>
    </xf>
    <xf numFmtId="0" fontId="46" fillId="8" borderId="0" xfId="4" applyFont="1" applyFill="1" applyAlignment="1" applyProtection="1">
      <alignment horizontal="right"/>
      <protection hidden="1"/>
    </xf>
    <xf numFmtId="0" fontId="55" fillId="8" borderId="0" xfId="4" applyFont="1" applyFill="1" applyAlignment="1" applyProtection="1">
      <alignment horizontal="center"/>
      <protection hidden="1"/>
    </xf>
    <xf numFmtId="14" fontId="42" fillId="0" borderId="0" xfId="1" applyNumberFormat="1" applyFont="1" applyAlignment="1" applyProtection="1">
      <alignment horizontal="left" vertical="center" wrapText="1"/>
      <protection locked="0" hidden="1"/>
    </xf>
    <xf numFmtId="0" fontId="57" fillId="8" borderId="92" xfId="4" applyFont="1" applyFill="1" applyBorder="1" applyAlignment="1" applyProtection="1">
      <alignment horizontal="center" vertical="center" wrapText="1"/>
      <protection hidden="1"/>
    </xf>
    <xf numFmtId="0" fontId="57" fillId="8" borderId="43" xfId="4" applyFont="1" applyFill="1" applyBorder="1" applyAlignment="1" applyProtection="1">
      <alignment horizontal="center" vertical="center" wrapText="1"/>
      <protection hidden="1"/>
    </xf>
    <xf numFmtId="0" fontId="58" fillId="8" borderId="93" xfId="4" applyFont="1" applyFill="1" applyBorder="1" applyAlignment="1" applyProtection="1">
      <alignment horizontal="center" vertical="center" wrapText="1"/>
      <protection hidden="1"/>
    </xf>
    <xf numFmtId="0" fontId="58" fillId="8" borderId="94" xfId="4" applyFont="1" applyFill="1" applyBorder="1" applyAlignment="1" applyProtection="1">
      <alignment horizontal="center" vertical="center" wrapText="1"/>
      <protection hidden="1"/>
    </xf>
    <xf numFmtId="0" fontId="59" fillId="8" borderId="8" xfId="4" applyFont="1" applyFill="1" applyBorder="1" applyAlignment="1" applyProtection="1">
      <alignment vertical="center"/>
      <protection hidden="1"/>
    </xf>
    <xf numFmtId="0" fontId="59" fillId="8" borderId="2" xfId="4" applyFont="1" applyFill="1" applyBorder="1" applyAlignment="1" applyProtection="1">
      <alignment vertical="center"/>
      <protection hidden="1"/>
    </xf>
    <xf numFmtId="4" fontId="58" fillId="0" borderId="9" xfId="4" applyNumberFormat="1" applyFont="1" applyBorder="1" applyAlignment="1">
      <alignment horizontal="right" vertical="center"/>
    </xf>
    <xf numFmtId="4" fontId="58" fillId="0" borderId="11" xfId="4" applyNumberFormat="1" applyFont="1" applyBorder="1" applyAlignment="1">
      <alignment horizontal="right" vertical="center"/>
    </xf>
    <xf numFmtId="169" fontId="58" fillId="8" borderId="52" xfId="5" applyNumberFormat="1" applyFont="1" applyFill="1" applyBorder="1" applyAlignment="1" applyProtection="1">
      <alignment horizontal="right" vertical="center"/>
      <protection hidden="1"/>
    </xf>
    <xf numFmtId="169" fontId="58" fillId="8" borderId="94" xfId="5" applyNumberFormat="1" applyFont="1" applyFill="1" applyBorder="1" applyAlignment="1" applyProtection="1">
      <alignment horizontal="right" vertical="center"/>
      <protection hidden="1"/>
    </xf>
    <xf numFmtId="0" fontId="61" fillId="8" borderId="12" xfId="4" applyFont="1" applyFill="1" applyBorder="1" applyAlignment="1" applyProtection="1">
      <alignment horizontal="left" vertical="center" wrapText="1"/>
      <protection hidden="1"/>
    </xf>
    <xf numFmtId="0" fontId="61" fillId="8" borderId="7" xfId="4" applyFont="1" applyFill="1" applyBorder="1" applyAlignment="1" applyProtection="1">
      <alignment horizontal="left" vertical="center" wrapText="1"/>
      <protection hidden="1"/>
    </xf>
    <xf numFmtId="169" fontId="59" fillId="8" borderId="52" xfId="5" applyNumberFormat="1" applyFont="1" applyFill="1" applyBorder="1" applyAlignment="1" applyProtection="1">
      <alignment horizontal="right" vertical="center"/>
      <protection hidden="1"/>
    </xf>
    <xf numFmtId="169" fontId="59" fillId="8" borderId="106" xfId="5" applyNumberFormat="1" applyFont="1" applyFill="1" applyBorder="1" applyAlignment="1" applyProtection="1">
      <alignment horizontal="right" vertical="center"/>
      <protection hidden="1"/>
    </xf>
    <xf numFmtId="0" fontId="57" fillId="8" borderId="38" xfId="4" applyFont="1" applyFill="1" applyBorder="1" applyAlignment="1" applyProtection="1">
      <alignment horizontal="right" vertical="center" wrapText="1"/>
      <protection hidden="1"/>
    </xf>
    <xf numFmtId="0" fontId="57" fillId="8" borderId="102" xfId="4" applyFont="1" applyFill="1" applyBorder="1" applyAlignment="1" applyProtection="1">
      <alignment horizontal="right" vertical="center" wrapText="1"/>
      <protection hidden="1"/>
    </xf>
    <xf numFmtId="4" fontId="56" fillId="11" borderId="9" xfId="4" applyNumberFormat="1" applyFont="1" applyFill="1" applyBorder="1" applyAlignment="1" applyProtection="1">
      <alignment horizontal="right" vertical="center"/>
      <protection locked="0"/>
    </xf>
    <xf numFmtId="4" fontId="56" fillId="11" borderId="11" xfId="4" applyNumberFormat="1" applyFont="1" applyFill="1" applyBorder="1" applyAlignment="1" applyProtection="1">
      <alignment horizontal="right" vertical="center"/>
      <protection locked="0"/>
    </xf>
    <xf numFmtId="169" fontId="59" fillId="8" borderId="94" xfId="5" applyNumberFormat="1" applyFont="1" applyFill="1" applyBorder="1" applyAlignment="1" applyProtection="1">
      <alignment horizontal="right" vertical="center"/>
      <protection hidden="1"/>
    </xf>
    <xf numFmtId="4" fontId="56" fillId="11" borderId="2" xfId="4" applyNumberFormat="1" applyFont="1" applyFill="1" applyBorder="1" applyAlignment="1" applyProtection="1">
      <alignment horizontal="center" vertical="center"/>
      <protection locked="0"/>
    </xf>
    <xf numFmtId="4" fontId="56" fillId="11" borderId="7" xfId="4" applyNumberFormat="1" applyFont="1" applyFill="1" applyBorder="1" applyAlignment="1" applyProtection="1">
      <alignment horizontal="center" vertical="center"/>
      <protection locked="0"/>
    </xf>
    <xf numFmtId="4" fontId="56" fillId="11" borderId="9" xfId="4" applyNumberFormat="1" applyFont="1" applyFill="1" applyBorder="1" applyAlignment="1" applyProtection="1">
      <alignment horizontal="center" vertical="center"/>
      <protection locked="0"/>
    </xf>
    <xf numFmtId="4" fontId="56" fillId="11" borderId="11" xfId="4" applyNumberFormat="1" applyFont="1" applyFill="1" applyBorder="1" applyAlignment="1" applyProtection="1">
      <alignment horizontal="center" vertical="center"/>
      <protection locked="0"/>
    </xf>
    <xf numFmtId="0" fontId="61" fillId="12" borderId="12" xfId="4" applyFont="1" applyFill="1" applyBorder="1" applyAlignment="1" applyProtection="1">
      <alignment horizontal="right" vertical="center" wrapText="1"/>
      <protection hidden="1"/>
    </xf>
    <xf numFmtId="0" fontId="61" fillId="12" borderId="98" xfId="4" applyFont="1" applyFill="1" applyBorder="1" applyAlignment="1" applyProtection="1">
      <alignment horizontal="right" vertical="center" wrapText="1"/>
      <protection hidden="1"/>
    </xf>
    <xf numFmtId="0" fontId="57" fillId="8" borderId="14" xfId="4" applyFont="1" applyFill="1" applyBorder="1" applyAlignment="1" applyProtection="1">
      <alignment vertical="center" wrapText="1"/>
      <protection hidden="1"/>
    </xf>
    <xf numFmtId="0" fontId="57" fillId="8" borderId="15" xfId="4" applyFont="1" applyFill="1" applyBorder="1" applyAlignment="1" applyProtection="1">
      <alignment vertical="center" wrapText="1"/>
      <protection hidden="1"/>
    </xf>
    <xf numFmtId="0" fontId="57" fillId="8" borderId="8" xfId="4" applyFont="1" applyFill="1" applyBorder="1" applyAlignment="1" applyProtection="1">
      <alignment vertical="center" wrapText="1"/>
      <protection hidden="1"/>
    </xf>
    <xf numFmtId="0" fontId="57" fillId="8" borderId="2" xfId="4" applyFont="1" applyFill="1" applyBorder="1" applyAlignment="1" applyProtection="1">
      <alignment vertical="center" wrapText="1"/>
      <protection hidden="1"/>
    </xf>
    <xf numFmtId="4" fontId="56" fillId="11" borderId="2" xfId="4" applyNumberFormat="1" applyFont="1" applyFill="1" applyBorder="1" applyAlignment="1" applyProtection="1">
      <alignment horizontal="right" vertical="center"/>
      <protection locked="0"/>
    </xf>
    <xf numFmtId="4" fontId="56" fillId="11" borderId="104" xfId="4" applyNumberFormat="1" applyFont="1" applyFill="1" applyBorder="1" applyAlignment="1" applyProtection="1">
      <alignment horizontal="right" vertical="center"/>
      <protection locked="0"/>
    </xf>
    <xf numFmtId="4" fontId="56" fillId="11" borderId="105" xfId="4" applyNumberFormat="1" applyFont="1" applyFill="1" applyBorder="1" applyAlignment="1" applyProtection="1">
      <alignment horizontal="right" vertical="center"/>
      <protection locked="0"/>
    </xf>
    <xf numFmtId="0" fontId="57" fillId="8" borderId="67" xfId="4" applyFont="1" applyFill="1" applyBorder="1" applyAlignment="1" applyProtection="1">
      <alignment horizontal="center" vertical="center"/>
      <protection hidden="1"/>
    </xf>
    <xf numFmtId="0" fontId="57" fillId="8" borderId="97" xfId="4" applyFont="1" applyFill="1" applyBorder="1" applyAlignment="1" applyProtection="1">
      <alignment horizontal="center" vertical="center"/>
      <protection hidden="1"/>
    </xf>
    <xf numFmtId="0" fontId="59" fillId="8" borderId="0" xfId="4" applyFont="1" applyFill="1" applyAlignment="1" applyProtection="1">
      <protection hidden="1"/>
    </xf>
    <xf numFmtId="0" fontId="59" fillId="8" borderId="5" xfId="4" applyFont="1" applyFill="1" applyBorder="1" applyAlignment="1" applyProtection="1">
      <protection hidden="1"/>
    </xf>
    <xf numFmtId="4" fontId="58" fillId="8" borderId="54" xfId="4" applyNumberFormat="1" applyFont="1" applyFill="1" applyBorder="1" applyAlignment="1" applyProtection="1">
      <alignment horizontal="right" vertical="center"/>
      <protection hidden="1"/>
    </xf>
    <xf numFmtId="4" fontId="58" fillId="8" borderId="11" xfId="4" applyNumberFormat="1" applyFont="1" applyFill="1" applyBorder="1" applyAlignment="1" applyProtection="1">
      <alignment horizontal="right" vertical="center"/>
      <protection hidden="1"/>
    </xf>
    <xf numFmtId="169" fontId="58" fillId="8" borderId="93" xfId="5" applyNumberFormat="1" applyFont="1" applyFill="1" applyBorder="1" applyAlignment="1" applyProtection="1">
      <alignment vertical="center"/>
      <protection hidden="1"/>
    </xf>
    <xf numFmtId="169" fontId="58" fillId="8" borderId="94" xfId="5" applyNumberFormat="1" applyFont="1" applyFill="1" applyBorder="1" applyAlignment="1" applyProtection="1">
      <alignment vertical="center"/>
      <protection hidden="1"/>
    </xf>
    <xf numFmtId="0" fontId="57" fillId="8" borderId="12" xfId="4" applyFont="1" applyFill="1" applyBorder="1" applyAlignment="1" applyProtection="1">
      <alignment horizontal="left" vertical="center" wrapText="1"/>
      <protection hidden="1"/>
    </xf>
    <xf numFmtId="169" fontId="59" fillId="8" borderId="52" xfId="5" applyNumberFormat="1" applyFont="1" applyFill="1" applyBorder="1" applyAlignment="1" applyProtection="1">
      <alignment vertical="center"/>
      <protection hidden="1"/>
    </xf>
    <xf numFmtId="169" fontId="59" fillId="8" borderId="94" xfId="5" applyNumberFormat="1" applyFont="1" applyFill="1" applyBorder="1" applyAlignment="1" applyProtection="1">
      <alignment vertical="center"/>
      <protection hidden="1"/>
    </xf>
    <xf numFmtId="0" fontId="66" fillId="8" borderId="3" xfId="4" applyFont="1" applyFill="1" applyBorder="1" applyAlignment="1" applyProtection="1">
      <alignment horizontal="center" vertical="center"/>
      <protection hidden="1"/>
    </xf>
    <xf numFmtId="0" fontId="58" fillId="8" borderId="3" xfId="4" applyFont="1" applyFill="1" applyBorder="1" applyAlignment="1" applyProtection="1">
      <alignment horizontal="center" vertical="center"/>
      <protection hidden="1"/>
    </xf>
    <xf numFmtId="0" fontId="58" fillId="8" borderId="13" xfId="4" applyFont="1" applyFill="1" applyBorder="1" applyAlignment="1" applyProtection="1">
      <alignment horizontal="center" vertical="center"/>
      <protection hidden="1"/>
    </xf>
    <xf numFmtId="0" fontId="58" fillId="8" borderId="15" xfId="4" applyFont="1" applyFill="1" applyBorder="1" applyAlignment="1" applyProtection="1">
      <alignment horizontal="center" vertical="center"/>
      <protection hidden="1"/>
    </xf>
    <xf numFmtId="0" fontId="20" fillId="8" borderId="3" xfId="4" applyFont="1" applyFill="1" applyBorder="1" applyAlignment="1" applyProtection="1">
      <alignment horizontal="left" vertical="center" indent="2"/>
      <protection hidden="1"/>
    </xf>
    <xf numFmtId="0" fontId="67" fillId="13" borderId="3" xfId="4" applyFont="1" applyFill="1" applyBorder="1" applyAlignment="1" applyProtection="1">
      <alignment horizontal="center" vertical="center"/>
      <protection locked="0" hidden="1"/>
    </xf>
    <xf numFmtId="0" fontId="67" fillId="13" borderId="13" xfId="4" applyFont="1" applyFill="1" applyBorder="1" applyAlignment="1" applyProtection="1">
      <alignment horizontal="center" vertical="center"/>
      <protection locked="0" hidden="1"/>
    </xf>
    <xf numFmtId="0" fontId="67" fillId="13" borderId="15" xfId="4" applyFont="1" applyFill="1" applyBorder="1" applyAlignment="1" applyProtection="1">
      <alignment horizontal="center" vertical="center"/>
      <protection locked="0" hidden="1"/>
    </xf>
    <xf numFmtId="0" fontId="68" fillId="8" borderId="3" xfId="4" applyFont="1" applyFill="1" applyBorder="1" applyAlignment="1" applyProtection="1">
      <alignment horizontal="left" vertical="center" indent="2"/>
      <protection hidden="1"/>
    </xf>
    <xf numFmtId="2" fontId="69" fillId="8" borderId="3" xfId="4" applyNumberFormat="1" applyFont="1" applyFill="1" applyBorder="1" applyAlignment="1" applyProtection="1">
      <alignment horizontal="center" vertical="center"/>
      <protection hidden="1"/>
    </xf>
    <xf numFmtId="2" fontId="69" fillId="8" borderId="13" xfId="4" applyNumberFormat="1" applyFont="1" applyFill="1" applyBorder="1" applyAlignment="1" applyProtection="1">
      <alignment horizontal="center" vertical="center"/>
      <protection hidden="1"/>
    </xf>
    <xf numFmtId="2" fontId="69" fillId="8" borderId="15" xfId="4" applyNumberFormat="1" applyFont="1" applyFill="1" applyBorder="1" applyAlignment="1" applyProtection="1">
      <alignment horizontal="center" vertical="center"/>
      <protection hidden="1"/>
    </xf>
    <xf numFmtId="0" fontId="72" fillId="14" borderId="107" xfId="4" applyFont="1" applyFill="1" applyBorder="1" applyAlignment="1">
      <alignment horizontal="left" vertical="center" wrapText="1"/>
    </xf>
    <xf numFmtId="0" fontId="72" fillId="14" borderId="108" xfId="4" applyFont="1" applyFill="1" applyBorder="1" applyAlignment="1">
      <alignment horizontal="left" vertical="center" wrapText="1"/>
    </xf>
    <xf numFmtId="0" fontId="72" fillId="14" borderId="109" xfId="4" applyFont="1" applyFill="1" applyBorder="1" applyAlignment="1">
      <alignment horizontal="left" vertical="center" wrapText="1"/>
    </xf>
    <xf numFmtId="0" fontId="20" fillId="8" borderId="110" xfId="4" applyFont="1" applyFill="1" applyBorder="1" applyAlignment="1" applyProtection="1">
      <alignment horizontal="center"/>
      <protection locked="0"/>
    </xf>
    <xf numFmtId="0" fontId="1" fillId="0" borderId="13" xfId="6" applyFont="1" applyBorder="1" applyAlignment="1" applyProtection="1">
      <alignment horizontal="left" vertical="center" indent="1"/>
      <protection locked="0"/>
    </xf>
    <xf numFmtId="0" fontId="1" fillId="0" borderId="14" xfId="6" applyFont="1" applyBorder="1" applyAlignment="1" applyProtection="1">
      <alignment horizontal="left" vertical="center" indent="1"/>
      <protection locked="0"/>
    </xf>
    <xf numFmtId="0" fontId="1" fillId="0" borderId="15" xfId="6" applyFont="1" applyBorder="1" applyAlignment="1" applyProtection="1">
      <alignment horizontal="left" vertical="center" indent="1"/>
      <protection locked="0"/>
    </xf>
    <xf numFmtId="0" fontId="0" fillId="13" borderId="3" xfId="7" applyFont="1" applyFill="1" applyBorder="1" applyAlignment="1" applyProtection="1">
      <alignment horizontal="left" vertical="center" indent="1"/>
      <protection locked="0"/>
    </xf>
    <xf numFmtId="0" fontId="1" fillId="13" borderId="3" xfId="7" applyFont="1" applyFill="1" applyBorder="1" applyAlignment="1" applyProtection="1">
      <alignment horizontal="left" vertical="center" indent="1"/>
      <protection locked="0"/>
    </xf>
    <xf numFmtId="1" fontId="75" fillId="0" borderId="0" xfId="6" applyNumberFormat="1" applyFont="1" applyAlignment="1">
      <alignment horizontal="center"/>
    </xf>
    <xf numFmtId="0" fontId="76" fillId="0" borderId="0" xfId="6" applyFont="1" applyAlignment="1">
      <alignment horizontal="right" vertical="center"/>
    </xf>
    <xf numFmtId="0" fontId="2" fillId="0" borderId="3" xfId="6" applyFont="1" applyBorder="1" applyAlignment="1" applyProtection="1">
      <alignment horizontal="center" vertical="center"/>
      <protection locked="0"/>
    </xf>
    <xf numFmtId="0" fontId="1" fillId="0" borderId="9" xfId="6" applyFont="1" applyBorder="1" applyAlignment="1">
      <alignment horizontal="center" vertical="center"/>
    </xf>
    <xf numFmtId="0" fontId="1" fillId="0" borderId="11" xfId="6" applyFont="1" applyBorder="1" applyAlignment="1">
      <alignment horizontal="center" vertical="center"/>
    </xf>
    <xf numFmtId="0" fontId="1" fillId="0" borderId="1" xfId="6" applyFont="1" applyBorder="1" applyAlignment="1">
      <alignment horizontal="left" vertical="center" indent="1"/>
    </xf>
    <xf numFmtId="0" fontId="1" fillId="0" borderId="8" xfId="6" applyFont="1" applyBorder="1" applyAlignment="1">
      <alignment horizontal="left" vertical="center" indent="1"/>
    </xf>
    <xf numFmtId="0" fontId="1" fillId="0" borderId="6" xfId="6" applyFont="1" applyBorder="1" applyAlignment="1">
      <alignment horizontal="left" vertical="center" indent="1"/>
    </xf>
    <xf numFmtId="0" fontId="1" fillId="0" borderId="12" xfId="6" applyFont="1" applyBorder="1" applyAlignment="1">
      <alignment horizontal="left" vertical="center" indent="1"/>
    </xf>
    <xf numFmtId="170" fontId="0" fillId="13" borderId="3" xfId="7" applyNumberFormat="1" applyFont="1" applyFill="1" applyBorder="1" applyAlignment="1" applyProtection="1">
      <alignment horizontal="left" vertical="center" indent="1"/>
      <protection locked="0"/>
    </xf>
    <xf numFmtId="170" fontId="1" fillId="13" borderId="3" xfId="7" applyNumberFormat="1" applyFont="1" applyFill="1" applyBorder="1" applyAlignment="1" applyProtection="1">
      <alignment horizontal="left" vertical="center" indent="1"/>
      <protection locked="0"/>
    </xf>
    <xf numFmtId="0" fontId="1" fillId="13" borderId="13" xfId="6" applyFont="1" applyFill="1" applyBorder="1" applyAlignment="1" applyProtection="1">
      <alignment horizontal="left" vertical="center" indent="1"/>
      <protection locked="0"/>
    </xf>
    <xf numFmtId="0" fontId="1" fillId="13" borderId="14" xfId="6" applyFont="1" applyFill="1" applyBorder="1" applyAlignment="1" applyProtection="1">
      <alignment horizontal="left" vertical="center" indent="1"/>
      <protection locked="0"/>
    </xf>
    <xf numFmtId="0" fontId="1" fillId="13" borderId="15" xfId="6" applyFont="1" applyFill="1" applyBorder="1" applyAlignment="1" applyProtection="1">
      <alignment horizontal="left" vertical="center" indent="1"/>
      <protection locked="0"/>
    </xf>
    <xf numFmtId="0" fontId="1" fillId="13" borderId="3" xfId="6" applyFont="1" applyFill="1" applyBorder="1" applyAlignment="1" applyProtection="1">
      <alignment horizontal="left" vertical="center" indent="1"/>
      <protection locked="0"/>
    </xf>
    <xf numFmtId="14" fontId="1" fillId="13" borderId="3" xfId="6" applyNumberFormat="1" applyFont="1" applyFill="1" applyBorder="1" applyAlignment="1" applyProtection="1">
      <alignment horizontal="left" vertical="center" indent="1"/>
      <protection locked="0"/>
    </xf>
    <xf numFmtId="0" fontId="1" fillId="0" borderId="9" xfId="6" applyFont="1" applyBorder="1" applyAlignment="1" applyProtection="1">
      <alignment horizontal="center" vertical="center" textRotation="90" wrapText="1"/>
      <protection locked="0"/>
    </xf>
    <xf numFmtId="0" fontId="1" fillId="0" borderId="10" xfId="6" applyFont="1" applyBorder="1" applyAlignment="1" applyProtection="1">
      <alignment horizontal="center" vertical="center" textRotation="90" wrapText="1"/>
      <protection locked="0"/>
    </xf>
    <xf numFmtId="0" fontId="1" fillId="0" borderId="11" xfId="6" applyFont="1" applyBorder="1" applyAlignment="1" applyProtection="1">
      <alignment horizontal="center" vertical="center" textRotation="90" wrapText="1"/>
      <protection locked="0"/>
    </xf>
    <xf numFmtId="0" fontId="5" fillId="0" borderId="13" xfId="6" applyFont="1" applyBorder="1" applyAlignment="1" applyProtection="1">
      <alignment vertical="center"/>
      <protection locked="0"/>
    </xf>
    <xf numFmtId="0" fontId="5" fillId="0" borderId="15" xfId="6" applyFont="1" applyBorder="1" applyAlignment="1" applyProtection="1">
      <alignment vertical="center"/>
      <protection locked="0"/>
    </xf>
    <xf numFmtId="0" fontId="5" fillId="13" borderId="13" xfId="6" applyFont="1" applyFill="1" applyBorder="1" applyAlignment="1">
      <alignment vertical="center"/>
    </xf>
    <xf numFmtId="0" fontId="5" fillId="13" borderId="15" xfId="6" applyFont="1" applyFill="1" applyBorder="1" applyAlignment="1">
      <alignment vertical="center"/>
    </xf>
    <xf numFmtId="0" fontId="78" fillId="0" borderId="0" xfId="6" applyFont="1" applyAlignment="1" applyProtection="1">
      <alignment horizontal="center" vertical="center"/>
      <protection locked="0"/>
    </xf>
    <xf numFmtId="0" fontId="75" fillId="0" borderId="13" xfId="6" applyFont="1" applyBorder="1" applyAlignment="1">
      <alignment horizontal="center" vertical="center"/>
    </xf>
    <xf numFmtId="0" fontId="75" fillId="0" borderId="14" xfId="6" applyFont="1" applyBorder="1" applyAlignment="1">
      <alignment horizontal="center" vertical="center"/>
    </xf>
    <xf numFmtId="0" fontId="75" fillId="0" borderId="15" xfId="6" applyFont="1" applyBorder="1" applyAlignment="1">
      <alignment horizontal="center" vertical="center"/>
    </xf>
    <xf numFmtId="0" fontId="81" fillId="0" borderId="13" xfId="6" applyFont="1" applyBorder="1" applyAlignment="1">
      <alignment horizontal="center" vertical="center"/>
    </xf>
    <xf numFmtId="0" fontId="81" fillId="0" borderId="14" xfId="6" applyFont="1" applyBorder="1" applyAlignment="1">
      <alignment horizontal="center" vertical="center"/>
    </xf>
    <xf numFmtId="0" fontId="81" fillId="0" borderId="15" xfId="6" applyFont="1" applyBorder="1" applyAlignment="1">
      <alignment horizontal="center" vertical="center"/>
    </xf>
    <xf numFmtId="0" fontId="10" fillId="0" borderId="13" xfId="6" applyFont="1" applyBorder="1" applyAlignment="1">
      <alignment horizontal="left" vertical="center" indent="1"/>
    </xf>
    <xf numFmtId="0" fontId="10" fillId="0" borderId="14" xfId="6" applyFont="1" applyBorder="1" applyAlignment="1">
      <alignment horizontal="left" vertical="center" indent="1"/>
    </xf>
    <xf numFmtId="0" fontId="10" fillId="0" borderId="15" xfId="6" applyFont="1" applyBorder="1" applyAlignment="1">
      <alignment horizontal="left" vertical="center" indent="1"/>
    </xf>
    <xf numFmtId="0" fontId="1" fillId="0" borderId="4" xfId="6" quotePrefix="1" applyFont="1" applyBorder="1" applyAlignment="1" applyProtection="1">
      <alignment horizontal="left" vertical="center"/>
      <protection locked="0"/>
    </xf>
    <xf numFmtId="0" fontId="1" fillId="0" borderId="0" xfId="6" quotePrefix="1" applyFont="1" applyAlignment="1" applyProtection="1">
      <alignment horizontal="left" vertical="center"/>
      <protection locked="0"/>
    </xf>
    <xf numFmtId="0" fontId="1" fillId="0" borderId="3" xfId="6" applyFont="1" applyBorder="1" applyAlignment="1" applyProtection="1">
      <alignment horizontal="center" vertical="center" textRotation="90" wrapText="1"/>
      <protection locked="0"/>
    </xf>
    <xf numFmtId="0" fontId="5" fillId="0" borderId="13" xfId="6" quotePrefix="1" applyFont="1" applyBorder="1" applyAlignment="1" applyProtection="1">
      <alignment vertical="center"/>
      <protection locked="0"/>
    </xf>
    <xf numFmtId="0" fontId="5" fillId="13" borderId="3" xfId="6" applyFont="1" applyFill="1" applyBorder="1" applyAlignment="1" applyProtection="1">
      <alignment vertical="center" wrapText="1"/>
      <protection locked="0"/>
    </xf>
    <xf numFmtId="0" fontId="0" fillId="0" borderId="0" xfId="6" applyFont="1" applyAlignment="1">
      <alignment horizontal="right" vertical="center"/>
    </xf>
    <xf numFmtId="0" fontId="1" fillId="0" borderId="0" xfId="6" applyFont="1" applyAlignment="1">
      <alignment horizontal="right" vertical="center"/>
    </xf>
    <xf numFmtId="0" fontId="78" fillId="0" borderId="0" xfId="6" applyFont="1" applyAlignment="1">
      <alignment horizontal="left" vertical="center" wrapText="1"/>
    </xf>
    <xf numFmtId="0" fontId="80" fillId="0" borderId="3" xfId="6" applyFont="1" applyBorder="1" applyAlignment="1">
      <alignment horizontal="center" vertical="center" wrapText="1"/>
    </xf>
    <xf numFmtId="0" fontId="1" fillId="0" borderId="13" xfId="6" applyFont="1" applyBorder="1" applyAlignment="1">
      <alignment horizontal="center" vertical="center"/>
    </xf>
    <xf numFmtId="0" fontId="1" fillId="0" borderId="14" xfId="6" applyFont="1" applyBorder="1" applyAlignment="1">
      <alignment horizontal="center" vertical="center"/>
    </xf>
    <xf numFmtId="0" fontId="1" fillId="0" borderId="15" xfId="6" applyFont="1" applyBorder="1" applyAlignment="1">
      <alignment horizontal="center" vertical="center"/>
    </xf>
    <xf numFmtId="0" fontId="91" fillId="0" borderId="12" xfId="6" applyFont="1" applyBorder="1" applyAlignment="1">
      <alignment horizontal="center" vertical="center"/>
    </xf>
    <xf numFmtId="0" fontId="0" fillId="13" borderId="13" xfId="6" applyFont="1" applyFill="1" applyBorder="1" applyAlignment="1" applyProtection="1">
      <alignment horizontal="left" vertical="center" indent="1"/>
      <protection locked="0"/>
    </xf>
    <xf numFmtId="0" fontId="0" fillId="13" borderId="14" xfId="6" applyFont="1" applyFill="1" applyBorder="1" applyAlignment="1" applyProtection="1">
      <alignment horizontal="left" vertical="center" indent="1"/>
      <protection locked="0"/>
    </xf>
    <xf numFmtId="0" fontId="0" fillId="13" borderId="15" xfId="6" applyFont="1" applyFill="1" applyBorder="1" applyAlignment="1" applyProtection="1">
      <alignment horizontal="left" vertical="center" indent="1"/>
      <protection locked="0"/>
    </xf>
    <xf numFmtId="49" fontId="93" fillId="0" borderId="0" xfId="1" applyNumberFormat="1" applyFont="1" applyAlignment="1">
      <alignment horizontal="center"/>
    </xf>
    <xf numFmtId="0" fontId="93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7" fillId="0" borderId="122" xfId="1" applyFont="1" applyBorder="1" applyAlignment="1" applyProtection="1">
      <alignment horizontal="left" vertical="center" wrapText="1"/>
      <protection locked="0"/>
    </xf>
    <xf numFmtId="0" fontId="57" fillId="0" borderId="10" xfId="1" applyFont="1" applyBorder="1" applyAlignment="1" applyProtection="1">
      <alignment horizontal="left" vertical="center" wrapText="1"/>
      <protection locked="0"/>
    </xf>
    <xf numFmtId="0" fontId="57" fillId="0" borderId="130" xfId="1" applyFont="1" applyBorder="1" applyAlignment="1" applyProtection="1">
      <alignment horizontal="left" vertical="center" wrapText="1"/>
      <protection locked="0"/>
    </xf>
    <xf numFmtId="0" fontId="20" fillId="0" borderId="122" xfId="1" applyFont="1" applyBorder="1" applyAlignment="1" applyProtection="1">
      <alignment vertical="center" wrapText="1"/>
      <protection locked="0"/>
    </xf>
    <xf numFmtId="0" fontId="1" fillId="0" borderId="10" xfId="1" applyBorder="1" applyAlignment="1">
      <alignment vertical="center" wrapText="1"/>
    </xf>
    <xf numFmtId="0" fontId="1" fillId="0" borderId="130" xfId="1" applyBorder="1" applyAlignment="1">
      <alignment vertical="center" wrapText="1"/>
    </xf>
    <xf numFmtId="0" fontId="20" fillId="0" borderId="10" xfId="1" applyFont="1" applyBorder="1" applyAlignment="1" applyProtection="1">
      <alignment horizontal="center" vertical="center" wrapText="1"/>
      <protection locked="0"/>
    </xf>
    <xf numFmtId="0" fontId="20" fillId="0" borderId="130" xfId="1" applyFont="1" applyBorder="1" applyAlignment="1" applyProtection="1">
      <alignment horizontal="center" vertical="center" wrapText="1"/>
      <protection locked="0"/>
    </xf>
    <xf numFmtId="0" fontId="20" fillId="0" borderId="123" xfId="1" applyFont="1" applyBorder="1" applyAlignment="1" applyProtection="1">
      <alignment horizontal="center" vertical="center" wrapText="1"/>
      <protection locked="0"/>
    </xf>
    <xf numFmtId="0" fontId="20" fillId="0" borderId="4" xfId="1" applyFont="1" applyBorder="1" applyAlignment="1" applyProtection="1">
      <alignment horizontal="center" vertical="center" wrapText="1"/>
      <protection locked="0"/>
    </xf>
    <xf numFmtId="0" fontId="20" fillId="0" borderId="131" xfId="1" applyFont="1" applyBorder="1" applyAlignment="1" applyProtection="1">
      <alignment horizontal="center" vertical="center" wrapText="1"/>
      <protection locked="0"/>
    </xf>
    <xf numFmtId="14" fontId="82" fillId="0" borderId="0" xfId="1" applyNumberFormat="1" applyFont="1" applyAlignment="1" applyProtection="1">
      <alignment horizontal="left" vertical="center" wrapText="1"/>
      <protection locked="0" hidden="1"/>
    </xf>
    <xf numFmtId="49" fontId="94" fillId="8" borderId="38" xfId="1" applyNumberFormat="1" applyFont="1" applyFill="1" applyBorder="1" applyAlignment="1" applyProtection="1">
      <alignment horizontal="center" vertical="center"/>
      <protection hidden="1"/>
    </xf>
    <xf numFmtId="0" fontId="94" fillId="8" borderId="38" xfId="1" applyFont="1" applyFill="1" applyBorder="1" applyAlignment="1" applyProtection="1">
      <alignment horizontal="center" vertical="center"/>
      <protection hidden="1"/>
    </xf>
    <xf numFmtId="0" fontId="98" fillId="8" borderId="38" xfId="1" applyFont="1" applyFill="1" applyBorder="1" applyAlignment="1" applyProtection="1">
      <alignment horizontal="left" vertical="center"/>
      <protection hidden="1"/>
    </xf>
    <xf numFmtId="0" fontId="99" fillId="0" borderId="121" xfId="1" applyFont="1" applyBorder="1" applyAlignment="1" applyProtection="1">
      <alignment horizontal="center" vertical="center" wrapText="1"/>
      <protection locked="0"/>
    </xf>
    <xf numFmtId="0" fontId="99" fillId="0" borderId="127" xfId="1" applyFont="1" applyBorder="1" applyAlignment="1" applyProtection="1">
      <alignment horizontal="center" vertical="center" wrapText="1"/>
      <protection locked="0"/>
    </xf>
    <xf numFmtId="0" fontId="99" fillId="0" borderId="129" xfId="1" applyFont="1" applyBorder="1" applyAlignment="1" applyProtection="1">
      <alignment horizontal="center" vertical="center" wrapText="1"/>
      <protection locked="0"/>
    </xf>
    <xf numFmtId="0" fontId="20" fillId="0" borderId="122" xfId="1" applyFont="1" applyBorder="1" applyAlignment="1" applyProtection="1">
      <alignment horizontal="center" vertical="center" wrapText="1"/>
      <protection locked="0"/>
    </xf>
    <xf numFmtId="12" fontId="99" fillId="0" borderId="122" xfId="1" applyNumberFormat="1" applyFont="1" applyBorder="1" applyAlignment="1" applyProtection="1">
      <alignment horizontal="left" vertical="center" wrapText="1" indent="1"/>
      <protection locked="0"/>
    </xf>
    <xf numFmtId="12" fontId="99" fillId="0" borderId="10" xfId="1" applyNumberFormat="1" applyFont="1" applyBorder="1" applyAlignment="1" applyProtection="1">
      <alignment horizontal="left" vertical="center" wrapText="1" indent="1"/>
      <protection locked="0"/>
    </xf>
    <xf numFmtId="12" fontId="99" fillId="0" borderId="130" xfId="1" applyNumberFormat="1" applyFont="1" applyBorder="1" applyAlignment="1" applyProtection="1">
      <alignment horizontal="left" vertical="center" wrapText="1" indent="1"/>
      <protection locked="0"/>
    </xf>
    <xf numFmtId="0" fontId="20" fillId="0" borderId="10" xfId="1" applyFont="1" applyBorder="1" applyAlignment="1" applyProtection="1">
      <alignment vertical="center" wrapText="1"/>
      <protection locked="0"/>
    </xf>
    <xf numFmtId="0" fontId="20" fillId="0" borderId="130" xfId="1" applyFont="1" applyBorder="1" applyAlignment="1" applyProtection="1">
      <alignment vertical="center" wrapText="1"/>
      <protection locked="0"/>
    </xf>
    <xf numFmtId="0" fontId="20" fillId="0" borderId="122" xfId="1" applyFont="1" applyBorder="1" applyAlignment="1" applyProtection="1">
      <alignment horizontal="center" vertical="center"/>
      <protection locked="0"/>
    </xf>
    <xf numFmtId="0" fontId="20" fillId="0" borderId="10" xfId="1" applyFont="1" applyBorder="1" applyAlignment="1" applyProtection="1">
      <alignment horizontal="center" vertical="center"/>
      <protection locked="0"/>
    </xf>
    <xf numFmtId="0" fontId="20" fillId="0" borderId="130" xfId="1" applyFont="1" applyBorder="1" applyAlignment="1" applyProtection="1">
      <alignment horizontal="center" vertical="center"/>
      <protection locked="0"/>
    </xf>
    <xf numFmtId="0" fontId="1" fillId="0" borderId="10" xfId="1" applyBorder="1" applyAlignment="1">
      <alignment horizontal="center" vertical="center"/>
    </xf>
    <xf numFmtId="0" fontId="1" fillId="0" borderId="130" xfId="1" applyBorder="1" applyAlignment="1">
      <alignment horizontal="center" vertical="center"/>
    </xf>
    <xf numFmtId="2" fontId="66" fillId="11" borderId="122" xfId="1" applyNumberFormat="1" applyFont="1" applyFill="1" applyBorder="1" applyAlignment="1" applyProtection="1">
      <alignment horizontal="right" vertical="center"/>
      <protection hidden="1"/>
    </xf>
    <xf numFmtId="2" fontId="66" fillId="11" borderId="10" xfId="1" applyNumberFormat="1" applyFont="1" applyFill="1" applyBorder="1" applyAlignment="1" applyProtection="1">
      <alignment horizontal="right" vertical="center"/>
      <protection hidden="1"/>
    </xf>
    <xf numFmtId="2" fontId="66" fillId="11" borderId="130" xfId="1" applyNumberFormat="1" applyFont="1" applyFill="1" applyBorder="1" applyAlignment="1" applyProtection="1">
      <alignment horizontal="right" vertical="center"/>
      <protection hidden="1"/>
    </xf>
    <xf numFmtId="2" fontId="101" fillId="11" borderId="122" xfId="1" applyNumberFormat="1" applyFont="1" applyFill="1" applyBorder="1" applyAlignment="1" applyProtection="1">
      <alignment horizontal="right" vertical="center"/>
      <protection hidden="1"/>
    </xf>
    <xf numFmtId="2" fontId="101" fillId="11" borderId="10" xfId="1" applyNumberFormat="1" applyFont="1" applyFill="1" applyBorder="1" applyAlignment="1" applyProtection="1">
      <alignment horizontal="right" vertical="center"/>
      <protection hidden="1"/>
    </xf>
    <xf numFmtId="2" fontId="101" fillId="11" borderId="130" xfId="1" applyNumberFormat="1" applyFont="1" applyFill="1" applyBorder="1" applyAlignment="1" applyProtection="1">
      <alignment horizontal="right" vertical="center"/>
      <protection hidden="1"/>
    </xf>
    <xf numFmtId="2" fontId="101" fillId="11" borderId="122" xfId="1" applyNumberFormat="1" applyFont="1" applyFill="1" applyBorder="1" applyAlignment="1" applyProtection="1">
      <alignment horizontal="center" vertical="center"/>
      <protection hidden="1"/>
    </xf>
    <xf numFmtId="2" fontId="101" fillId="11" borderId="10" xfId="1" applyNumberFormat="1" applyFont="1" applyFill="1" applyBorder="1" applyAlignment="1" applyProtection="1">
      <alignment horizontal="center" vertical="center"/>
      <protection hidden="1"/>
    </xf>
    <xf numFmtId="2" fontId="101" fillId="11" borderId="130" xfId="1" applyNumberFormat="1" applyFont="1" applyFill="1" applyBorder="1" applyAlignment="1" applyProtection="1">
      <alignment horizontal="center" vertical="center"/>
      <protection hidden="1"/>
    </xf>
    <xf numFmtId="49" fontId="6" fillId="0" borderId="126" xfId="1" applyNumberFormat="1" applyFont="1" applyBorder="1" applyAlignment="1" applyProtection="1">
      <alignment vertical="top" wrapText="1"/>
      <protection locked="0"/>
    </xf>
    <xf numFmtId="49" fontId="6" fillId="0" borderId="128" xfId="1" applyNumberFormat="1" applyFont="1" applyBorder="1" applyAlignment="1" applyProtection="1">
      <alignment vertical="top" wrapText="1"/>
      <protection locked="0"/>
    </xf>
    <xf numFmtId="49" fontId="6" fillId="0" borderId="133" xfId="1" applyNumberFormat="1" applyFont="1" applyBorder="1" applyAlignment="1" applyProtection="1">
      <alignment vertical="top" wrapText="1"/>
      <protection locked="0"/>
    </xf>
    <xf numFmtId="0" fontId="56" fillId="0" borderId="10" xfId="1" applyFont="1" applyBorder="1" applyAlignment="1" applyProtection="1">
      <alignment horizontal="center" vertical="center" textRotation="90" wrapText="1"/>
      <protection locked="0"/>
    </xf>
    <xf numFmtId="0" fontId="56" fillId="0" borderId="130" xfId="1" applyFont="1" applyBorder="1" applyAlignment="1" applyProtection="1">
      <alignment horizontal="center" vertical="center" textRotation="90" wrapText="1"/>
      <protection locked="0"/>
    </xf>
    <xf numFmtId="2" fontId="66" fillId="11" borderId="122" xfId="1" applyNumberFormat="1" applyFont="1" applyFill="1" applyBorder="1" applyAlignment="1" applyProtection="1">
      <alignment horizontal="right" vertical="center" wrapText="1"/>
      <protection hidden="1"/>
    </xf>
    <xf numFmtId="2" fontId="66" fillId="11" borderId="10" xfId="1" applyNumberFormat="1" applyFont="1" applyFill="1" applyBorder="1" applyAlignment="1" applyProtection="1">
      <alignment horizontal="right" vertical="center" wrapText="1"/>
      <protection hidden="1"/>
    </xf>
    <xf numFmtId="2" fontId="66" fillId="11" borderId="130" xfId="1" applyNumberFormat="1" applyFont="1" applyFill="1" applyBorder="1" applyAlignment="1" applyProtection="1">
      <alignment horizontal="right" vertical="center" wrapText="1"/>
      <protection hidden="1"/>
    </xf>
    <xf numFmtId="2" fontId="66" fillId="0" borderId="122" xfId="1" applyNumberFormat="1" applyFont="1" applyBorder="1" applyAlignment="1" applyProtection="1">
      <alignment horizontal="right" vertical="center" wrapText="1"/>
      <protection locked="0"/>
    </xf>
    <xf numFmtId="2" fontId="66" fillId="0" borderId="10" xfId="1" applyNumberFormat="1" applyFont="1" applyBorder="1" applyAlignment="1" applyProtection="1">
      <alignment horizontal="right" vertical="center" wrapText="1"/>
      <protection locked="0"/>
    </xf>
    <xf numFmtId="2" fontId="66" fillId="0" borderId="130" xfId="1" applyNumberFormat="1" applyFont="1" applyBorder="1" applyAlignment="1" applyProtection="1">
      <alignment horizontal="right" vertical="center" wrapText="1"/>
      <protection locked="0"/>
    </xf>
    <xf numFmtId="2" fontId="101" fillId="11" borderId="119" xfId="1" applyNumberFormat="1" applyFont="1" applyFill="1" applyBorder="1" applyAlignment="1" applyProtection="1">
      <alignment horizontal="right" vertical="center"/>
      <protection hidden="1"/>
    </xf>
    <xf numFmtId="49" fontId="6" fillId="0" borderId="120" xfId="1" applyNumberFormat="1" applyFont="1" applyBorder="1" applyAlignment="1" applyProtection="1">
      <alignment vertical="top" wrapText="1"/>
      <protection locked="0"/>
    </xf>
    <xf numFmtId="2" fontId="102" fillId="11" borderId="10" xfId="1" applyNumberFormat="1" applyFont="1" applyFill="1" applyBorder="1" applyAlignment="1" applyProtection="1">
      <alignment horizontal="right" vertical="top"/>
      <protection hidden="1"/>
    </xf>
    <xf numFmtId="2" fontId="102" fillId="11" borderId="130" xfId="1" applyNumberFormat="1" applyFont="1" applyFill="1" applyBorder="1" applyAlignment="1" applyProtection="1">
      <alignment horizontal="right" vertical="top"/>
      <protection hidden="1"/>
    </xf>
    <xf numFmtId="2" fontId="66" fillId="11" borderId="122" xfId="1" applyNumberFormat="1" applyFont="1" applyFill="1" applyBorder="1" applyAlignment="1" applyProtection="1">
      <alignment horizontal="right"/>
      <protection hidden="1"/>
    </xf>
    <xf numFmtId="2" fontId="66" fillId="11" borderId="10" xfId="1" applyNumberFormat="1" applyFont="1" applyFill="1" applyBorder="1" applyAlignment="1" applyProtection="1">
      <alignment horizontal="right"/>
      <protection hidden="1"/>
    </xf>
    <xf numFmtId="0" fontId="57" fillId="0" borderId="10" xfId="1" applyFont="1" applyBorder="1" applyAlignment="1" applyProtection="1">
      <alignment vertical="center" wrapText="1"/>
      <protection locked="0"/>
    </xf>
    <xf numFmtId="0" fontId="57" fillId="0" borderId="130" xfId="1" applyFont="1" applyBorder="1" applyAlignment="1" applyProtection="1">
      <alignment vertical="center" wrapText="1"/>
      <protection locked="0"/>
    </xf>
    <xf numFmtId="0" fontId="1" fillId="0" borderId="10" xfId="1" applyBorder="1" applyAlignment="1">
      <alignment horizontal="center" vertical="center" wrapText="1"/>
    </xf>
    <xf numFmtId="0" fontId="1" fillId="0" borderId="130" xfId="1" applyBorder="1" applyAlignment="1">
      <alignment horizontal="center" vertical="center" wrapText="1"/>
    </xf>
    <xf numFmtId="0" fontId="20" fillId="0" borderId="10" xfId="1" applyFont="1" applyBorder="1" applyAlignment="1" applyProtection="1">
      <alignment horizontal="center" vertical="center" textRotation="90" wrapText="1"/>
      <protection locked="0"/>
    </xf>
    <xf numFmtId="0" fontId="20" fillId="0" borderId="130" xfId="1" applyFont="1" applyBorder="1" applyAlignment="1" applyProtection="1">
      <alignment horizontal="center" vertical="center" textRotation="90" wrapText="1"/>
      <protection locked="0"/>
    </xf>
    <xf numFmtId="2" fontId="101" fillId="11" borderId="136" xfId="1" applyNumberFormat="1" applyFont="1" applyFill="1" applyBorder="1" applyAlignment="1" applyProtection="1">
      <alignment horizontal="right" vertical="center"/>
      <protection hidden="1"/>
    </xf>
    <xf numFmtId="2" fontId="66" fillId="0" borderId="122" xfId="1" applyNumberFormat="1" applyFont="1" applyBorder="1" applyAlignment="1" applyProtection="1">
      <alignment horizontal="right" vertical="center" wrapText="1"/>
      <protection locked="0" hidden="1"/>
    </xf>
    <xf numFmtId="2" fontId="66" fillId="0" borderId="10" xfId="1" applyNumberFormat="1" applyFont="1" applyBorder="1" applyAlignment="1" applyProtection="1">
      <alignment horizontal="right" vertical="center" wrapText="1"/>
      <protection locked="0" hidden="1"/>
    </xf>
    <xf numFmtId="2" fontId="66" fillId="0" borderId="130" xfId="1" applyNumberFormat="1" applyFont="1" applyBorder="1" applyAlignment="1" applyProtection="1">
      <alignment horizontal="right" vertical="center" wrapText="1"/>
      <protection locked="0" hidden="1"/>
    </xf>
    <xf numFmtId="0" fontId="107" fillId="0" borderId="38" xfId="1" applyFont="1" applyBorder="1" applyAlignment="1" applyProtection="1">
      <alignment horizontal="left"/>
      <protection hidden="1"/>
    </xf>
    <xf numFmtId="0" fontId="109" fillId="0" borderId="38" xfId="1" applyFont="1" applyBorder="1" applyAlignment="1" applyProtection="1">
      <alignment horizontal="center" vertical="center"/>
      <protection hidden="1"/>
    </xf>
    <xf numFmtId="0" fontId="3" fillId="13" borderId="41" xfId="1" applyFont="1" applyFill="1" applyBorder="1" applyAlignment="1" applyProtection="1">
      <alignment horizontal="center" vertical="center"/>
      <protection locked="0" hidden="1"/>
    </xf>
    <xf numFmtId="0" fontId="3" fillId="13" borderId="43" xfId="1" applyFont="1" applyFill="1" applyBorder="1" applyAlignment="1" applyProtection="1">
      <alignment horizontal="center" vertical="center"/>
      <protection locked="0" hidden="1"/>
    </xf>
    <xf numFmtId="0" fontId="4" fillId="11" borderId="93" xfId="1" applyFont="1" applyFill="1" applyBorder="1" applyAlignment="1" applyProtection="1">
      <alignment horizontal="center" vertical="center" wrapText="1"/>
      <protection hidden="1"/>
    </xf>
    <xf numFmtId="0" fontId="4" fillId="11" borderId="106" xfId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/>
    <xf numFmtId="0" fontId="37" fillId="0" borderId="38" xfId="1" applyFont="1" applyBorder="1" applyAlignment="1" applyProtection="1">
      <alignment horizontal="left" vertical="center"/>
      <protection hidden="1"/>
    </xf>
    <xf numFmtId="0" fontId="2" fillId="11" borderId="92" xfId="1" applyFont="1" applyFill="1" applyBorder="1" applyAlignment="1" applyProtection="1">
      <alignment horizontal="center" vertical="center"/>
      <protection hidden="1"/>
    </xf>
    <xf numFmtId="0" fontId="2" fillId="11" borderId="95" xfId="1" applyFont="1" applyFill="1" applyBorder="1" applyAlignment="1" applyProtection="1">
      <alignment horizontal="center" vertical="center"/>
      <protection hidden="1"/>
    </xf>
    <xf numFmtId="0" fontId="2" fillId="11" borderId="141" xfId="1" applyFont="1" applyFill="1" applyBorder="1" applyAlignment="1" applyProtection="1">
      <alignment horizontal="center" vertical="center"/>
      <protection hidden="1"/>
    </xf>
    <xf numFmtId="0" fontId="109" fillId="7" borderId="13" xfId="1" applyFont="1" applyFill="1" applyBorder="1" applyAlignment="1" applyProtection="1">
      <alignment horizontal="center" vertical="center"/>
      <protection hidden="1"/>
    </xf>
    <xf numFmtId="0" fontId="109" fillId="7" borderId="14" xfId="1" applyFont="1" applyFill="1" applyBorder="1" applyAlignment="1" applyProtection="1">
      <alignment horizontal="center" vertical="center"/>
      <protection hidden="1"/>
    </xf>
    <xf numFmtId="0" fontId="109" fillId="16" borderId="142" xfId="1" applyFont="1" applyFill="1" applyBorder="1" applyAlignment="1" applyProtection="1">
      <alignment horizontal="center" vertical="center"/>
      <protection hidden="1"/>
    </xf>
    <xf numFmtId="0" fontId="109" fillId="16" borderId="8" xfId="1" applyFont="1" applyFill="1" applyBorder="1" applyAlignment="1" applyProtection="1">
      <alignment horizontal="center" vertical="center"/>
      <protection hidden="1"/>
    </xf>
    <xf numFmtId="0" fontId="109" fillId="16" borderId="2" xfId="1" applyFont="1" applyFill="1" applyBorder="1" applyAlignment="1" applyProtection="1">
      <alignment horizontal="center" vertical="center"/>
      <protection hidden="1"/>
    </xf>
    <xf numFmtId="0" fontId="2" fillId="13" borderId="1" xfId="1" applyFont="1" applyFill="1" applyBorder="1" applyAlignment="1" applyProtection="1">
      <alignment horizontal="center" vertical="center" wrapText="1"/>
      <protection hidden="1"/>
    </xf>
    <xf numFmtId="0" fontId="2" fillId="13" borderId="8" xfId="1" applyFont="1" applyFill="1" applyBorder="1" applyAlignment="1" applyProtection="1">
      <alignment horizontal="center" vertical="center" wrapText="1"/>
      <protection hidden="1"/>
    </xf>
    <xf numFmtId="0" fontId="2" fillId="13" borderId="2" xfId="1" applyFont="1" applyFill="1" applyBorder="1" applyAlignment="1" applyProtection="1">
      <alignment horizontal="center" vertical="center" wrapText="1"/>
      <protection hidden="1"/>
    </xf>
    <xf numFmtId="0" fontId="2" fillId="13" borderId="4" xfId="1" applyFont="1" applyFill="1" applyBorder="1" applyAlignment="1" applyProtection="1">
      <alignment horizontal="center" vertical="center" wrapText="1"/>
      <protection hidden="1"/>
    </xf>
    <xf numFmtId="0" fontId="2" fillId="13" borderId="0" xfId="1" applyFont="1" applyFill="1" applyAlignment="1" applyProtection="1">
      <alignment horizontal="center" vertical="center" wrapText="1"/>
      <protection hidden="1"/>
    </xf>
    <xf numFmtId="0" fontId="2" fillId="13" borderId="5" xfId="1" applyFont="1" applyFill="1" applyBorder="1" applyAlignment="1" applyProtection="1">
      <alignment horizontal="center" vertical="center" wrapText="1"/>
      <protection hidden="1"/>
    </xf>
    <xf numFmtId="0" fontId="2" fillId="13" borderId="12" xfId="1" applyFont="1" applyFill="1" applyBorder="1" applyAlignment="1" applyProtection="1">
      <alignment horizontal="center" vertical="center" wrapText="1"/>
      <protection hidden="1"/>
    </xf>
    <xf numFmtId="0" fontId="2" fillId="13" borderId="7" xfId="1" applyFont="1" applyFill="1" applyBorder="1" applyAlignment="1" applyProtection="1">
      <alignment horizontal="center" vertical="center" wrapText="1"/>
      <protection hidden="1"/>
    </xf>
    <xf numFmtId="0" fontId="2" fillId="13" borderId="52" xfId="1" applyFont="1" applyFill="1" applyBorder="1" applyAlignment="1" applyProtection="1">
      <alignment horizontal="center" vertical="center" wrapText="1"/>
      <protection hidden="1"/>
    </xf>
    <xf numFmtId="0" fontId="2" fillId="13" borderId="128" xfId="1" applyFont="1" applyFill="1" applyBorder="1" applyAlignment="1" applyProtection="1">
      <alignment horizontal="center" vertical="center" wrapText="1"/>
      <protection hidden="1"/>
    </xf>
    <xf numFmtId="0" fontId="2" fillId="13" borderId="94" xfId="1" applyFont="1" applyFill="1" applyBorder="1" applyAlignment="1" applyProtection="1">
      <alignment horizontal="center" vertical="center" wrapText="1"/>
      <protection hidden="1"/>
    </xf>
    <xf numFmtId="0" fontId="4" fillId="7" borderId="13" xfId="1" applyFont="1" applyFill="1" applyBorder="1" applyAlignment="1" applyProtection="1">
      <alignment horizontal="center" vertical="center"/>
      <protection hidden="1"/>
    </xf>
    <xf numFmtId="0" fontId="4" fillId="7" borderId="14" xfId="1" applyFont="1" applyFill="1" applyBorder="1" applyAlignment="1" applyProtection="1">
      <alignment horizontal="center" vertical="center"/>
      <protection hidden="1"/>
    </xf>
    <xf numFmtId="0" fontId="4" fillId="16" borderId="143" xfId="1" applyFont="1" applyFill="1" applyBorder="1" applyAlignment="1" applyProtection="1">
      <alignment horizontal="center" vertical="center"/>
      <protection hidden="1"/>
    </xf>
    <xf numFmtId="0" fontId="4" fillId="16" borderId="3" xfId="1" applyFont="1" applyFill="1" applyBorder="1" applyAlignment="1" applyProtection="1">
      <alignment horizontal="center" vertical="center"/>
      <protection hidden="1"/>
    </xf>
    <xf numFmtId="0" fontId="37" fillId="11" borderId="13" xfId="1" applyFont="1" applyFill="1" applyBorder="1" applyAlignment="1" applyProtection="1">
      <alignment horizontal="center" vertical="center"/>
      <protection hidden="1"/>
    </xf>
    <xf numFmtId="0" fontId="37" fillId="11" borderId="14" xfId="1" applyFont="1" applyFill="1" applyBorder="1" applyAlignment="1" applyProtection="1">
      <alignment horizontal="center" vertical="center"/>
      <protection hidden="1"/>
    </xf>
    <xf numFmtId="0" fontId="37" fillId="11" borderId="15" xfId="1" applyFont="1" applyFill="1" applyBorder="1" applyAlignment="1" applyProtection="1">
      <alignment horizontal="center" vertical="center"/>
      <protection hidden="1"/>
    </xf>
    <xf numFmtId="0" fontId="3" fillId="15" borderId="48" xfId="1" applyFont="1" applyFill="1" applyBorder="1" applyAlignment="1" applyProtection="1">
      <alignment horizontal="center" vertical="center"/>
      <protection hidden="1"/>
    </xf>
    <xf numFmtId="0" fontId="3" fillId="15" borderId="3" xfId="1" applyFont="1" applyFill="1" applyBorder="1" applyAlignment="1" applyProtection="1">
      <alignment horizontal="center" vertical="center"/>
      <protection hidden="1"/>
    </xf>
    <xf numFmtId="0" fontId="3" fillId="15" borderId="47" xfId="1" applyFont="1" applyFill="1" applyBorder="1" applyAlignment="1" applyProtection="1">
      <alignment horizontal="center" vertical="center"/>
      <protection hidden="1"/>
    </xf>
    <xf numFmtId="0" fontId="3" fillId="15" borderId="13" xfId="1" applyFont="1" applyFill="1" applyBorder="1" applyAlignment="1" applyProtection="1">
      <alignment horizontal="center" vertical="center"/>
      <protection hidden="1"/>
    </xf>
    <xf numFmtId="0" fontId="3" fillId="15" borderId="143" xfId="1" applyFont="1" applyFill="1" applyBorder="1" applyAlignment="1" applyProtection="1">
      <alignment horizontal="center" vertical="center"/>
      <protection hidden="1"/>
    </xf>
    <xf numFmtId="0" fontId="37" fillId="0" borderId="0" xfId="1" applyFont="1" applyAlignment="1" applyProtection="1">
      <alignment horizontal="right" vertical="center"/>
      <protection hidden="1"/>
    </xf>
    <xf numFmtId="0" fontId="3" fillId="15" borderId="0" xfId="1" applyFont="1" applyFill="1" applyAlignment="1" applyProtection="1">
      <alignment horizontal="center" vertical="center"/>
      <protection hidden="1"/>
    </xf>
    <xf numFmtId="0" fontId="3" fillId="15" borderId="5" xfId="1" applyFont="1" applyFill="1" applyBorder="1" applyAlignment="1" applyProtection="1">
      <alignment horizontal="center" vertical="center"/>
      <protection hidden="1"/>
    </xf>
    <xf numFmtId="0" fontId="109" fillId="15" borderId="128" xfId="1" applyFont="1" applyFill="1" applyBorder="1" applyAlignment="1" applyProtection="1">
      <alignment horizontal="right" vertical="center" indent="1"/>
      <protection hidden="1"/>
    </xf>
    <xf numFmtId="0" fontId="109" fillId="15" borderId="94" xfId="1" applyFont="1" applyFill="1" applyBorder="1" applyAlignment="1" applyProtection="1">
      <alignment horizontal="right" vertical="center" indent="1"/>
      <protection hidden="1"/>
    </xf>
    <xf numFmtId="0" fontId="37" fillId="11" borderId="143" xfId="1" applyFont="1" applyFill="1" applyBorder="1" applyAlignment="1" applyProtection="1">
      <alignment horizontal="center" vertical="center"/>
      <protection hidden="1"/>
    </xf>
    <xf numFmtId="0" fontId="37" fillId="11" borderId="3" xfId="1" applyFont="1" applyFill="1" applyBorder="1" applyAlignment="1" applyProtection="1">
      <alignment horizontal="center" vertical="center"/>
      <protection hidden="1"/>
    </xf>
    <xf numFmtId="12" fontId="3" fillId="11" borderId="48" xfId="2" applyNumberFormat="1" applyFont="1" applyFill="1" applyBorder="1" applyAlignment="1" applyProtection="1">
      <alignment horizontal="right" vertical="center" wrapText="1" indent="2"/>
      <protection locked="0"/>
    </xf>
    <xf numFmtId="12" fontId="3" fillId="11" borderId="3" xfId="2" applyNumberFormat="1" applyFont="1" applyFill="1" applyBorder="1" applyAlignment="1" applyProtection="1">
      <alignment horizontal="right" vertical="center" wrapText="1" indent="2"/>
      <protection locked="0"/>
    </xf>
    <xf numFmtId="49" fontId="115" fillId="0" borderId="0" xfId="1" applyNumberFormat="1" applyFont="1" applyAlignment="1" applyProtection="1">
      <alignment horizontal="right"/>
      <protection hidden="1"/>
    </xf>
    <xf numFmtId="0" fontId="3" fillId="9" borderId="100" xfId="1" applyFont="1" applyFill="1" applyBorder="1" applyAlignment="1" applyProtection="1">
      <alignment horizontal="right" vertical="center" wrapText="1"/>
      <protection hidden="1"/>
    </xf>
    <xf numFmtId="0" fontId="3" fillId="9" borderId="15" xfId="1" applyFont="1" applyFill="1" applyBorder="1" applyAlignment="1" applyProtection="1">
      <alignment horizontal="right" vertical="center" wrapText="1"/>
      <protection hidden="1"/>
    </xf>
    <xf numFmtId="0" fontId="3" fillId="4" borderId="57" xfId="1" applyFont="1" applyFill="1" applyBorder="1" applyAlignment="1" applyProtection="1">
      <alignment horizontal="right" vertical="center" wrapText="1" indent="2"/>
      <protection hidden="1"/>
    </xf>
    <xf numFmtId="0" fontId="3" fillId="4" borderId="64" xfId="1" applyFont="1" applyFill="1" applyBorder="1" applyAlignment="1" applyProtection="1">
      <alignment horizontal="right" vertical="center" wrapText="1" indent="2"/>
      <protection hidden="1"/>
    </xf>
    <xf numFmtId="0" fontId="118" fillId="0" borderId="0" xfId="1" applyFont="1" applyAlignment="1" applyProtection="1">
      <alignment horizontal="center" vertical="center"/>
      <protection hidden="1"/>
    </xf>
    <xf numFmtId="0" fontId="37" fillId="11" borderId="92" xfId="1" applyFont="1" applyFill="1" applyBorder="1" applyAlignment="1" applyProtection="1">
      <alignment horizontal="center" vertical="center"/>
      <protection hidden="1"/>
    </xf>
    <xf numFmtId="0" fontId="37" fillId="11" borderId="95" xfId="1" applyFont="1" applyFill="1" applyBorder="1" applyAlignment="1" applyProtection="1">
      <alignment horizontal="center" vertical="center"/>
      <protection hidden="1"/>
    </xf>
    <xf numFmtId="0" fontId="37" fillId="11" borderId="141" xfId="1" applyFont="1" applyFill="1" applyBorder="1" applyAlignment="1" applyProtection="1">
      <alignment horizontal="center" vertical="center"/>
      <protection hidden="1"/>
    </xf>
    <xf numFmtId="0" fontId="109" fillId="11" borderId="89" xfId="1" applyFont="1" applyFill="1" applyBorder="1" applyAlignment="1" applyProtection="1">
      <alignment horizontal="center" vertical="center" wrapText="1"/>
      <protection hidden="1"/>
    </xf>
    <xf numFmtId="0" fontId="109" fillId="11" borderId="112" xfId="1" applyFont="1" applyFill="1" applyBorder="1" applyAlignment="1" applyProtection="1">
      <alignment horizontal="center" vertical="center" wrapText="1"/>
      <protection hidden="1"/>
    </xf>
    <xf numFmtId="0" fontId="109" fillId="11" borderId="97" xfId="1" applyFont="1" applyFill="1" applyBorder="1" applyAlignment="1" applyProtection="1">
      <alignment horizontal="center" vertical="center" wrapText="1"/>
      <protection hidden="1"/>
    </xf>
    <xf numFmtId="0" fontId="109" fillId="11" borderId="7" xfId="1" applyFont="1" applyFill="1" applyBorder="1" applyAlignment="1" applyProtection="1">
      <alignment horizontal="center" vertical="center" wrapText="1"/>
      <protection hidden="1"/>
    </xf>
    <xf numFmtId="12" fontId="3" fillId="0" borderId="48" xfId="2" applyNumberFormat="1" applyFont="1" applyBorder="1" applyAlignment="1" applyProtection="1">
      <alignment horizontal="right" vertical="center" wrapText="1" indent="2"/>
      <protection locked="0"/>
    </xf>
    <xf numFmtId="12" fontId="3" fillId="0" borderId="3" xfId="2" applyNumberFormat="1" applyFont="1" applyBorder="1" applyAlignment="1" applyProtection="1">
      <alignment horizontal="right" vertical="center" wrapText="1" indent="2"/>
      <protection locked="0"/>
    </xf>
    <xf numFmtId="0" fontId="66" fillId="18" borderId="0" xfId="1" applyFont="1" applyFill="1" applyAlignment="1">
      <alignment horizontal="left" vertical="top" wrapText="1"/>
    </xf>
    <xf numFmtId="0" fontId="57" fillId="0" borderId="0" xfId="1" applyFont="1" applyAlignment="1" applyProtection="1">
      <alignment vertical="top" wrapText="1"/>
      <protection locked="0"/>
    </xf>
    <xf numFmtId="0" fontId="57" fillId="0" borderId="0" xfId="1" applyFont="1" applyAlignment="1">
      <alignment vertical="top" wrapText="1"/>
    </xf>
    <xf numFmtId="0" fontId="128" fillId="0" borderId="0" xfId="1" applyFont="1" applyAlignment="1" applyProtection="1">
      <alignment vertical="top" wrapText="1"/>
      <protection locked="0"/>
    </xf>
    <xf numFmtId="0" fontId="128" fillId="0" borderId="0" xfId="1" applyFont="1" applyAlignment="1">
      <alignment vertical="top" wrapText="1"/>
    </xf>
    <xf numFmtId="0" fontId="128" fillId="0" borderId="0" xfId="1" applyFont="1" applyAlignment="1" applyProtection="1">
      <alignment horizontal="left" vertical="top" wrapText="1"/>
      <protection locked="0"/>
    </xf>
    <xf numFmtId="0" fontId="96" fillId="0" borderId="0" xfId="1" applyFont="1" applyAlignment="1" applyProtection="1">
      <alignment horizontal="left" vertical="center"/>
      <protection hidden="1"/>
    </xf>
    <xf numFmtId="1" fontId="126" fillId="0" borderId="12" xfId="1" applyNumberFormat="1" applyFont="1" applyBorder="1" applyAlignment="1" applyProtection="1">
      <alignment horizontal="center" vertical="center"/>
      <protection locked="0" hidden="1"/>
    </xf>
    <xf numFmtId="0" fontId="127" fillId="0" borderId="38" xfId="1" applyFont="1" applyBorder="1" applyAlignment="1" applyProtection="1">
      <alignment horizontal="center" vertical="center"/>
      <protection locked="0" hidden="1"/>
    </xf>
    <xf numFmtId="0" fontId="99" fillId="11" borderId="89" xfId="1" applyFont="1" applyFill="1" applyBorder="1" applyAlignment="1" applyProtection="1">
      <alignment horizontal="center" vertical="center" wrapText="1"/>
      <protection hidden="1"/>
    </xf>
    <xf numFmtId="0" fontId="99" fillId="11" borderId="112" xfId="1" applyFont="1" applyFill="1" applyBorder="1" applyAlignment="1" applyProtection="1">
      <alignment horizontal="center" vertical="center" wrapText="1"/>
      <protection hidden="1"/>
    </xf>
    <xf numFmtId="0" fontId="99" fillId="11" borderId="67" xfId="1" applyFont="1" applyFill="1" applyBorder="1" applyAlignment="1" applyProtection="1">
      <alignment horizontal="center" vertical="center" wrapText="1"/>
      <protection hidden="1"/>
    </xf>
    <xf numFmtId="0" fontId="99" fillId="11" borderId="5" xfId="1" applyFont="1" applyFill="1" applyBorder="1" applyAlignment="1" applyProtection="1">
      <alignment horizontal="center" vertical="center" wrapText="1"/>
      <protection hidden="1"/>
    </xf>
    <xf numFmtId="0" fontId="99" fillId="11" borderId="90" xfId="1" applyFont="1" applyFill="1" applyBorder="1" applyAlignment="1" applyProtection="1">
      <alignment horizontal="center" vertical="center" wrapText="1"/>
      <protection hidden="1"/>
    </xf>
    <xf numFmtId="0" fontId="99" fillId="11" borderId="104" xfId="1" applyFont="1" applyFill="1" applyBorder="1" applyAlignment="1" applyProtection="1">
      <alignment horizontal="center" vertical="center" wrapText="1"/>
      <protection hidden="1"/>
    </xf>
    <xf numFmtId="0" fontId="58" fillId="16" borderId="113" xfId="1" applyFont="1" applyFill="1" applyBorder="1" applyAlignment="1" applyProtection="1">
      <alignment horizontal="center" vertical="center"/>
      <protection hidden="1"/>
    </xf>
    <xf numFmtId="0" fontId="58" fillId="16" borderId="81" xfId="1" applyFont="1" applyFill="1" applyBorder="1" applyAlignment="1" applyProtection="1">
      <alignment horizontal="center" vertical="center"/>
      <protection hidden="1"/>
    </xf>
    <xf numFmtId="0" fontId="58" fillId="16" borderId="153" xfId="1" applyFont="1" applyFill="1" applyBorder="1" applyAlignment="1" applyProtection="1">
      <alignment horizontal="center" vertical="center"/>
      <protection hidden="1"/>
    </xf>
    <xf numFmtId="0" fontId="58" fillId="16" borderId="4" xfId="1" applyFont="1" applyFill="1" applyBorder="1" applyAlignment="1" applyProtection="1">
      <alignment horizontal="center" vertical="center"/>
      <protection hidden="1"/>
    </xf>
    <xf numFmtId="0" fontId="58" fillId="16" borderId="0" xfId="1" applyFont="1" applyFill="1" applyAlignment="1" applyProtection="1">
      <alignment horizontal="center" vertical="center"/>
      <protection hidden="1"/>
    </xf>
    <xf numFmtId="0" fontId="58" fillId="16" borderId="154" xfId="1" applyFont="1" applyFill="1" applyBorder="1" applyAlignment="1" applyProtection="1">
      <alignment horizontal="center" vertical="center"/>
      <protection hidden="1"/>
    </xf>
    <xf numFmtId="0" fontId="58" fillId="16" borderId="6" xfId="1" applyFont="1" applyFill="1" applyBorder="1" applyAlignment="1" applyProtection="1">
      <alignment horizontal="center" vertical="center"/>
      <protection hidden="1"/>
    </xf>
    <xf numFmtId="0" fontId="58" fillId="16" borderId="12" xfId="1" applyFont="1" applyFill="1" applyBorder="1" applyAlignment="1" applyProtection="1">
      <alignment horizontal="center" vertical="center"/>
      <protection hidden="1"/>
    </xf>
    <xf numFmtId="0" fontId="58" fillId="16" borderId="155" xfId="1" applyFont="1" applyFill="1" applyBorder="1" applyAlignment="1" applyProtection="1">
      <alignment horizontal="center" vertical="center"/>
      <protection hidden="1"/>
    </xf>
    <xf numFmtId="0" fontId="58" fillId="11" borderId="112" xfId="1" applyFont="1" applyFill="1" applyBorder="1" applyAlignment="1" applyProtection="1">
      <alignment horizontal="center" vertical="center" textRotation="90" wrapText="1"/>
      <protection hidden="1"/>
    </xf>
    <xf numFmtId="0" fontId="58" fillId="11" borderId="5" xfId="1" applyFont="1" applyFill="1" applyBorder="1" applyAlignment="1" applyProtection="1">
      <alignment horizontal="center" vertical="center" textRotation="90" wrapText="1"/>
      <protection hidden="1"/>
    </xf>
    <xf numFmtId="0" fontId="58" fillId="11" borderId="104" xfId="1" applyFont="1" applyFill="1" applyBorder="1" applyAlignment="1" applyProtection="1">
      <alignment horizontal="center" vertical="center" textRotation="90" wrapText="1"/>
      <protection hidden="1"/>
    </xf>
    <xf numFmtId="0" fontId="58" fillId="11" borderId="54" xfId="1" applyFont="1" applyFill="1" applyBorder="1" applyAlignment="1" applyProtection="1">
      <alignment horizontal="center" vertical="center" textRotation="90" wrapText="1"/>
      <protection hidden="1"/>
    </xf>
    <xf numFmtId="0" fontId="58" fillId="11" borderId="10" xfId="1" applyFont="1" applyFill="1" applyBorder="1" applyAlignment="1" applyProtection="1">
      <alignment horizontal="center" vertical="center" textRotation="90" wrapText="1"/>
      <protection hidden="1"/>
    </xf>
    <xf numFmtId="0" fontId="58" fillId="11" borderId="105" xfId="1" applyFont="1" applyFill="1" applyBorder="1" applyAlignment="1" applyProtection="1">
      <alignment horizontal="center" vertical="center" textRotation="90" wrapText="1"/>
      <protection hidden="1"/>
    </xf>
    <xf numFmtId="0" fontId="58" fillId="11" borderId="93" xfId="1" applyFont="1" applyFill="1" applyBorder="1" applyAlignment="1" applyProtection="1">
      <alignment horizontal="center" vertical="center"/>
      <protection hidden="1"/>
    </xf>
    <xf numFmtId="0" fontId="58" fillId="11" borderId="128" xfId="1" applyFont="1" applyFill="1" applyBorder="1" applyAlignment="1" applyProtection="1">
      <alignment horizontal="center" vertical="center"/>
      <protection hidden="1"/>
    </xf>
    <xf numFmtId="0" fontId="58" fillId="11" borderId="106" xfId="1" applyFont="1" applyFill="1" applyBorder="1" applyAlignment="1" applyProtection="1">
      <alignment horizontal="center" vertical="center"/>
      <protection hidden="1"/>
    </xf>
    <xf numFmtId="0" fontId="20" fillId="11" borderId="13" xfId="1" applyFont="1" applyFill="1" applyBorder="1" applyAlignment="1" applyProtection="1">
      <alignment horizontal="center" vertical="center"/>
      <protection hidden="1"/>
    </xf>
    <xf numFmtId="0" fontId="20" fillId="11" borderId="14" xfId="1" applyFont="1" applyFill="1" applyBorder="1" applyAlignment="1" applyProtection="1">
      <alignment horizontal="center" vertical="center"/>
      <protection hidden="1"/>
    </xf>
    <xf numFmtId="0" fontId="20" fillId="11" borderId="157" xfId="1" applyFont="1" applyFill="1" applyBorder="1" applyAlignment="1" applyProtection="1">
      <alignment horizontal="center" vertical="center"/>
      <protection hidden="1"/>
    </xf>
    <xf numFmtId="0" fontId="61" fillId="11" borderId="63" xfId="1" applyFont="1" applyFill="1" applyBorder="1" applyAlignment="1" applyProtection="1">
      <alignment horizontal="center" vertical="center"/>
      <protection hidden="1"/>
    </xf>
    <xf numFmtId="0" fontId="61" fillId="11" borderId="149" xfId="1" applyFont="1" applyFill="1" applyBorder="1" applyAlignment="1" applyProtection="1">
      <alignment horizontal="center" vertical="center"/>
      <protection hidden="1"/>
    </xf>
    <xf numFmtId="0" fontId="61" fillId="11" borderId="158" xfId="1" applyFont="1" applyFill="1" applyBorder="1" applyAlignment="1" applyProtection="1">
      <alignment horizontal="center" vertical="center"/>
      <protection hidden="1"/>
    </xf>
  </cellXfs>
  <cellStyles count="8">
    <cellStyle name="Hiperłącze 3" xfId="3" xr:uid="{EFB86470-80F9-4719-8819-57C4B875C8B5}"/>
    <cellStyle name="Normalny" xfId="0" builtinId="0"/>
    <cellStyle name="Normalny 2" xfId="1" xr:uid="{617A6B78-5ACD-464D-905E-F3135F0A64AB}"/>
    <cellStyle name="Normalny 2 2" xfId="4" xr:uid="{9F7B16B8-CBDC-4A72-ADED-34C3D74C4F31}"/>
    <cellStyle name="Normalny 8" xfId="6" xr:uid="{AD265A16-2740-475C-9E18-BC7A83F36A81}"/>
    <cellStyle name="Normalny 8 3" xfId="7" xr:uid="{BE450F4C-63EE-44EF-964B-45655AF67E4B}"/>
    <cellStyle name="Normalny_Arkusz1" xfId="2" xr:uid="{98C92945-7DCF-4F83-BEF6-6FF731DDDA97}"/>
    <cellStyle name="Walutowy 2" xfId="5" xr:uid="{79EBAF0B-62AE-4431-9AD1-1AE913287C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0</xdr:row>
      <xdr:rowOff>276225</xdr:rowOff>
    </xdr:from>
    <xdr:to>
      <xdr:col>8</xdr:col>
      <xdr:colOff>828675</xdr:colOff>
      <xdr:row>0</xdr:row>
      <xdr:rowOff>1428750</xdr:rowOff>
    </xdr:to>
    <xdr:pic>
      <xdr:nvPicPr>
        <xdr:cNvPr id="2" name="Obraz 2" descr="teatr.jpg">
          <a:extLst>
            <a:ext uri="{FF2B5EF4-FFF2-40B4-BE49-F238E27FC236}">
              <a16:creationId xmlns:a16="http://schemas.microsoft.com/office/drawing/2014/main" id="{B2D10646-8200-450A-8EAA-00F85EA6E8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81800" y="276225"/>
          <a:ext cx="169545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220134</xdr:colOff>
      <xdr:row>0</xdr:row>
      <xdr:rowOff>1379240</xdr:rowOff>
    </xdr:from>
    <xdr:to>
      <xdr:col>2</xdr:col>
      <xdr:colOff>440267</xdr:colOff>
      <xdr:row>2</xdr:row>
      <xdr:rowOff>85627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F63142-5AEF-4996-8858-364941B99D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4459" y="1379240"/>
          <a:ext cx="1267883" cy="7828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SP/Organizacja%20roku%20szkolnego/OrganizacjaZSP%202016-17/kal.terminarz%202016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lendarz"/>
      <sheetName val="Kalendarz (2)"/>
      <sheetName val="terminarz"/>
      <sheetName val="terminarz kl I"/>
      <sheetName val="term.gimnaz"/>
      <sheetName val="term matur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C9FAD-C854-4944-8700-90E4C70F9F37}">
  <dimension ref="A1:O169"/>
  <sheetViews>
    <sheetView showGridLines="0" view="pageBreakPreview" zoomScale="90" zoomScaleNormal="90" zoomScaleSheetLayoutView="90" workbookViewId="0">
      <selection activeCell="D20" sqref="D20"/>
    </sheetView>
  </sheetViews>
  <sheetFormatPr defaultColWidth="9.1796875" defaultRowHeight="12.5"/>
  <cols>
    <col min="1" max="1" width="41.7265625" style="2" customWidth="1"/>
    <col min="2" max="2" width="31.1796875" style="2" customWidth="1"/>
    <col min="3" max="3" width="2.81640625" style="2" customWidth="1"/>
    <col min="4" max="4" width="30.453125" style="2" customWidth="1"/>
    <col min="5" max="5" width="20.1796875" style="2" customWidth="1"/>
    <col min="6" max="6" width="24.1796875" style="2" customWidth="1"/>
    <col min="7" max="7" width="23.81640625" style="2" customWidth="1"/>
    <col min="8" max="8" width="20.54296875" style="2" customWidth="1"/>
    <col min="9" max="9" width="30.1796875" style="2" customWidth="1"/>
    <col min="10" max="10" width="7.54296875" style="2" customWidth="1"/>
    <col min="11" max="11" width="26.7265625" style="2" customWidth="1"/>
    <col min="12" max="12" width="4.26953125" style="2" customWidth="1"/>
    <col min="13" max="13" width="3.81640625" style="2" customWidth="1"/>
    <col min="14" max="14" width="11.1796875" style="2" customWidth="1"/>
    <col min="15" max="15" width="4.1796875" style="2" customWidth="1"/>
    <col min="16" max="16" width="4.54296875" style="2" customWidth="1"/>
    <col min="17" max="17" width="24.54296875" style="2" customWidth="1"/>
    <col min="18" max="18" width="3.7265625" style="2" customWidth="1"/>
    <col min="19" max="19" width="5.54296875" style="2" customWidth="1"/>
    <col min="20" max="20" width="20" style="2" customWidth="1"/>
    <col min="21" max="22" width="5.26953125" style="2" customWidth="1"/>
    <col min="23" max="23" width="20.453125" style="2" customWidth="1"/>
    <col min="24" max="24" width="6.54296875" style="2" customWidth="1"/>
    <col min="25" max="25" width="21.7265625" style="2" customWidth="1"/>
    <col min="26" max="26" width="9.1796875" style="2"/>
    <col min="27" max="27" width="18.453125" style="2" customWidth="1"/>
    <col min="28" max="16384" width="9.1796875" style="2"/>
  </cols>
  <sheetData>
    <row r="1" spans="1:15" ht="22.5" customHeight="1">
      <c r="A1" s="860" t="s">
        <v>0</v>
      </c>
      <c r="B1" s="860"/>
      <c r="C1" s="1"/>
      <c r="D1" s="861" t="s">
        <v>1</v>
      </c>
      <c r="E1" s="862"/>
      <c r="F1" s="863"/>
      <c r="G1" s="863"/>
      <c r="H1" s="1"/>
      <c r="I1" s="1"/>
      <c r="J1" s="1"/>
      <c r="K1" s="1"/>
      <c r="L1" s="1"/>
      <c r="N1" s="1"/>
      <c r="O1" s="1"/>
    </row>
    <row r="2" spans="1:15" ht="13" customHeight="1">
      <c r="A2" s="3"/>
      <c r="B2" s="3"/>
      <c r="C2" s="1"/>
      <c r="D2" s="4"/>
      <c r="E2" s="5"/>
      <c r="F2" s="863"/>
      <c r="G2" s="863"/>
      <c r="I2" s="6"/>
      <c r="J2" s="6"/>
      <c r="K2" s="1"/>
      <c r="L2" s="1"/>
      <c r="N2" s="1"/>
      <c r="O2" s="1"/>
    </row>
    <row r="3" spans="1:15" ht="13" customHeight="1">
      <c r="A3" s="7" t="s">
        <v>2</v>
      </c>
      <c r="B3" s="7" t="s">
        <v>2</v>
      </c>
      <c r="C3" s="1"/>
      <c r="D3" s="4" t="s">
        <v>3</v>
      </c>
      <c r="E3" s="5"/>
      <c r="F3" s="8"/>
      <c r="G3" s="8"/>
      <c r="I3" s="6"/>
      <c r="J3" s="6"/>
      <c r="K3" s="1"/>
      <c r="L3" s="1"/>
      <c r="N3" s="1"/>
      <c r="O3" s="1"/>
    </row>
    <row r="4" spans="1:15" ht="13" customHeight="1">
      <c r="A4" s="9" t="s">
        <v>4</v>
      </c>
      <c r="B4" s="9" t="s">
        <v>4</v>
      </c>
      <c r="C4" s="1"/>
      <c r="D4" s="10"/>
      <c r="E4" s="11"/>
      <c r="F4" s="12"/>
      <c r="G4" s="13"/>
      <c r="I4" s="6"/>
      <c r="J4" s="6"/>
      <c r="K4" s="1"/>
      <c r="L4" s="1"/>
      <c r="N4" s="1"/>
      <c r="O4" s="1"/>
    </row>
    <row r="5" spans="1:15" ht="13" customHeight="1">
      <c r="A5" s="9" t="s">
        <v>5</v>
      </c>
      <c r="B5" s="9" t="s">
        <v>5</v>
      </c>
      <c r="C5" s="1"/>
      <c r="D5" s="14"/>
      <c r="E5" s="14"/>
      <c r="F5" s="12"/>
      <c r="G5" s="13"/>
      <c r="I5" s="15"/>
      <c r="J5" s="15"/>
      <c r="K5" s="1"/>
      <c r="L5" s="1"/>
      <c r="N5" s="1"/>
      <c r="O5" s="1"/>
    </row>
    <row r="6" spans="1:15" ht="13" customHeight="1">
      <c r="A6" s="16" t="s">
        <v>6</v>
      </c>
      <c r="B6" s="16" t="s">
        <v>6</v>
      </c>
      <c r="C6" s="1"/>
      <c r="D6" s="864" t="s">
        <v>7</v>
      </c>
      <c r="E6" s="865"/>
      <c r="F6" s="12"/>
      <c r="G6" s="13"/>
      <c r="I6" s="15"/>
      <c r="J6" s="15"/>
      <c r="K6" s="1"/>
      <c r="L6" s="1"/>
      <c r="N6" s="1"/>
      <c r="O6" s="1"/>
    </row>
    <row r="7" spans="1:15" ht="13" customHeight="1">
      <c r="A7" s="16" t="s">
        <v>8</v>
      </c>
      <c r="B7" s="16" t="s">
        <v>8</v>
      </c>
      <c r="C7" s="1"/>
      <c r="D7" s="17"/>
      <c r="E7" s="5"/>
      <c r="F7" s="12"/>
      <c r="G7" s="13"/>
      <c r="I7" s="15"/>
      <c r="J7" s="15"/>
      <c r="K7" s="1"/>
      <c r="L7" s="1"/>
      <c r="N7" s="1"/>
      <c r="O7" s="1"/>
    </row>
    <row r="8" spans="1:15" ht="13" customHeight="1">
      <c r="A8" s="9" t="s">
        <v>9</v>
      </c>
      <c r="B8" s="9" t="s">
        <v>9</v>
      </c>
      <c r="D8" s="17" t="s">
        <v>10</v>
      </c>
      <c r="E8" s="18" t="s">
        <v>11</v>
      </c>
      <c r="F8" s="12"/>
      <c r="G8" s="13"/>
      <c r="I8" s="15"/>
      <c r="J8" s="15"/>
    </row>
    <row r="9" spans="1:15" ht="13" customHeight="1">
      <c r="A9" s="16" t="s">
        <v>12</v>
      </c>
      <c r="B9" s="16" t="s">
        <v>12</v>
      </c>
      <c r="D9" s="17" t="s">
        <v>13</v>
      </c>
      <c r="E9" s="18" t="s">
        <v>14</v>
      </c>
      <c r="F9" s="12"/>
      <c r="G9" s="13"/>
      <c r="I9" s="15"/>
      <c r="J9" s="15"/>
    </row>
    <row r="10" spans="1:15" ht="13" customHeight="1">
      <c r="A10" s="16" t="s">
        <v>15</v>
      </c>
      <c r="B10" s="16" t="s">
        <v>15</v>
      </c>
      <c r="D10" s="17" t="s">
        <v>16</v>
      </c>
      <c r="E10" s="18" t="s">
        <v>17</v>
      </c>
      <c r="F10" s="12"/>
      <c r="G10" s="13"/>
      <c r="I10" s="15"/>
      <c r="J10" s="15"/>
    </row>
    <row r="11" spans="1:15" ht="13" customHeight="1">
      <c r="A11" s="16" t="s">
        <v>18</v>
      </c>
      <c r="B11" s="16" t="s">
        <v>18</v>
      </c>
      <c r="D11" s="17" t="s">
        <v>19</v>
      </c>
      <c r="E11" s="18" t="s">
        <v>20</v>
      </c>
      <c r="F11" s="12"/>
      <c r="G11" s="13"/>
      <c r="I11" s="15"/>
      <c r="J11" s="15"/>
    </row>
    <row r="12" spans="1:15" ht="13" customHeight="1">
      <c r="A12" s="9" t="s">
        <v>21</v>
      </c>
      <c r="B12" s="9" t="s">
        <v>21</v>
      </c>
      <c r="D12" s="17" t="s">
        <v>22</v>
      </c>
      <c r="E12" s="18" t="s">
        <v>23</v>
      </c>
      <c r="F12" s="12"/>
      <c r="G12" s="13"/>
      <c r="I12" s="15"/>
      <c r="J12" s="15"/>
    </row>
    <row r="13" spans="1:15" ht="13" customHeight="1">
      <c r="A13" s="9" t="s">
        <v>24</v>
      </c>
      <c r="B13" s="9" t="s">
        <v>24</v>
      </c>
      <c r="D13" s="19" t="s">
        <v>25</v>
      </c>
      <c r="E13" s="20" t="s">
        <v>26</v>
      </c>
      <c r="F13" s="12"/>
      <c r="G13" s="21"/>
      <c r="I13" s="15"/>
      <c r="J13" s="15"/>
    </row>
    <row r="14" spans="1:15" ht="13" customHeight="1">
      <c r="A14" s="9" t="s">
        <v>27</v>
      </c>
      <c r="B14" s="9" t="s">
        <v>27</v>
      </c>
      <c r="D14" s="22"/>
      <c r="E14" s="23"/>
      <c r="F14" s="12"/>
      <c r="G14" s="21"/>
      <c r="I14" s="24"/>
      <c r="J14" s="24"/>
    </row>
    <row r="15" spans="1:15" ht="13" customHeight="1">
      <c r="A15" s="16" t="s">
        <v>28</v>
      </c>
      <c r="B15" s="16" t="s">
        <v>28</v>
      </c>
      <c r="D15" s="25"/>
      <c r="E15" s="26"/>
      <c r="F15" s="12"/>
      <c r="G15" s="21"/>
      <c r="I15" s="24"/>
      <c r="J15" s="24"/>
    </row>
    <row r="16" spans="1:15" ht="13" customHeight="1">
      <c r="A16" s="27" t="s">
        <v>29</v>
      </c>
      <c r="B16" s="27" t="s">
        <v>29</v>
      </c>
      <c r="D16" s="1"/>
      <c r="E16" s="1"/>
      <c r="F16" s="12"/>
      <c r="G16" s="21"/>
      <c r="I16" s="24"/>
      <c r="J16" s="24"/>
    </row>
    <row r="17" spans="1:15" ht="13" customHeight="1">
      <c r="A17" s="27" t="s">
        <v>30</v>
      </c>
      <c r="B17" s="27" t="s">
        <v>30</v>
      </c>
      <c r="D17" s="866" t="s">
        <v>31</v>
      </c>
      <c r="E17" s="867"/>
      <c r="F17" s="12"/>
      <c r="G17" s="21"/>
      <c r="I17" s="24"/>
      <c r="J17" s="24"/>
    </row>
    <row r="18" spans="1:15" ht="13" customHeight="1">
      <c r="A18" s="9" t="s">
        <v>32</v>
      </c>
      <c r="B18" s="9" t="s">
        <v>32</v>
      </c>
      <c r="D18" s="17"/>
      <c r="E18" s="5"/>
      <c r="F18" s="12"/>
      <c r="G18" s="21"/>
      <c r="I18" s="24"/>
      <c r="J18" s="24"/>
    </row>
    <row r="19" spans="1:15" ht="13" customHeight="1">
      <c r="A19" s="16" t="s">
        <v>33</v>
      </c>
      <c r="B19" s="16" t="s">
        <v>33</v>
      </c>
      <c r="D19" s="17" t="s">
        <v>34</v>
      </c>
      <c r="E19" s="5" t="s">
        <v>35</v>
      </c>
      <c r="F19" s="28"/>
      <c r="G19" s="29"/>
      <c r="I19" s="24"/>
      <c r="J19" s="24"/>
    </row>
    <row r="20" spans="1:15" ht="13" customHeight="1">
      <c r="A20" s="16" t="s">
        <v>36</v>
      </c>
      <c r="B20" s="16" t="s">
        <v>36</v>
      </c>
      <c r="D20" s="17" t="s">
        <v>37</v>
      </c>
      <c r="E20" s="5" t="s">
        <v>38</v>
      </c>
      <c r="F20" s="28"/>
      <c r="G20" s="29"/>
      <c r="I20" s="30"/>
      <c r="J20" s="30"/>
    </row>
    <row r="21" spans="1:15" ht="13" customHeight="1">
      <c r="A21" s="9" t="s">
        <v>39</v>
      </c>
      <c r="B21" s="9" t="s">
        <v>40</v>
      </c>
      <c r="C21" s="31"/>
      <c r="D21" s="32"/>
      <c r="E21" s="11"/>
      <c r="I21" s="30"/>
      <c r="J21" s="33"/>
    </row>
    <row r="22" spans="1:15" ht="13" customHeight="1">
      <c r="A22" s="16" t="s">
        <v>41</v>
      </c>
      <c r="B22" s="16" t="s">
        <v>41</v>
      </c>
      <c r="D22" s="1"/>
      <c r="E22" s="1"/>
      <c r="J22" s="1"/>
    </row>
    <row r="23" spans="1:15" ht="13" customHeight="1">
      <c r="A23" s="16" t="s">
        <v>42</v>
      </c>
      <c r="B23" s="16" t="s">
        <v>42</v>
      </c>
      <c r="D23" s="1"/>
      <c r="E23" s="1"/>
    </row>
    <row r="24" spans="1:15" ht="13" customHeight="1">
      <c r="A24" s="9" t="s">
        <v>43</v>
      </c>
      <c r="B24" s="9" t="s">
        <v>43</v>
      </c>
      <c r="C24" s="34"/>
      <c r="D24" s="858" t="s">
        <v>44</v>
      </c>
      <c r="E24" s="17"/>
    </row>
    <row r="25" spans="1:15" ht="13" customHeight="1">
      <c r="A25" s="9" t="s">
        <v>45</v>
      </c>
      <c r="B25" s="9" t="s">
        <v>45</v>
      </c>
      <c r="D25" s="859"/>
      <c r="E25" s="17"/>
    </row>
    <row r="26" spans="1:15" ht="13" customHeight="1">
      <c r="A26" s="9" t="s">
        <v>46</v>
      </c>
      <c r="B26" s="9" t="s">
        <v>47</v>
      </c>
      <c r="D26" s="35"/>
      <c r="E26" s="17"/>
    </row>
    <row r="27" spans="1:15" ht="13" customHeight="1">
      <c r="A27" s="9" t="s">
        <v>48</v>
      </c>
      <c r="B27" s="9" t="s">
        <v>48</v>
      </c>
      <c r="D27" s="35" t="s">
        <v>49</v>
      </c>
      <c r="E27" s="17"/>
      <c r="L27" s="1"/>
    </row>
    <row r="28" spans="1:15" ht="13" customHeight="1">
      <c r="A28" s="9" t="s">
        <v>50</v>
      </c>
      <c r="B28" s="9" t="s">
        <v>50</v>
      </c>
      <c r="D28" s="36" t="s">
        <v>51</v>
      </c>
      <c r="E28" s="17"/>
      <c r="L28" s="1"/>
    </row>
    <row r="29" spans="1:15" ht="13" customHeight="1">
      <c r="A29" s="27" t="s">
        <v>52</v>
      </c>
      <c r="B29" s="27" t="s">
        <v>53</v>
      </c>
      <c r="L29" s="1"/>
    </row>
    <row r="30" spans="1:15" ht="13" customHeight="1">
      <c r="A30" s="9" t="s">
        <v>54</v>
      </c>
      <c r="B30" s="9" t="s">
        <v>54</v>
      </c>
      <c r="D30" s="868" t="s">
        <v>55</v>
      </c>
      <c r="E30" s="865"/>
      <c r="O30" s="1"/>
    </row>
    <row r="31" spans="1:15" ht="13" customHeight="1">
      <c r="A31" s="9" t="s">
        <v>56</v>
      </c>
      <c r="B31" s="9" t="s">
        <v>56</v>
      </c>
      <c r="D31" s="17"/>
      <c r="E31" s="5"/>
    </row>
    <row r="32" spans="1:15" ht="13" customHeight="1">
      <c r="A32" s="16" t="s">
        <v>57</v>
      </c>
      <c r="B32" s="16" t="s">
        <v>57</v>
      </c>
      <c r="D32" s="17" t="s">
        <v>58</v>
      </c>
      <c r="E32" s="37" t="s">
        <v>59</v>
      </c>
    </row>
    <row r="33" spans="1:6" ht="13" customHeight="1">
      <c r="A33" s="16" t="s">
        <v>60</v>
      </c>
      <c r="B33" s="16" t="s">
        <v>60</v>
      </c>
      <c r="D33" s="17" t="s">
        <v>61</v>
      </c>
      <c r="E33" s="37" t="s">
        <v>62</v>
      </c>
    </row>
    <row r="34" spans="1:6" ht="13" customHeight="1">
      <c r="A34" s="16" t="s">
        <v>63</v>
      </c>
      <c r="B34" s="16" t="s">
        <v>63</v>
      </c>
      <c r="D34" s="17" t="s">
        <v>64</v>
      </c>
      <c r="E34" s="37" t="s">
        <v>65</v>
      </c>
    </row>
    <row r="35" spans="1:6" ht="13" customHeight="1">
      <c r="A35" s="16" t="s">
        <v>66</v>
      </c>
      <c r="B35" s="16" t="s">
        <v>66</v>
      </c>
      <c r="D35" s="32" t="s">
        <v>67</v>
      </c>
      <c r="E35" s="38" t="s">
        <v>68</v>
      </c>
    </row>
    <row r="36" spans="1:6" ht="13" customHeight="1">
      <c r="A36" s="9" t="s">
        <v>69</v>
      </c>
      <c r="B36" s="9" t="s">
        <v>69</v>
      </c>
      <c r="D36" s="4"/>
      <c r="E36" s="39"/>
    </row>
    <row r="37" spans="1:6" ht="13" customHeight="1">
      <c r="A37" s="16" t="s">
        <v>70</v>
      </c>
      <c r="B37" s="16" t="s">
        <v>70</v>
      </c>
      <c r="D37" s="4" t="s">
        <v>71</v>
      </c>
      <c r="E37" s="39"/>
    </row>
    <row r="38" spans="1:6" ht="13" customHeight="1">
      <c r="A38" s="9" t="s">
        <v>72</v>
      </c>
      <c r="B38" s="9" t="s">
        <v>72</v>
      </c>
      <c r="D38" s="4" t="s">
        <v>73</v>
      </c>
      <c r="E38" s="39"/>
    </row>
    <row r="39" spans="1:6" ht="13" customHeight="1">
      <c r="A39" s="16" t="s">
        <v>74</v>
      </c>
      <c r="B39" s="16" t="s">
        <v>74</v>
      </c>
      <c r="D39" s="4" t="s">
        <v>75</v>
      </c>
      <c r="E39" s="39"/>
    </row>
    <row r="40" spans="1:6" ht="13" customHeight="1">
      <c r="A40" s="9" t="s">
        <v>76</v>
      </c>
      <c r="B40" s="9" t="s">
        <v>76</v>
      </c>
      <c r="D40" s="10" t="s">
        <v>67</v>
      </c>
      <c r="E40" s="40"/>
    </row>
    <row r="41" spans="1:6" ht="13" customHeight="1">
      <c r="A41" s="16" t="s">
        <v>77</v>
      </c>
      <c r="B41" s="16" t="s">
        <v>77</v>
      </c>
    </row>
    <row r="42" spans="1:6" ht="13" customHeight="1">
      <c r="A42" s="16" t="s">
        <v>78</v>
      </c>
      <c r="B42" s="16" t="s">
        <v>78</v>
      </c>
      <c r="D42" s="41" t="s">
        <v>598</v>
      </c>
    </row>
    <row r="43" spans="1:6" ht="13" customHeight="1">
      <c r="A43" s="9" t="s">
        <v>79</v>
      </c>
      <c r="B43" s="9" t="s">
        <v>79</v>
      </c>
      <c r="D43" s="42" t="s">
        <v>80</v>
      </c>
    </row>
    <row r="44" spans="1:6" ht="13" customHeight="1">
      <c r="A44" s="9" t="s">
        <v>81</v>
      </c>
      <c r="B44" s="9" t="s">
        <v>81</v>
      </c>
    </row>
    <row r="45" spans="1:6" ht="13" customHeight="1">
      <c r="A45" s="9" t="s">
        <v>82</v>
      </c>
      <c r="B45" s="9" t="s">
        <v>82</v>
      </c>
    </row>
    <row r="46" spans="1:6" ht="13" customHeight="1">
      <c r="A46" s="9" t="s">
        <v>83</v>
      </c>
      <c r="B46" s="9" t="s">
        <v>83</v>
      </c>
      <c r="D46" s="869" t="s">
        <v>84</v>
      </c>
      <c r="E46" s="871"/>
    </row>
    <row r="47" spans="1:6" ht="13" customHeight="1">
      <c r="A47" s="9" t="s">
        <v>85</v>
      </c>
      <c r="B47" s="9" t="s">
        <v>85</v>
      </c>
      <c r="D47" s="17"/>
      <c r="E47" s="5"/>
    </row>
    <row r="48" spans="1:6" ht="13" customHeight="1">
      <c r="A48" s="9" t="s">
        <v>86</v>
      </c>
      <c r="B48" s="9" t="s">
        <v>86</v>
      </c>
      <c r="D48" s="17" t="s">
        <v>87</v>
      </c>
      <c r="E48" s="43" t="s">
        <v>88</v>
      </c>
      <c r="F48" s="1"/>
    </row>
    <row r="49" spans="1:11" ht="13" customHeight="1">
      <c r="A49" s="9" t="s">
        <v>89</v>
      </c>
      <c r="B49" s="9" t="s">
        <v>89</v>
      </c>
      <c r="D49" s="17" t="s">
        <v>90</v>
      </c>
      <c r="E49" s="43" t="s">
        <v>91</v>
      </c>
      <c r="F49" s="1"/>
    </row>
    <row r="50" spans="1:11" ht="13" customHeight="1">
      <c r="A50" s="9" t="s">
        <v>92</v>
      </c>
      <c r="B50" s="9" t="s">
        <v>92</v>
      </c>
      <c r="D50" s="32"/>
      <c r="E50" s="11"/>
    </row>
    <row r="51" spans="1:11" ht="13" customHeight="1">
      <c r="A51" s="9" t="s">
        <v>93</v>
      </c>
      <c r="B51" s="9" t="s">
        <v>93</v>
      </c>
      <c r="D51" s="1"/>
      <c r="E51" s="1"/>
    </row>
    <row r="52" spans="1:11" ht="13" customHeight="1">
      <c r="A52" s="16" t="s">
        <v>94</v>
      </c>
      <c r="B52" s="16" t="s">
        <v>94</v>
      </c>
      <c r="D52" s="878"/>
      <c r="E52" s="879"/>
      <c r="F52" s="44"/>
    </row>
    <row r="53" spans="1:11" ht="13" customHeight="1">
      <c r="A53" s="9" t="s">
        <v>95</v>
      </c>
      <c r="B53" s="9" t="s">
        <v>95</v>
      </c>
      <c r="D53" s="4"/>
      <c r="E53" s="39"/>
    </row>
    <row r="54" spans="1:11" ht="13" customHeight="1">
      <c r="A54" s="9" t="s">
        <v>96</v>
      </c>
      <c r="B54" s="9" t="s">
        <v>96</v>
      </c>
      <c r="D54" s="45" t="s">
        <v>97</v>
      </c>
      <c r="E54" s="46" t="s">
        <v>98</v>
      </c>
    </row>
    <row r="55" spans="1:11" ht="13" customHeight="1">
      <c r="A55" s="16" t="s">
        <v>99</v>
      </c>
      <c r="B55" s="16" t="s">
        <v>99</v>
      </c>
      <c r="D55" s="45" t="s">
        <v>100</v>
      </c>
      <c r="E55" s="46" t="s">
        <v>101</v>
      </c>
      <c r="F55" s="44"/>
    </row>
    <row r="56" spans="1:11" ht="13" customHeight="1">
      <c r="A56" s="16" t="s">
        <v>102</v>
      </c>
      <c r="B56" s="16" t="s">
        <v>102</v>
      </c>
      <c r="D56" s="45" t="s">
        <v>103</v>
      </c>
      <c r="E56" s="46" t="s">
        <v>104</v>
      </c>
      <c r="F56" s="44"/>
    </row>
    <row r="57" spans="1:11" ht="13" customHeight="1">
      <c r="A57" s="9" t="s">
        <v>105</v>
      </c>
      <c r="B57" s="9" t="s">
        <v>105</v>
      </c>
      <c r="D57" s="45" t="s">
        <v>106</v>
      </c>
      <c r="E57" s="46" t="s">
        <v>107</v>
      </c>
      <c r="F57" s="44"/>
    </row>
    <row r="58" spans="1:11" ht="13" customHeight="1">
      <c r="A58" s="16" t="s">
        <v>108</v>
      </c>
      <c r="B58" s="16" t="s">
        <v>108</v>
      </c>
      <c r="D58" s="47" t="s">
        <v>109</v>
      </c>
      <c r="E58" s="48" t="s">
        <v>109</v>
      </c>
      <c r="F58" s="44"/>
      <c r="H58" s="44"/>
      <c r="K58" s="44"/>
    </row>
    <row r="59" spans="1:11" ht="13" customHeight="1">
      <c r="A59" s="27" t="s">
        <v>110</v>
      </c>
      <c r="B59" s="27" t="s">
        <v>110</v>
      </c>
      <c r="D59" s="47" t="s">
        <v>111</v>
      </c>
      <c r="E59" s="48" t="s">
        <v>112</v>
      </c>
      <c r="F59" s="44"/>
      <c r="H59" s="44"/>
      <c r="K59" s="44"/>
    </row>
    <row r="60" spans="1:11" ht="13" customHeight="1">
      <c r="A60" s="27" t="s">
        <v>113</v>
      </c>
      <c r="B60" s="27" t="s">
        <v>113</v>
      </c>
      <c r="D60" s="45" t="s">
        <v>114</v>
      </c>
      <c r="E60" s="46" t="s">
        <v>115</v>
      </c>
      <c r="H60" s="44"/>
      <c r="I60" s="44"/>
      <c r="J60" s="44"/>
      <c r="K60" s="44"/>
    </row>
    <row r="61" spans="1:11" ht="13" customHeight="1">
      <c r="A61" s="16" t="s">
        <v>116</v>
      </c>
      <c r="B61" s="16" t="s">
        <v>117</v>
      </c>
      <c r="D61" s="45" t="s">
        <v>118</v>
      </c>
      <c r="E61" s="46" t="s">
        <v>118</v>
      </c>
      <c r="H61" s="44"/>
      <c r="I61" s="44"/>
      <c r="J61" s="44"/>
      <c r="K61" s="44"/>
    </row>
    <row r="62" spans="1:11" ht="13" customHeight="1">
      <c r="A62" s="16" t="s">
        <v>119</v>
      </c>
      <c r="B62" s="16" t="s">
        <v>119</v>
      </c>
      <c r="D62" s="45" t="s">
        <v>120</v>
      </c>
      <c r="E62" s="46" t="s">
        <v>120</v>
      </c>
      <c r="H62" s="44"/>
      <c r="I62" s="44"/>
      <c r="J62" s="44"/>
      <c r="K62" s="44"/>
    </row>
    <row r="63" spans="1:11" ht="13" customHeight="1">
      <c r="A63" s="16" t="s">
        <v>121</v>
      </c>
      <c r="B63" s="16" t="s">
        <v>122</v>
      </c>
      <c r="D63" s="45" t="s">
        <v>123</v>
      </c>
      <c r="E63" s="46" t="s">
        <v>124</v>
      </c>
      <c r="H63" s="44"/>
      <c r="I63" s="44"/>
      <c r="J63" s="44"/>
      <c r="K63" s="44"/>
    </row>
    <row r="64" spans="1:11" ht="13" customHeight="1">
      <c r="A64" s="16" t="s">
        <v>125</v>
      </c>
      <c r="B64" s="16" t="s">
        <v>125</v>
      </c>
      <c r="D64" s="49" t="s">
        <v>126</v>
      </c>
      <c r="E64" s="48" t="s">
        <v>127</v>
      </c>
      <c r="H64" s="44"/>
      <c r="I64" s="44"/>
      <c r="J64" s="44"/>
      <c r="K64" s="44"/>
    </row>
    <row r="65" spans="1:11" ht="13" customHeight="1">
      <c r="A65" s="16" t="s">
        <v>128</v>
      </c>
      <c r="B65" s="16" t="s">
        <v>129</v>
      </c>
      <c r="D65" s="47" t="s">
        <v>130</v>
      </c>
      <c r="E65" s="48" t="s">
        <v>131</v>
      </c>
      <c r="H65" s="44"/>
      <c r="I65" s="44"/>
      <c r="J65" s="44"/>
      <c r="K65" s="44"/>
    </row>
    <row r="66" spans="1:11" ht="13" customHeight="1">
      <c r="A66" s="16" t="s">
        <v>132</v>
      </c>
      <c r="B66" s="16" t="s">
        <v>133</v>
      </c>
      <c r="D66" s="47" t="s">
        <v>134</v>
      </c>
      <c r="E66" s="48" t="s">
        <v>135</v>
      </c>
      <c r="I66" s="44"/>
      <c r="J66" s="44"/>
    </row>
    <row r="67" spans="1:11" ht="13" customHeight="1">
      <c r="A67" s="16" t="s">
        <v>136</v>
      </c>
      <c r="B67" s="16" t="s">
        <v>136</v>
      </c>
      <c r="D67" s="47" t="s">
        <v>137</v>
      </c>
      <c r="E67" s="48" t="s">
        <v>138</v>
      </c>
      <c r="I67" s="44"/>
      <c r="J67" s="44"/>
    </row>
    <row r="68" spans="1:11" ht="13" customHeight="1">
      <c r="A68" s="9" t="s">
        <v>139</v>
      </c>
      <c r="B68" s="9" t="s">
        <v>139</v>
      </c>
      <c r="D68" s="47" t="s">
        <v>140</v>
      </c>
      <c r="E68" s="48" t="s">
        <v>141</v>
      </c>
    </row>
    <row r="69" spans="1:11" ht="13" customHeight="1">
      <c r="A69" s="9" t="s">
        <v>142</v>
      </c>
      <c r="B69" s="9" t="s">
        <v>142</v>
      </c>
      <c r="D69" s="47" t="s">
        <v>143</v>
      </c>
      <c r="E69" s="48" t="s">
        <v>144</v>
      </c>
    </row>
    <row r="70" spans="1:11" ht="13" customHeight="1">
      <c r="A70" s="9" t="s">
        <v>145</v>
      </c>
      <c r="B70" s="9" t="s">
        <v>145</v>
      </c>
      <c r="D70" s="50" t="s">
        <v>146</v>
      </c>
      <c r="E70" s="51" t="s">
        <v>147</v>
      </c>
    </row>
    <row r="71" spans="1:11" ht="13" customHeight="1">
      <c r="A71" s="9" t="s">
        <v>148</v>
      </c>
      <c r="B71" s="9" t="s">
        <v>148</v>
      </c>
      <c r="D71" s="52" t="s">
        <v>149</v>
      </c>
      <c r="E71" s="53" t="s">
        <v>150</v>
      </c>
    </row>
    <row r="72" spans="1:11" ht="13" customHeight="1">
      <c r="A72" s="16" t="s">
        <v>151</v>
      </c>
      <c r="B72" s="16" t="s">
        <v>152</v>
      </c>
      <c r="D72" s="52" t="s">
        <v>153</v>
      </c>
      <c r="E72" s="53" t="s">
        <v>154</v>
      </c>
    </row>
    <row r="73" spans="1:11" ht="13" customHeight="1">
      <c r="A73" s="16" t="s">
        <v>155</v>
      </c>
      <c r="B73" s="16" t="s">
        <v>155</v>
      </c>
      <c r="D73" s="52" t="s">
        <v>156</v>
      </c>
      <c r="E73" s="53" t="s">
        <v>157</v>
      </c>
    </row>
    <row r="74" spans="1:11" ht="13" customHeight="1">
      <c r="A74" s="16" t="s">
        <v>158</v>
      </c>
      <c r="B74" s="16" t="s">
        <v>158</v>
      </c>
      <c r="D74" s="52" t="s">
        <v>159</v>
      </c>
      <c r="E74" s="53" t="s">
        <v>160</v>
      </c>
    </row>
    <row r="75" spans="1:11" ht="13" customHeight="1">
      <c r="A75" s="9" t="s">
        <v>161</v>
      </c>
      <c r="B75" s="9" t="s">
        <v>161</v>
      </c>
      <c r="D75" s="52" t="s">
        <v>162</v>
      </c>
      <c r="E75" s="53" t="s">
        <v>163</v>
      </c>
    </row>
    <row r="76" spans="1:11" ht="13" customHeight="1">
      <c r="A76" s="9" t="s">
        <v>164</v>
      </c>
      <c r="B76" s="9" t="s">
        <v>164</v>
      </c>
      <c r="D76" s="52"/>
      <c r="E76" s="53"/>
    </row>
    <row r="77" spans="1:11" ht="13" customHeight="1">
      <c r="A77" s="9" t="s">
        <v>165</v>
      </c>
      <c r="B77" s="9" t="s">
        <v>165</v>
      </c>
      <c r="D77" s="52"/>
      <c r="E77" s="53"/>
    </row>
    <row r="78" spans="1:11" ht="13" customHeight="1">
      <c r="A78" s="27" t="s">
        <v>166</v>
      </c>
      <c r="B78" s="27" t="s">
        <v>166</v>
      </c>
    </row>
    <row r="79" spans="1:11" ht="13" customHeight="1">
      <c r="A79" s="16" t="s">
        <v>167</v>
      </c>
      <c r="B79" s="16" t="s">
        <v>167</v>
      </c>
      <c r="D79" s="880" t="s">
        <v>168</v>
      </c>
      <c r="F79" s="882" t="s">
        <v>169</v>
      </c>
    </row>
    <row r="80" spans="1:11" ht="13" customHeight="1">
      <c r="A80" s="9" t="s">
        <v>170</v>
      </c>
      <c r="B80" s="9" t="s">
        <v>170</v>
      </c>
      <c r="D80" s="881"/>
      <c r="E80" s="54"/>
      <c r="F80" s="883"/>
    </row>
    <row r="81" spans="1:6" ht="13" customHeight="1">
      <c r="A81" s="9" t="s">
        <v>171</v>
      </c>
      <c r="B81" s="9" t="s">
        <v>171</v>
      </c>
      <c r="D81" s="35"/>
      <c r="F81" s="55"/>
    </row>
    <row r="82" spans="1:6" ht="13" customHeight="1">
      <c r="A82" s="27" t="s">
        <v>172</v>
      </c>
      <c r="B82" s="27" t="s">
        <v>172</v>
      </c>
      <c r="D82" s="56" t="s">
        <v>173</v>
      </c>
      <c r="F82" s="55" t="s">
        <v>174</v>
      </c>
    </row>
    <row r="83" spans="1:6" ht="13" customHeight="1">
      <c r="A83" s="9" t="s">
        <v>175</v>
      </c>
      <c r="B83" s="9" t="s">
        <v>175</v>
      </c>
      <c r="D83" s="57" t="s">
        <v>176</v>
      </c>
      <c r="F83" s="55" t="s">
        <v>177</v>
      </c>
    </row>
    <row r="84" spans="1:6" ht="13" customHeight="1">
      <c r="A84" s="9" t="s">
        <v>178</v>
      </c>
      <c r="B84" s="9" t="s">
        <v>178</v>
      </c>
      <c r="D84" s="57" t="s">
        <v>179</v>
      </c>
      <c r="F84" s="55"/>
    </row>
    <row r="85" spans="1:6" ht="13" customHeight="1">
      <c r="A85" s="9" t="s">
        <v>180</v>
      </c>
      <c r="B85" s="9" t="s">
        <v>180</v>
      </c>
      <c r="D85" s="55" t="s">
        <v>181</v>
      </c>
      <c r="F85" s="58"/>
    </row>
    <row r="86" spans="1:6" ht="13" customHeight="1">
      <c r="A86" s="27" t="s">
        <v>182</v>
      </c>
      <c r="B86" s="27" t="s">
        <v>182</v>
      </c>
      <c r="D86" s="55" t="s">
        <v>183</v>
      </c>
    </row>
    <row r="87" spans="1:6" ht="13" customHeight="1">
      <c r="A87" s="9" t="s">
        <v>184</v>
      </c>
      <c r="B87" s="9" t="s">
        <v>184</v>
      </c>
      <c r="D87" s="55" t="s">
        <v>185</v>
      </c>
    </row>
    <row r="88" spans="1:6" ht="13" customHeight="1">
      <c r="A88" s="27" t="s">
        <v>186</v>
      </c>
      <c r="B88" s="27" t="s">
        <v>186</v>
      </c>
      <c r="D88" s="55" t="s">
        <v>187</v>
      </c>
    </row>
    <row r="89" spans="1:6" ht="13" customHeight="1">
      <c r="A89" s="27" t="s">
        <v>188</v>
      </c>
      <c r="B89" s="27" t="s">
        <v>188</v>
      </c>
      <c r="D89" s="59" t="s">
        <v>189</v>
      </c>
    </row>
    <row r="90" spans="1:6" ht="13" customHeight="1">
      <c r="A90" s="27" t="s">
        <v>190</v>
      </c>
      <c r="B90" s="27" t="s">
        <v>190</v>
      </c>
      <c r="D90" s="59" t="s">
        <v>189</v>
      </c>
    </row>
    <row r="91" spans="1:6" ht="13" customHeight="1">
      <c r="A91" s="27" t="s">
        <v>191</v>
      </c>
      <c r="B91" s="27" t="s">
        <v>191</v>
      </c>
      <c r="D91" s="60" t="s">
        <v>189</v>
      </c>
    </row>
    <row r="92" spans="1:6" ht="13" customHeight="1">
      <c r="A92" s="9" t="s">
        <v>192</v>
      </c>
      <c r="B92" s="9" t="s">
        <v>192</v>
      </c>
      <c r="D92" s="61"/>
    </row>
    <row r="93" spans="1:6" ht="15.5">
      <c r="A93" s="9" t="s">
        <v>193</v>
      </c>
      <c r="B93" s="9" t="s">
        <v>193</v>
      </c>
      <c r="D93" s="62"/>
      <c r="E93" s="62"/>
    </row>
    <row r="94" spans="1:6" ht="13">
      <c r="A94" s="16" t="s">
        <v>194</v>
      </c>
      <c r="B94" s="16" t="s">
        <v>194</v>
      </c>
      <c r="D94" s="866" t="s">
        <v>195</v>
      </c>
      <c r="E94" s="867"/>
    </row>
    <row r="95" spans="1:6">
      <c r="A95" s="9" t="s">
        <v>196</v>
      </c>
      <c r="B95" s="9" t="s">
        <v>196</v>
      </c>
      <c r="D95" s="4"/>
      <c r="E95" s="5"/>
    </row>
    <row r="96" spans="1:6" ht="12.75" customHeight="1">
      <c r="A96" s="9" t="s">
        <v>197</v>
      </c>
      <c r="B96" s="9" t="s">
        <v>197</v>
      </c>
      <c r="D96" s="17" t="s">
        <v>198</v>
      </c>
      <c r="E96" s="5" t="s">
        <v>199</v>
      </c>
    </row>
    <row r="97" spans="1:6">
      <c r="A97" s="9" t="s">
        <v>200</v>
      </c>
      <c r="B97" s="9" t="s">
        <v>201</v>
      </c>
      <c r="D97" s="17" t="s">
        <v>202</v>
      </c>
      <c r="E97" s="5" t="s">
        <v>203</v>
      </c>
    </row>
    <row r="98" spans="1:6">
      <c r="A98" s="16" t="s">
        <v>204</v>
      </c>
      <c r="B98" s="16" t="s">
        <v>204</v>
      </c>
      <c r="D98" s="17" t="s">
        <v>205</v>
      </c>
      <c r="E98" s="5" t="s">
        <v>206</v>
      </c>
    </row>
    <row r="99" spans="1:6">
      <c r="A99" s="27" t="s">
        <v>207</v>
      </c>
      <c r="B99" s="27" t="s">
        <v>207</v>
      </c>
      <c r="D99" s="17" t="s">
        <v>208</v>
      </c>
      <c r="E99" s="5" t="s">
        <v>209</v>
      </c>
    </row>
    <row r="100" spans="1:6">
      <c r="A100" s="16" t="s">
        <v>210</v>
      </c>
      <c r="B100" s="16" t="s">
        <v>211</v>
      </c>
      <c r="D100" s="17" t="s">
        <v>212</v>
      </c>
      <c r="E100" s="5" t="s">
        <v>213</v>
      </c>
    </row>
    <row r="101" spans="1:6">
      <c r="A101" s="9" t="s">
        <v>214</v>
      </c>
      <c r="B101" s="9" t="s">
        <v>214</v>
      </c>
      <c r="D101" s="17" t="s">
        <v>215</v>
      </c>
      <c r="E101" s="5" t="s">
        <v>216</v>
      </c>
    </row>
    <row r="102" spans="1:6">
      <c r="A102" s="9" t="s">
        <v>217</v>
      </c>
      <c r="B102" s="9" t="s">
        <v>217</v>
      </c>
      <c r="D102" s="32" t="s">
        <v>218</v>
      </c>
      <c r="E102" s="11" t="s">
        <v>219</v>
      </c>
    </row>
    <row r="103" spans="1:6">
      <c r="A103" s="9" t="s">
        <v>220</v>
      </c>
      <c r="B103" s="9" t="s">
        <v>220</v>
      </c>
    </row>
    <row r="104" spans="1:6" ht="15.5">
      <c r="A104" s="9" t="s">
        <v>221</v>
      </c>
      <c r="B104" s="9" t="s">
        <v>222</v>
      </c>
      <c r="D104" s="868" t="s">
        <v>223</v>
      </c>
      <c r="E104" s="864"/>
      <c r="F104" s="865"/>
    </row>
    <row r="105" spans="1:6">
      <c r="A105" s="9" t="s">
        <v>224</v>
      </c>
      <c r="B105" s="9" t="s">
        <v>224</v>
      </c>
      <c r="D105" s="17"/>
      <c r="E105" s="1"/>
      <c r="F105" s="5"/>
    </row>
    <row r="106" spans="1:6" ht="13">
      <c r="A106" s="9" t="s">
        <v>225</v>
      </c>
      <c r="B106" s="9" t="s">
        <v>225</v>
      </c>
      <c r="D106" s="17" t="s">
        <v>226</v>
      </c>
      <c r="F106" s="37" t="s">
        <v>227</v>
      </c>
    </row>
    <row r="107" spans="1:6" ht="13">
      <c r="A107" s="9" t="s">
        <v>228</v>
      </c>
      <c r="B107" s="9" t="s">
        <v>228</v>
      </c>
      <c r="D107" s="17" t="s">
        <v>229</v>
      </c>
      <c r="F107" s="37" t="s">
        <v>230</v>
      </c>
    </row>
    <row r="108" spans="1:6" ht="13">
      <c r="A108" s="9" t="s">
        <v>231</v>
      </c>
      <c r="B108" s="9" t="s">
        <v>231</v>
      </c>
      <c r="D108" s="17" t="s">
        <v>232</v>
      </c>
      <c r="F108" s="37" t="s">
        <v>38</v>
      </c>
    </row>
    <row r="109" spans="1:6" ht="13">
      <c r="A109" s="9" t="s">
        <v>233</v>
      </c>
      <c r="B109" s="9" t="s">
        <v>233</v>
      </c>
      <c r="D109" s="17" t="s">
        <v>234</v>
      </c>
      <c r="F109" s="37" t="s">
        <v>235</v>
      </c>
    </row>
    <row r="110" spans="1:6" ht="13">
      <c r="A110" s="9" t="s">
        <v>236</v>
      </c>
      <c r="B110" s="9" t="s">
        <v>237</v>
      </c>
      <c r="D110" s="32"/>
      <c r="E110" s="63"/>
      <c r="F110" s="38"/>
    </row>
    <row r="111" spans="1:6" ht="13">
      <c r="A111" s="9" t="s">
        <v>236</v>
      </c>
      <c r="B111" s="9" t="s">
        <v>238</v>
      </c>
      <c r="D111" s="869" t="s">
        <v>239</v>
      </c>
      <c r="E111" s="870"/>
      <c r="F111" s="871"/>
    </row>
    <row r="112" spans="1:6">
      <c r="A112" s="9" t="s">
        <v>240</v>
      </c>
      <c r="B112" s="9" t="s">
        <v>241</v>
      </c>
      <c r="D112" s="17"/>
      <c r="E112" s="1"/>
      <c r="F112" s="5"/>
    </row>
    <row r="113" spans="1:6" ht="13">
      <c r="A113" s="9" t="s">
        <v>242</v>
      </c>
      <c r="B113" s="9" t="s">
        <v>242</v>
      </c>
      <c r="D113" s="17" t="s">
        <v>243</v>
      </c>
      <c r="F113" s="37" t="s">
        <v>244</v>
      </c>
    </row>
    <row r="114" spans="1:6" ht="13">
      <c r="A114" s="9" t="s">
        <v>245</v>
      </c>
      <c r="B114" s="9" t="s">
        <v>246</v>
      </c>
      <c r="D114" s="17" t="s">
        <v>599</v>
      </c>
      <c r="F114" s="37" t="s">
        <v>600</v>
      </c>
    </row>
    <row r="115" spans="1:6">
      <c r="A115" s="9" t="s">
        <v>247</v>
      </c>
      <c r="B115" s="9" t="s">
        <v>247</v>
      </c>
      <c r="D115" s="10"/>
      <c r="E115" s="63"/>
      <c r="F115" s="40"/>
    </row>
    <row r="116" spans="1:6">
      <c r="A116" s="9" t="s">
        <v>248</v>
      </c>
      <c r="B116" s="9" t="s">
        <v>249</v>
      </c>
    </row>
    <row r="117" spans="1:6" ht="15.65" customHeight="1">
      <c r="A117" s="9" t="s">
        <v>250</v>
      </c>
      <c r="B117" s="9" t="s">
        <v>250</v>
      </c>
      <c r="D117" s="872" t="s">
        <v>251</v>
      </c>
      <c r="E117" s="873"/>
      <c r="F117" s="874"/>
    </row>
    <row r="118" spans="1:6" ht="15.65" customHeight="1">
      <c r="A118" s="9" t="s">
        <v>252</v>
      </c>
      <c r="B118" s="9" t="s">
        <v>252</v>
      </c>
      <c r="D118" s="875"/>
      <c r="E118" s="876"/>
      <c r="F118" s="877"/>
    </row>
    <row r="119" spans="1:6">
      <c r="A119" s="9" t="s">
        <v>253</v>
      </c>
      <c r="B119" s="9" t="s">
        <v>253</v>
      </c>
      <c r="D119" s="4"/>
      <c r="F119" s="39"/>
    </row>
    <row r="120" spans="1:6">
      <c r="A120" s="9" t="s">
        <v>254</v>
      </c>
      <c r="B120" s="9" t="s">
        <v>254</v>
      </c>
      <c r="D120" s="64" t="s">
        <v>255</v>
      </c>
      <c r="F120" s="39"/>
    </row>
    <row r="121" spans="1:6">
      <c r="A121" s="9" t="s">
        <v>39</v>
      </c>
      <c r="B121" s="9" t="s">
        <v>256</v>
      </c>
      <c r="D121" s="64" t="s">
        <v>257</v>
      </c>
      <c r="F121" s="39"/>
    </row>
    <row r="122" spans="1:6">
      <c r="A122" s="9" t="s">
        <v>258</v>
      </c>
      <c r="B122" s="9" t="s">
        <v>258</v>
      </c>
      <c r="D122" s="64" t="s">
        <v>259</v>
      </c>
      <c r="F122" s="39"/>
    </row>
    <row r="123" spans="1:6">
      <c r="A123" s="9" t="s">
        <v>260</v>
      </c>
      <c r="B123" s="9" t="s">
        <v>260</v>
      </c>
      <c r="D123" s="64" t="s">
        <v>261</v>
      </c>
      <c r="F123" s="39"/>
    </row>
    <row r="124" spans="1:6">
      <c r="A124" s="9" t="s">
        <v>262</v>
      </c>
      <c r="B124" s="9" t="s">
        <v>263</v>
      </c>
      <c r="D124" s="64" t="s">
        <v>264</v>
      </c>
      <c r="F124" s="39"/>
    </row>
    <row r="125" spans="1:6">
      <c r="A125" s="9" t="s">
        <v>265</v>
      </c>
      <c r="B125" s="9" t="s">
        <v>265</v>
      </c>
      <c r="D125" s="64" t="s">
        <v>266</v>
      </c>
      <c r="F125" s="39"/>
    </row>
    <row r="126" spans="1:6">
      <c r="A126" s="9" t="s">
        <v>267</v>
      </c>
      <c r="B126" s="9" t="s">
        <v>267</v>
      </c>
      <c r="D126" s="64" t="s">
        <v>268</v>
      </c>
      <c r="F126" s="39"/>
    </row>
    <row r="127" spans="1:6">
      <c r="A127" s="9" t="s">
        <v>269</v>
      </c>
      <c r="B127" s="9" t="s">
        <v>269</v>
      </c>
      <c r="D127" s="64" t="s">
        <v>270</v>
      </c>
      <c r="F127" s="39"/>
    </row>
    <row r="128" spans="1:6">
      <c r="A128" s="9" t="s">
        <v>271</v>
      </c>
      <c r="B128" s="9" t="s">
        <v>271</v>
      </c>
      <c r="D128" s="64" t="s">
        <v>272</v>
      </c>
      <c r="F128" s="39"/>
    </row>
    <row r="129" spans="1:6">
      <c r="A129" s="9" t="s">
        <v>273</v>
      </c>
      <c r="B129" s="9" t="s">
        <v>274</v>
      </c>
      <c r="D129" s="64" t="s">
        <v>275</v>
      </c>
      <c r="F129" s="39"/>
    </row>
    <row r="130" spans="1:6">
      <c r="A130" s="9" t="s">
        <v>276</v>
      </c>
      <c r="B130" s="9" t="s">
        <v>276</v>
      </c>
      <c r="D130" s="64" t="s">
        <v>277</v>
      </c>
      <c r="F130" s="39"/>
    </row>
    <row r="131" spans="1:6">
      <c r="A131" s="9" t="s">
        <v>278</v>
      </c>
      <c r="B131" s="9" t="s">
        <v>279</v>
      </c>
      <c r="D131" s="64" t="s">
        <v>280</v>
      </c>
      <c r="F131" s="39"/>
    </row>
    <row r="132" spans="1:6">
      <c r="A132" s="9" t="s">
        <v>281</v>
      </c>
      <c r="B132" s="9" t="s">
        <v>282</v>
      </c>
      <c r="D132" s="64" t="s">
        <v>283</v>
      </c>
      <c r="F132" s="39"/>
    </row>
    <row r="133" spans="1:6" ht="12.65" customHeight="1">
      <c r="A133" s="9" t="s">
        <v>284</v>
      </c>
      <c r="B133" s="9" t="s">
        <v>284</v>
      </c>
      <c r="D133" s="4" t="s">
        <v>285</v>
      </c>
      <c r="F133" s="39"/>
    </row>
    <row r="134" spans="1:6" ht="12.65" customHeight="1">
      <c r="A134" s="9" t="s">
        <v>286</v>
      </c>
      <c r="B134" s="9" t="s">
        <v>287</v>
      </c>
      <c r="D134" s="10"/>
      <c r="E134" s="63"/>
      <c r="F134" s="40"/>
    </row>
    <row r="135" spans="1:6">
      <c r="A135" s="9" t="s">
        <v>288</v>
      </c>
      <c r="B135" s="9" t="s">
        <v>288</v>
      </c>
    </row>
    <row r="136" spans="1:6">
      <c r="A136" s="9" t="s">
        <v>289</v>
      </c>
      <c r="B136" s="9" t="s">
        <v>289</v>
      </c>
    </row>
    <row r="137" spans="1:6">
      <c r="A137" s="9" t="s">
        <v>290</v>
      </c>
      <c r="B137" s="9" t="s">
        <v>290</v>
      </c>
    </row>
    <row r="138" spans="1:6">
      <c r="A138" s="9" t="s">
        <v>291</v>
      </c>
      <c r="B138" s="9" t="s">
        <v>291</v>
      </c>
    </row>
    <row r="139" spans="1:6">
      <c r="A139" s="9" t="s">
        <v>292</v>
      </c>
      <c r="B139" s="9" t="s">
        <v>292</v>
      </c>
    </row>
    <row r="140" spans="1:6">
      <c r="A140" s="9" t="s">
        <v>293</v>
      </c>
      <c r="B140" s="9" t="s">
        <v>293</v>
      </c>
    </row>
    <row r="141" spans="1:6">
      <c r="A141" s="9"/>
      <c r="B141" s="9"/>
    </row>
    <row r="142" spans="1:6">
      <c r="A142" s="9"/>
      <c r="B142" s="9"/>
    </row>
    <row r="143" spans="1:6">
      <c r="A143" s="9"/>
      <c r="B143" s="9"/>
    </row>
    <row r="144" spans="1:6">
      <c r="A144" s="9"/>
      <c r="B144" s="9"/>
    </row>
    <row r="145" spans="1:2">
      <c r="A145" s="9"/>
      <c r="B145" s="9"/>
    </row>
    <row r="146" spans="1:2">
      <c r="A146" s="9"/>
      <c r="B146" s="9"/>
    </row>
    <row r="147" spans="1:2">
      <c r="A147" s="9"/>
      <c r="B147" s="9"/>
    </row>
    <row r="148" spans="1:2">
      <c r="A148" s="9"/>
      <c r="B148" s="9"/>
    </row>
    <row r="149" spans="1:2">
      <c r="A149" s="9"/>
      <c r="B149" s="9"/>
    </row>
    <row r="150" spans="1:2">
      <c r="A150" s="9"/>
      <c r="B150" s="9"/>
    </row>
    <row r="151" spans="1:2">
      <c r="A151" s="9"/>
      <c r="B151" s="9"/>
    </row>
    <row r="152" spans="1:2">
      <c r="A152" s="9"/>
      <c r="B152" s="9"/>
    </row>
    <row r="153" spans="1:2">
      <c r="A153" s="9"/>
      <c r="B153" s="9"/>
    </row>
    <row r="154" spans="1:2">
      <c r="A154" s="9"/>
      <c r="B154" s="9"/>
    </row>
    <row r="155" spans="1:2">
      <c r="A155" s="9"/>
      <c r="B155" s="9"/>
    </row>
    <row r="156" spans="1:2">
      <c r="A156" s="9"/>
      <c r="B156" s="9"/>
    </row>
    <row r="157" spans="1:2">
      <c r="A157" s="9"/>
      <c r="B157" s="9"/>
    </row>
    <row r="158" spans="1:2">
      <c r="A158" s="9"/>
      <c r="B158" s="9"/>
    </row>
    <row r="159" spans="1:2">
      <c r="A159" s="9"/>
      <c r="B159" s="9"/>
    </row>
    <row r="160" spans="1:2">
      <c r="A160" s="9"/>
      <c r="B160" s="9"/>
    </row>
    <row r="161" spans="1:2">
      <c r="A161" s="9"/>
      <c r="B161" s="9"/>
    </row>
    <row r="162" spans="1:2">
      <c r="A162" s="9"/>
      <c r="B162" s="9"/>
    </row>
    <row r="163" spans="1:2">
      <c r="A163" s="9"/>
      <c r="B163" s="9"/>
    </row>
    <row r="164" spans="1:2">
      <c r="A164" s="9"/>
      <c r="B164" s="9"/>
    </row>
    <row r="165" spans="1:2">
      <c r="A165" s="9"/>
      <c r="B165" s="9"/>
    </row>
    <row r="166" spans="1:2">
      <c r="A166" s="9"/>
      <c r="B166" s="9"/>
    </row>
    <row r="167" spans="1:2">
      <c r="A167" s="9"/>
      <c r="B167" s="9"/>
    </row>
    <row r="168" spans="1:2">
      <c r="A168" s="9"/>
      <c r="B168" s="9"/>
    </row>
    <row r="169" spans="1:2">
      <c r="A169" s="9" t="s">
        <v>294</v>
      </c>
      <c r="B169" s="9" t="s">
        <v>295</v>
      </c>
    </row>
  </sheetData>
  <sheetProtection algorithmName="SHA-512" hashValue="Ss3IlbMAHHSFBsBQ8PA8XoZxtWfzegpPR4ndO7BAtw4LAesCrkgse2vgDvF1+ba8bb7CGr7rTshO+FW5rOko9w==" saltValue="BlSk2R1dberQQNiVvWxsHg==" spinCount="100000" sheet="1" objects="1" scenarios="1"/>
  <dataConsolidate/>
  <mergeCells count="15">
    <mergeCell ref="D104:F104"/>
    <mergeCell ref="D111:F111"/>
    <mergeCell ref="D117:F118"/>
    <mergeCell ref="D30:E30"/>
    <mergeCell ref="D46:E46"/>
    <mergeCell ref="D52:E52"/>
    <mergeCell ref="D79:D80"/>
    <mergeCell ref="F79:F80"/>
    <mergeCell ref="D94:E94"/>
    <mergeCell ref="D24:D25"/>
    <mergeCell ref="A1:B1"/>
    <mergeCell ref="D1:E1"/>
    <mergeCell ref="F1:G2"/>
    <mergeCell ref="D6:E6"/>
    <mergeCell ref="D17:E17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colBreaks count="2" manualBreakCount="2">
    <brk id="7" max="168" man="1"/>
    <brk id="10" max="12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D01DA-5A3D-49D8-9BEF-B852FE73C769}">
  <sheetPr>
    <tabColor rgb="FFFF0000"/>
  </sheetPr>
  <dimension ref="B1:AI55"/>
  <sheetViews>
    <sheetView showGridLines="0" view="pageBreakPreview" zoomScale="80" zoomScaleNormal="80" zoomScaleSheetLayoutView="80" workbookViewId="0">
      <selection activeCell="AA1" sqref="AA1"/>
    </sheetView>
  </sheetViews>
  <sheetFormatPr defaultColWidth="3.453125" defaultRowHeight="12.5"/>
  <cols>
    <col min="1" max="1" width="4.7265625" style="2" customWidth="1"/>
    <col min="2" max="2" width="4.453125" style="2" customWidth="1"/>
    <col min="3" max="3" width="30.1796875" style="2" customWidth="1"/>
    <col min="4" max="32" width="3.7265625" style="2" customWidth="1"/>
    <col min="33" max="33" width="11.1796875" style="2" customWidth="1"/>
    <col min="34" max="16384" width="3.453125" style="2"/>
  </cols>
  <sheetData>
    <row r="1" spans="2:35" ht="14.5">
      <c r="AB1" s="150" t="str">
        <f>wizyt!B1</f>
        <v xml:space="preserve"> </v>
      </c>
      <c r="AC1" s="1023" t="str">
        <f>wizyt!D1</f>
        <v xml:space="preserve"> </v>
      </c>
      <c r="AD1" s="1023"/>
      <c r="AE1" s="1211"/>
      <c r="AF1" s="1211"/>
      <c r="AG1" s="856"/>
    </row>
    <row r="2" spans="2:35" ht="25.5" customHeight="1" thickBot="1">
      <c r="B2" s="673"/>
      <c r="C2" s="1244" t="s">
        <v>555</v>
      </c>
      <c r="D2" s="1244"/>
      <c r="E2" s="1244"/>
      <c r="F2" s="1244"/>
      <c r="G2" s="1244"/>
      <c r="H2" s="1244"/>
      <c r="I2" s="1244"/>
      <c r="J2" s="1244"/>
      <c r="K2" s="1244"/>
      <c r="L2" s="1244"/>
      <c r="M2" s="1244"/>
      <c r="N2" s="1244"/>
      <c r="O2" s="1244"/>
      <c r="P2" s="1244"/>
      <c r="Q2" s="1244"/>
      <c r="R2" s="1244"/>
      <c r="S2" s="1244"/>
      <c r="T2" s="1244"/>
      <c r="U2" s="1244"/>
      <c r="V2" s="1244"/>
      <c r="W2" s="674"/>
      <c r="X2" s="674"/>
      <c r="Y2" s="674"/>
      <c r="Z2" s="674"/>
      <c r="AA2" s="674"/>
      <c r="AB2" s="1212" t="str">
        <f>wizyt!H3</f>
        <v>2023/2024</v>
      </c>
      <c r="AC2" s="1212"/>
      <c r="AD2" s="1212"/>
      <c r="AE2" s="1212"/>
      <c r="AF2" s="1212"/>
      <c r="AG2" s="1212"/>
      <c r="AH2" s="675"/>
    </row>
    <row r="3" spans="2:35" ht="22.5" customHeight="1" thickBot="1">
      <c r="B3" s="676" t="str">
        <f>wizyt!C3</f>
        <v>??</v>
      </c>
      <c r="C3" s="677"/>
      <c r="D3" s="1213" t="s">
        <v>556</v>
      </c>
      <c r="E3" s="1214"/>
      <c r="F3" s="1214"/>
      <c r="G3" s="1214"/>
      <c r="H3" s="1214"/>
      <c r="I3" s="1214"/>
      <c r="J3" s="1214"/>
      <c r="K3" s="1214"/>
      <c r="L3" s="1214"/>
      <c r="M3" s="1214"/>
      <c r="N3" s="1214"/>
      <c r="O3" s="1214"/>
      <c r="P3" s="1214"/>
      <c r="Q3" s="1214"/>
      <c r="R3" s="1214"/>
      <c r="S3" s="1214"/>
      <c r="T3" s="1214"/>
      <c r="U3" s="1214"/>
      <c r="V3" s="1214"/>
      <c r="W3" s="1214"/>
      <c r="X3" s="1214"/>
      <c r="Y3" s="1214"/>
      <c r="Z3" s="1214"/>
      <c r="AA3" s="1214"/>
      <c r="AB3" s="1214"/>
      <c r="AC3" s="1214"/>
      <c r="AD3" s="1214"/>
      <c r="AE3" s="1214"/>
      <c r="AF3" s="1214"/>
      <c r="AG3" s="1215"/>
    </row>
    <row r="4" spans="2:35" ht="28.5" customHeight="1">
      <c r="B4" s="678"/>
      <c r="C4" s="679" t="s">
        <v>549</v>
      </c>
      <c r="D4" s="1216" t="s">
        <v>507</v>
      </c>
      <c r="E4" s="1217"/>
      <c r="F4" s="1217"/>
      <c r="G4" s="1217"/>
      <c r="H4" s="1217"/>
      <c r="I4" s="1217"/>
      <c r="J4" s="1217"/>
      <c r="K4" s="1217"/>
      <c r="L4" s="1217"/>
      <c r="M4" s="1217"/>
      <c r="N4" s="1217"/>
      <c r="O4" s="1217"/>
      <c r="P4" s="1218" t="s">
        <v>508</v>
      </c>
      <c r="Q4" s="1219"/>
      <c r="R4" s="1219"/>
      <c r="S4" s="1219"/>
      <c r="T4" s="1219"/>
      <c r="U4" s="1219"/>
      <c r="V4" s="1219"/>
      <c r="W4" s="1219"/>
      <c r="X4" s="1219"/>
      <c r="Y4" s="1219"/>
      <c r="Z4" s="1219"/>
      <c r="AA4" s="1220"/>
      <c r="AB4" s="1221" t="s">
        <v>557</v>
      </c>
      <c r="AC4" s="1222"/>
      <c r="AD4" s="1222"/>
      <c r="AE4" s="1222"/>
      <c r="AF4" s="1223"/>
      <c r="AG4" s="1229" t="s">
        <v>558</v>
      </c>
      <c r="AI4" s="680"/>
    </row>
    <row r="5" spans="2:35" ht="18.75" customHeight="1">
      <c r="B5" s="681"/>
      <c r="C5" s="682" t="s">
        <v>559</v>
      </c>
      <c r="D5" s="1232">
        <f>'Liczba słuchaczy'!C7</f>
        <v>0</v>
      </c>
      <c r="E5" s="1233"/>
      <c r="F5" s="1233"/>
      <c r="G5" s="1233"/>
      <c r="H5" s="1233"/>
      <c r="I5" s="1233"/>
      <c r="J5" s="1233"/>
      <c r="K5" s="1233"/>
      <c r="L5" s="1233"/>
      <c r="M5" s="1233"/>
      <c r="N5" s="1233"/>
      <c r="O5" s="1233"/>
      <c r="P5" s="1234">
        <f>'Liczba słuchaczy'!D7</f>
        <v>0</v>
      </c>
      <c r="Q5" s="1235"/>
      <c r="R5" s="1235"/>
      <c r="S5" s="1235"/>
      <c r="T5" s="1235"/>
      <c r="U5" s="1235"/>
      <c r="V5" s="1235"/>
      <c r="W5" s="1235"/>
      <c r="X5" s="1235"/>
      <c r="Y5" s="1235"/>
      <c r="Z5" s="1235"/>
      <c r="AA5" s="1235"/>
      <c r="AB5" s="1224"/>
      <c r="AC5" s="1225"/>
      <c r="AD5" s="1225"/>
      <c r="AE5" s="1225"/>
      <c r="AF5" s="1226"/>
      <c r="AG5" s="1230"/>
      <c r="AI5" s="680"/>
    </row>
    <row r="6" spans="2:35" ht="21" customHeight="1">
      <c r="B6" s="681"/>
      <c r="C6" s="682" t="s">
        <v>560</v>
      </c>
      <c r="D6" s="1236" t="s">
        <v>507</v>
      </c>
      <c r="E6" s="1237"/>
      <c r="F6" s="1237"/>
      <c r="G6" s="1237"/>
      <c r="H6" s="1237"/>
      <c r="I6" s="1238"/>
      <c r="J6" s="1236" t="s">
        <v>508</v>
      </c>
      <c r="K6" s="1237"/>
      <c r="L6" s="1237"/>
      <c r="M6" s="1237"/>
      <c r="N6" s="1237"/>
      <c r="O6" s="1237"/>
      <c r="P6" s="1249" t="s">
        <v>561</v>
      </c>
      <c r="Q6" s="1250"/>
      <c r="R6" s="1250"/>
      <c r="S6" s="1250"/>
      <c r="T6" s="1250"/>
      <c r="U6" s="1250"/>
      <c r="V6" s="1250" t="s">
        <v>562</v>
      </c>
      <c r="W6" s="1250"/>
      <c r="X6" s="1250"/>
      <c r="Y6" s="1250"/>
      <c r="Z6" s="1250"/>
      <c r="AA6" s="1250"/>
      <c r="AB6" s="1224"/>
      <c r="AC6" s="1225"/>
      <c r="AD6" s="1225"/>
      <c r="AE6" s="1225"/>
      <c r="AF6" s="1226"/>
      <c r="AG6" s="1230"/>
    </row>
    <row r="7" spans="2:35" ht="15" customHeight="1">
      <c r="B7" s="681"/>
      <c r="C7" s="682" t="s">
        <v>563</v>
      </c>
      <c r="D7" s="683"/>
      <c r="E7" s="684"/>
      <c r="F7" s="684"/>
      <c r="G7" s="684"/>
      <c r="H7" s="684"/>
      <c r="I7" s="685"/>
      <c r="J7" s="683"/>
      <c r="K7" s="684"/>
      <c r="L7" s="684"/>
      <c r="M7" s="684"/>
      <c r="N7" s="684"/>
      <c r="O7" s="686"/>
      <c r="P7" s="687"/>
      <c r="Q7" s="684"/>
      <c r="R7" s="684"/>
      <c r="S7" s="684"/>
      <c r="T7" s="684"/>
      <c r="U7" s="685"/>
      <c r="V7" s="683"/>
      <c r="W7" s="684"/>
      <c r="X7" s="684"/>
      <c r="Y7" s="684"/>
      <c r="Z7" s="684"/>
      <c r="AA7" s="685"/>
      <c r="AB7" s="1224"/>
      <c r="AC7" s="1225"/>
      <c r="AD7" s="1225"/>
      <c r="AE7" s="1225"/>
      <c r="AF7" s="1226"/>
      <c r="AG7" s="1230"/>
    </row>
    <row r="8" spans="2:35" ht="20.25" customHeight="1">
      <c r="B8" s="681"/>
      <c r="C8" s="688" t="s">
        <v>564</v>
      </c>
      <c r="D8" s="1239">
        <f>COUNTA(D10:I55)</f>
        <v>0</v>
      </c>
      <c r="E8" s="1240"/>
      <c r="F8" s="1240"/>
      <c r="G8" s="1240"/>
      <c r="H8" s="1240"/>
      <c r="I8" s="1241"/>
      <c r="J8" s="1239">
        <f t="shared" ref="J8" si="0">COUNTA(J10:O55)</f>
        <v>0</v>
      </c>
      <c r="K8" s="1240"/>
      <c r="L8" s="1240"/>
      <c r="M8" s="1240"/>
      <c r="N8" s="1240"/>
      <c r="O8" s="1242"/>
      <c r="P8" s="1243">
        <f t="shared" ref="P8" si="1">COUNTA(P10:U55)</f>
        <v>0</v>
      </c>
      <c r="Q8" s="1240"/>
      <c r="R8" s="1240"/>
      <c r="S8" s="1240"/>
      <c r="T8" s="1240"/>
      <c r="U8" s="1241"/>
      <c r="V8" s="1239">
        <f t="shared" ref="V8" si="2">COUNTA(V10:AA55)</f>
        <v>0</v>
      </c>
      <c r="W8" s="1240"/>
      <c r="X8" s="1240"/>
      <c r="Y8" s="1240"/>
      <c r="Z8" s="1240"/>
      <c r="AA8" s="1241"/>
      <c r="AB8" s="1227"/>
      <c r="AC8" s="1227"/>
      <c r="AD8" s="1227"/>
      <c r="AE8" s="1227"/>
      <c r="AF8" s="1228"/>
      <c r="AG8" s="1231"/>
      <c r="AI8" s="689" t="str">
        <f>IF(SUM(D7:AA7)='Liczba słuchaczy'!E7,"","BŁĄD")</f>
        <v/>
      </c>
    </row>
    <row r="9" spans="2:35" ht="25.5" customHeight="1">
      <c r="B9" s="690" t="s">
        <v>565</v>
      </c>
      <c r="C9" s="691" t="s">
        <v>566</v>
      </c>
      <c r="D9" s="692" t="s">
        <v>567</v>
      </c>
      <c r="E9" s="693" t="s">
        <v>568</v>
      </c>
      <c r="F9" s="693" t="s">
        <v>569</v>
      </c>
      <c r="G9" s="693" t="s">
        <v>570</v>
      </c>
      <c r="H9" s="693" t="s">
        <v>571</v>
      </c>
      <c r="I9" s="694" t="s">
        <v>572</v>
      </c>
      <c r="J9" s="692" t="s">
        <v>567</v>
      </c>
      <c r="K9" s="693" t="s">
        <v>568</v>
      </c>
      <c r="L9" s="693" t="s">
        <v>569</v>
      </c>
      <c r="M9" s="693" t="s">
        <v>570</v>
      </c>
      <c r="N9" s="693" t="s">
        <v>571</v>
      </c>
      <c r="O9" s="695" t="s">
        <v>572</v>
      </c>
      <c r="P9" s="696" t="s">
        <v>567</v>
      </c>
      <c r="Q9" s="693" t="s">
        <v>568</v>
      </c>
      <c r="R9" s="693" t="s">
        <v>569</v>
      </c>
      <c r="S9" s="693" t="s">
        <v>570</v>
      </c>
      <c r="T9" s="693" t="s">
        <v>571</v>
      </c>
      <c r="U9" s="694" t="s">
        <v>572</v>
      </c>
      <c r="V9" s="692" t="s">
        <v>567</v>
      </c>
      <c r="W9" s="693" t="s">
        <v>568</v>
      </c>
      <c r="X9" s="693" t="s">
        <v>569</v>
      </c>
      <c r="Y9" s="693" t="s">
        <v>570</v>
      </c>
      <c r="Z9" s="693" t="s">
        <v>571</v>
      </c>
      <c r="AA9" s="694" t="s">
        <v>572</v>
      </c>
      <c r="AB9" s="1245">
        <f>COUNTA(AB11:AF55)</f>
        <v>0</v>
      </c>
      <c r="AC9" s="1245"/>
      <c r="AD9" s="1245"/>
      <c r="AE9" s="1245"/>
      <c r="AF9" s="1246"/>
      <c r="AG9" s="1247">
        <f>SUM(AG11:AG55)</f>
        <v>0</v>
      </c>
    </row>
    <row r="10" spans="2:35" ht="16.5" customHeight="1">
      <c r="B10" s="697">
        <v>1</v>
      </c>
      <c r="C10" s="698"/>
      <c r="D10" s="699"/>
      <c r="E10" s="700"/>
      <c r="F10" s="700"/>
      <c r="G10" s="700"/>
      <c r="H10" s="700"/>
      <c r="I10" s="701"/>
      <c r="J10" s="699"/>
      <c r="K10" s="700"/>
      <c r="L10" s="700"/>
      <c r="M10" s="700"/>
      <c r="N10" s="700"/>
      <c r="O10" s="702"/>
      <c r="P10" s="703"/>
      <c r="Q10" s="700"/>
      <c r="R10" s="700"/>
      <c r="S10" s="700"/>
      <c r="T10" s="700"/>
      <c r="U10" s="701"/>
      <c r="V10" s="699"/>
      <c r="W10" s="700"/>
      <c r="X10" s="700"/>
      <c r="Y10" s="700"/>
      <c r="Z10" s="700"/>
      <c r="AA10" s="701"/>
      <c r="AB10" s="704"/>
      <c r="AC10" s="705"/>
      <c r="AD10" s="705"/>
      <c r="AE10" s="705"/>
      <c r="AF10" s="706"/>
      <c r="AG10" s="1248"/>
    </row>
    <row r="11" spans="2:35" ht="13">
      <c r="B11" s="697">
        <v>2</v>
      </c>
      <c r="C11" s="698"/>
      <c r="D11" s="699"/>
      <c r="E11" s="700"/>
      <c r="F11" s="700"/>
      <c r="G11" s="700"/>
      <c r="H11" s="700"/>
      <c r="I11" s="701"/>
      <c r="J11" s="699"/>
      <c r="K11" s="700"/>
      <c r="L11" s="700"/>
      <c r="M11" s="700"/>
      <c r="N11" s="700"/>
      <c r="O11" s="702"/>
      <c r="P11" s="703"/>
      <c r="Q11" s="700"/>
      <c r="R11" s="700"/>
      <c r="S11" s="700"/>
      <c r="T11" s="700"/>
      <c r="U11" s="701"/>
      <c r="V11" s="699"/>
      <c r="W11" s="700"/>
      <c r="X11" s="700"/>
      <c r="Y11" s="700"/>
      <c r="Z11" s="700"/>
      <c r="AA11" s="701"/>
      <c r="AB11" s="700"/>
      <c r="AC11" s="707"/>
      <c r="AD11" s="707"/>
      <c r="AE11" s="707"/>
      <c r="AF11" s="707"/>
      <c r="AG11" s="708">
        <f>COUNTA(D11:AF11)</f>
        <v>0</v>
      </c>
    </row>
    <row r="12" spans="2:35" ht="13">
      <c r="B12" s="697">
        <v>3</v>
      </c>
      <c r="C12" s="698"/>
      <c r="D12" s="699"/>
      <c r="E12" s="700"/>
      <c r="F12" s="700"/>
      <c r="G12" s="700"/>
      <c r="H12" s="700"/>
      <c r="I12" s="701"/>
      <c r="J12" s="699"/>
      <c r="K12" s="700"/>
      <c r="L12" s="700"/>
      <c r="M12" s="700"/>
      <c r="N12" s="700"/>
      <c r="O12" s="702"/>
      <c r="P12" s="703"/>
      <c r="Q12" s="700"/>
      <c r="R12" s="700"/>
      <c r="S12" s="700"/>
      <c r="T12" s="700"/>
      <c r="U12" s="701"/>
      <c r="V12" s="699"/>
      <c r="W12" s="700"/>
      <c r="X12" s="700"/>
      <c r="Y12" s="700"/>
      <c r="Z12" s="700"/>
      <c r="AA12" s="701"/>
      <c r="AB12" s="700"/>
      <c r="AC12" s="707"/>
      <c r="AD12" s="707"/>
      <c r="AE12" s="707"/>
      <c r="AF12" s="707"/>
      <c r="AG12" s="708">
        <f t="shared" ref="AG12:AG55" si="3">COUNTA(D12:AF12)</f>
        <v>0</v>
      </c>
    </row>
    <row r="13" spans="2:35" ht="13">
      <c r="B13" s="697">
        <v>4</v>
      </c>
      <c r="C13" s="698"/>
      <c r="D13" s="699"/>
      <c r="E13" s="700"/>
      <c r="F13" s="700"/>
      <c r="G13" s="700"/>
      <c r="H13" s="700"/>
      <c r="I13" s="701"/>
      <c r="J13" s="699"/>
      <c r="K13" s="700"/>
      <c r="L13" s="700"/>
      <c r="M13" s="700"/>
      <c r="N13" s="700"/>
      <c r="O13" s="702"/>
      <c r="P13" s="703"/>
      <c r="Q13" s="700"/>
      <c r="R13" s="700"/>
      <c r="S13" s="700"/>
      <c r="T13" s="700"/>
      <c r="U13" s="701"/>
      <c r="V13" s="699"/>
      <c r="W13" s="700"/>
      <c r="X13" s="700"/>
      <c r="Y13" s="700"/>
      <c r="Z13" s="700"/>
      <c r="AA13" s="701"/>
      <c r="AB13" s="700"/>
      <c r="AC13" s="707"/>
      <c r="AD13" s="707"/>
      <c r="AE13" s="707"/>
      <c r="AF13" s="707"/>
      <c r="AG13" s="708">
        <f t="shared" si="3"/>
        <v>0</v>
      </c>
    </row>
    <row r="14" spans="2:35" ht="13">
      <c r="B14" s="697">
        <v>5</v>
      </c>
      <c r="C14" s="698"/>
      <c r="D14" s="699"/>
      <c r="E14" s="700"/>
      <c r="F14" s="700"/>
      <c r="G14" s="700"/>
      <c r="H14" s="700"/>
      <c r="I14" s="701"/>
      <c r="J14" s="699"/>
      <c r="K14" s="700"/>
      <c r="L14" s="700"/>
      <c r="M14" s="700"/>
      <c r="N14" s="700"/>
      <c r="O14" s="702"/>
      <c r="P14" s="703"/>
      <c r="Q14" s="700"/>
      <c r="R14" s="700"/>
      <c r="S14" s="700"/>
      <c r="T14" s="700"/>
      <c r="U14" s="701"/>
      <c r="V14" s="699"/>
      <c r="W14" s="700"/>
      <c r="X14" s="700"/>
      <c r="Y14" s="700"/>
      <c r="Z14" s="700"/>
      <c r="AA14" s="701"/>
      <c r="AB14" s="700"/>
      <c r="AC14" s="707"/>
      <c r="AD14" s="707"/>
      <c r="AE14" s="707"/>
      <c r="AF14" s="707"/>
      <c r="AG14" s="708">
        <f t="shared" si="3"/>
        <v>0</v>
      </c>
    </row>
    <row r="15" spans="2:35" ht="13">
      <c r="B15" s="697">
        <v>6</v>
      </c>
      <c r="C15" s="698"/>
      <c r="D15" s="699"/>
      <c r="E15" s="700"/>
      <c r="F15" s="700"/>
      <c r="G15" s="700"/>
      <c r="H15" s="700"/>
      <c r="I15" s="701"/>
      <c r="J15" s="699"/>
      <c r="K15" s="700"/>
      <c r="L15" s="700"/>
      <c r="M15" s="700"/>
      <c r="N15" s="700"/>
      <c r="O15" s="702"/>
      <c r="P15" s="703"/>
      <c r="Q15" s="700"/>
      <c r="R15" s="700"/>
      <c r="S15" s="700"/>
      <c r="T15" s="700"/>
      <c r="U15" s="701"/>
      <c r="V15" s="699"/>
      <c r="W15" s="700"/>
      <c r="X15" s="700"/>
      <c r="Y15" s="700"/>
      <c r="Z15" s="700"/>
      <c r="AA15" s="701"/>
      <c r="AB15" s="700"/>
      <c r="AC15" s="707"/>
      <c r="AD15" s="707"/>
      <c r="AE15" s="707"/>
      <c r="AF15" s="707"/>
      <c r="AG15" s="708">
        <f t="shared" si="3"/>
        <v>0</v>
      </c>
    </row>
    <row r="16" spans="2:35" ht="13">
      <c r="B16" s="697">
        <v>7</v>
      </c>
      <c r="C16" s="698"/>
      <c r="D16" s="699"/>
      <c r="E16" s="700"/>
      <c r="F16" s="700"/>
      <c r="G16" s="700"/>
      <c r="H16" s="700"/>
      <c r="I16" s="701"/>
      <c r="J16" s="699"/>
      <c r="K16" s="700"/>
      <c r="L16" s="700"/>
      <c r="M16" s="700"/>
      <c r="N16" s="700"/>
      <c r="O16" s="702"/>
      <c r="P16" s="703"/>
      <c r="Q16" s="700"/>
      <c r="R16" s="700"/>
      <c r="S16" s="700"/>
      <c r="T16" s="700"/>
      <c r="U16" s="701"/>
      <c r="V16" s="699"/>
      <c r="W16" s="700"/>
      <c r="X16" s="700"/>
      <c r="Y16" s="700"/>
      <c r="Z16" s="700"/>
      <c r="AA16" s="701"/>
      <c r="AB16" s="700"/>
      <c r="AC16" s="707"/>
      <c r="AD16" s="707"/>
      <c r="AE16" s="707"/>
      <c r="AF16" s="707"/>
      <c r="AG16" s="708">
        <f t="shared" si="3"/>
        <v>0</v>
      </c>
    </row>
    <row r="17" spans="2:33" ht="13">
      <c r="B17" s="697">
        <v>8</v>
      </c>
      <c r="C17" s="698"/>
      <c r="D17" s="699"/>
      <c r="E17" s="700"/>
      <c r="F17" s="700"/>
      <c r="G17" s="700"/>
      <c r="H17" s="700"/>
      <c r="I17" s="701"/>
      <c r="J17" s="699"/>
      <c r="K17" s="700"/>
      <c r="L17" s="700"/>
      <c r="M17" s="700"/>
      <c r="N17" s="700"/>
      <c r="O17" s="702"/>
      <c r="P17" s="703"/>
      <c r="Q17" s="700"/>
      <c r="R17" s="700"/>
      <c r="S17" s="700"/>
      <c r="T17" s="700"/>
      <c r="U17" s="701"/>
      <c r="V17" s="699"/>
      <c r="W17" s="700"/>
      <c r="X17" s="700"/>
      <c r="Y17" s="700"/>
      <c r="Z17" s="700"/>
      <c r="AA17" s="701"/>
      <c r="AB17" s="700"/>
      <c r="AC17" s="707"/>
      <c r="AD17" s="707"/>
      <c r="AE17" s="707"/>
      <c r="AF17" s="707"/>
      <c r="AG17" s="708">
        <f t="shared" si="3"/>
        <v>0</v>
      </c>
    </row>
    <row r="18" spans="2:33" ht="13">
      <c r="B18" s="697">
        <v>9</v>
      </c>
      <c r="C18" s="698"/>
      <c r="D18" s="699"/>
      <c r="E18" s="700"/>
      <c r="F18" s="700"/>
      <c r="G18" s="700"/>
      <c r="H18" s="700"/>
      <c r="I18" s="701"/>
      <c r="J18" s="699"/>
      <c r="K18" s="700"/>
      <c r="L18" s="700"/>
      <c r="M18" s="700"/>
      <c r="N18" s="700"/>
      <c r="O18" s="702"/>
      <c r="P18" s="703"/>
      <c r="Q18" s="700"/>
      <c r="R18" s="700"/>
      <c r="S18" s="700"/>
      <c r="T18" s="700"/>
      <c r="U18" s="701"/>
      <c r="V18" s="699"/>
      <c r="W18" s="700"/>
      <c r="X18" s="700"/>
      <c r="Y18" s="700"/>
      <c r="Z18" s="700"/>
      <c r="AA18" s="701"/>
      <c r="AB18" s="700"/>
      <c r="AC18" s="707"/>
      <c r="AD18" s="707"/>
      <c r="AE18" s="707"/>
      <c r="AF18" s="707"/>
      <c r="AG18" s="708">
        <f t="shared" si="3"/>
        <v>0</v>
      </c>
    </row>
    <row r="19" spans="2:33" ht="13">
      <c r="B19" s="697">
        <v>10</v>
      </c>
      <c r="C19" s="698"/>
      <c r="D19" s="699"/>
      <c r="E19" s="700"/>
      <c r="F19" s="700"/>
      <c r="G19" s="700"/>
      <c r="H19" s="700"/>
      <c r="I19" s="701"/>
      <c r="J19" s="699"/>
      <c r="K19" s="700"/>
      <c r="L19" s="700"/>
      <c r="M19" s="700"/>
      <c r="N19" s="700"/>
      <c r="O19" s="702"/>
      <c r="P19" s="703"/>
      <c r="Q19" s="700"/>
      <c r="R19" s="700"/>
      <c r="S19" s="700"/>
      <c r="T19" s="700"/>
      <c r="U19" s="701"/>
      <c r="V19" s="699"/>
      <c r="W19" s="700"/>
      <c r="X19" s="700"/>
      <c r="Y19" s="700"/>
      <c r="Z19" s="700"/>
      <c r="AA19" s="701"/>
      <c r="AB19" s="700"/>
      <c r="AC19" s="707"/>
      <c r="AD19" s="707"/>
      <c r="AE19" s="707"/>
      <c r="AF19" s="707"/>
      <c r="AG19" s="708">
        <f t="shared" si="3"/>
        <v>0</v>
      </c>
    </row>
    <row r="20" spans="2:33" ht="13">
      <c r="B20" s="697">
        <v>11</v>
      </c>
      <c r="C20" s="698"/>
      <c r="D20" s="699"/>
      <c r="E20" s="700"/>
      <c r="F20" s="700"/>
      <c r="G20" s="700"/>
      <c r="H20" s="700"/>
      <c r="I20" s="701"/>
      <c r="J20" s="699"/>
      <c r="K20" s="700"/>
      <c r="L20" s="700"/>
      <c r="M20" s="700"/>
      <c r="N20" s="700"/>
      <c r="O20" s="702"/>
      <c r="P20" s="703"/>
      <c r="Q20" s="700"/>
      <c r="R20" s="700"/>
      <c r="S20" s="700"/>
      <c r="T20" s="700"/>
      <c r="U20" s="701"/>
      <c r="V20" s="699"/>
      <c r="W20" s="700"/>
      <c r="X20" s="700"/>
      <c r="Y20" s="700"/>
      <c r="Z20" s="700"/>
      <c r="AA20" s="701"/>
      <c r="AB20" s="700"/>
      <c r="AC20" s="707"/>
      <c r="AD20" s="707"/>
      <c r="AE20" s="707"/>
      <c r="AF20" s="707"/>
      <c r="AG20" s="708">
        <f t="shared" si="3"/>
        <v>0</v>
      </c>
    </row>
    <row r="21" spans="2:33" ht="13">
      <c r="B21" s="697">
        <v>12</v>
      </c>
      <c r="C21" s="698"/>
      <c r="D21" s="699"/>
      <c r="E21" s="700"/>
      <c r="F21" s="700"/>
      <c r="G21" s="700"/>
      <c r="H21" s="700"/>
      <c r="I21" s="701"/>
      <c r="J21" s="699"/>
      <c r="K21" s="700"/>
      <c r="L21" s="700"/>
      <c r="M21" s="700"/>
      <c r="N21" s="700"/>
      <c r="O21" s="702"/>
      <c r="P21" s="703"/>
      <c r="Q21" s="700"/>
      <c r="R21" s="700"/>
      <c r="S21" s="700"/>
      <c r="T21" s="700"/>
      <c r="U21" s="701"/>
      <c r="V21" s="699"/>
      <c r="W21" s="700"/>
      <c r="X21" s="700"/>
      <c r="Y21" s="700"/>
      <c r="Z21" s="700"/>
      <c r="AA21" s="701"/>
      <c r="AB21" s="700"/>
      <c r="AC21" s="707"/>
      <c r="AD21" s="707"/>
      <c r="AE21" s="707"/>
      <c r="AF21" s="707"/>
      <c r="AG21" s="708">
        <f t="shared" si="3"/>
        <v>0</v>
      </c>
    </row>
    <row r="22" spans="2:33" ht="13">
      <c r="B22" s="697">
        <v>13</v>
      </c>
      <c r="C22" s="698"/>
      <c r="D22" s="699"/>
      <c r="E22" s="700"/>
      <c r="F22" s="700"/>
      <c r="G22" s="700"/>
      <c r="H22" s="700"/>
      <c r="I22" s="701"/>
      <c r="J22" s="699"/>
      <c r="K22" s="700"/>
      <c r="L22" s="700"/>
      <c r="M22" s="700"/>
      <c r="N22" s="700"/>
      <c r="O22" s="702"/>
      <c r="P22" s="703"/>
      <c r="Q22" s="700"/>
      <c r="R22" s="700"/>
      <c r="S22" s="700"/>
      <c r="T22" s="700"/>
      <c r="U22" s="701"/>
      <c r="V22" s="699"/>
      <c r="W22" s="700"/>
      <c r="X22" s="700"/>
      <c r="Y22" s="700"/>
      <c r="Z22" s="700"/>
      <c r="AA22" s="701"/>
      <c r="AB22" s="700"/>
      <c r="AC22" s="707"/>
      <c r="AD22" s="707"/>
      <c r="AE22" s="707"/>
      <c r="AF22" s="707"/>
      <c r="AG22" s="708">
        <f t="shared" si="3"/>
        <v>0</v>
      </c>
    </row>
    <row r="23" spans="2:33" ht="13">
      <c r="B23" s="697">
        <v>14</v>
      </c>
      <c r="C23" s="698"/>
      <c r="D23" s="699"/>
      <c r="E23" s="700"/>
      <c r="F23" s="700"/>
      <c r="G23" s="700"/>
      <c r="H23" s="700"/>
      <c r="I23" s="701"/>
      <c r="J23" s="699"/>
      <c r="K23" s="700"/>
      <c r="L23" s="700"/>
      <c r="M23" s="700"/>
      <c r="N23" s="700"/>
      <c r="O23" s="702"/>
      <c r="P23" s="703"/>
      <c r="Q23" s="700"/>
      <c r="R23" s="700"/>
      <c r="S23" s="700"/>
      <c r="T23" s="700"/>
      <c r="U23" s="701"/>
      <c r="V23" s="699"/>
      <c r="W23" s="700"/>
      <c r="X23" s="700"/>
      <c r="Y23" s="700"/>
      <c r="Z23" s="700"/>
      <c r="AA23" s="701"/>
      <c r="AB23" s="700"/>
      <c r="AC23" s="707"/>
      <c r="AD23" s="707"/>
      <c r="AE23" s="707"/>
      <c r="AF23" s="707"/>
      <c r="AG23" s="708">
        <f t="shared" si="3"/>
        <v>0</v>
      </c>
    </row>
    <row r="24" spans="2:33" ht="13">
      <c r="B24" s="697">
        <v>15</v>
      </c>
      <c r="C24" s="698"/>
      <c r="D24" s="699"/>
      <c r="E24" s="700"/>
      <c r="F24" s="700"/>
      <c r="G24" s="700"/>
      <c r="H24" s="700"/>
      <c r="I24" s="701"/>
      <c r="J24" s="699"/>
      <c r="K24" s="700"/>
      <c r="L24" s="700"/>
      <c r="M24" s="700"/>
      <c r="N24" s="700"/>
      <c r="O24" s="702"/>
      <c r="P24" s="703"/>
      <c r="Q24" s="700"/>
      <c r="R24" s="700"/>
      <c r="S24" s="700"/>
      <c r="T24" s="700"/>
      <c r="U24" s="701"/>
      <c r="V24" s="699"/>
      <c r="W24" s="700"/>
      <c r="X24" s="700"/>
      <c r="Y24" s="700"/>
      <c r="Z24" s="700"/>
      <c r="AA24" s="701"/>
      <c r="AB24" s="700"/>
      <c r="AC24" s="707"/>
      <c r="AD24" s="707"/>
      <c r="AE24" s="707"/>
      <c r="AF24" s="707"/>
      <c r="AG24" s="708">
        <f t="shared" si="3"/>
        <v>0</v>
      </c>
    </row>
    <row r="25" spans="2:33" ht="13">
      <c r="B25" s="697">
        <v>16</v>
      </c>
      <c r="C25" s="698"/>
      <c r="D25" s="699"/>
      <c r="E25" s="700"/>
      <c r="F25" s="700"/>
      <c r="G25" s="700"/>
      <c r="H25" s="700"/>
      <c r="I25" s="701"/>
      <c r="J25" s="699"/>
      <c r="K25" s="700"/>
      <c r="L25" s="700"/>
      <c r="M25" s="700"/>
      <c r="N25" s="700"/>
      <c r="O25" s="702"/>
      <c r="P25" s="703"/>
      <c r="Q25" s="700"/>
      <c r="R25" s="700"/>
      <c r="S25" s="700"/>
      <c r="T25" s="700"/>
      <c r="U25" s="701"/>
      <c r="V25" s="699"/>
      <c r="W25" s="700"/>
      <c r="X25" s="700"/>
      <c r="Y25" s="700"/>
      <c r="Z25" s="700"/>
      <c r="AA25" s="701"/>
      <c r="AB25" s="700"/>
      <c r="AC25" s="707"/>
      <c r="AD25" s="707"/>
      <c r="AE25" s="707"/>
      <c r="AF25" s="707"/>
      <c r="AG25" s="708">
        <f t="shared" si="3"/>
        <v>0</v>
      </c>
    </row>
    <row r="26" spans="2:33" ht="13">
      <c r="B26" s="697">
        <v>17</v>
      </c>
      <c r="C26" s="698"/>
      <c r="D26" s="699"/>
      <c r="E26" s="700"/>
      <c r="F26" s="700"/>
      <c r="G26" s="700"/>
      <c r="H26" s="700"/>
      <c r="I26" s="701"/>
      <c r="J26" s="699"/>
      <c r="K26" s="700"/>
      <c r="L26" s="700"/>
      <c r="M26" s="700"/>
      <c r="N26" s="700"/>
      <c r="O26" s="702"/>
      <c r="P26" s="703"/>
      <c r="Q26" s="700"/>
      <c r="R26" s="700"/>
      <c r="S26" s="700"/>
      <c r="T26" s="700"/>
      <c r="U26" s="701"/>
      <c r="V26" s="699"/>
      <c r="W26" s="700"/>
      <c r="X26" s="700"/>
      <c r="Y26" s="700"/>
      <c r="Z26" s="700"/>
      <c r="AA26" s="701"/>
      <c r="AB26" s="700"/>
      <c r="AC26" s="707"/>
      <c r="AD26" s="707"/>
      <c r="AE26" s="707"/>
      <c r="AF26" s="707"/>
      <c r="AG26" s="708">
        <f t="shared" si="3"/>
        <v>0</v>
      </c>
    </row>
    <row r="27" spans="2:33" ht="13">
      <c r="B27" s="697">
        <v>18</v>
      </c>
      <c r="C27" s="698"/>
      <c r="D27" s="699"/>
      <c r="E27" s="700"/>
      <c r="F27" s="700"/>
      <c r="G27" s="700"/>
      <c r="H27" s="700"/>
      <c r="I27" s="701"/>
      <c r="J27" s="699"/>
      <c r="K27" s="700"/>
      <c r="L27" s="700"/>
      <c r="M27" s="700"/>
      <c r="N27" s="700"/>
      <c r="O27" s="702"/>
      <c r="P27" s="703"/>
      <c r="Q27" s="700"/>
      <c r="R27" s="700"/>
      <c r="S27" s="700"/>
      <c r="T27" s="700"/>
      <c r="U27" s="701"/>
      <c r="V27" s="699"/>
      <c r="W27" s="700"/>
      <c r="X27" s="700"/>
      <c r="Y27" s="700"/>
      <c r="Z27" s="700"/>
      <c r="AA27" s="701"/>
      <c r="AB27" s="700"/>
      <c r="AC27" s="707"/>
      <c r="AD27" s="707"/>
      <c r="AE27" s="707"/>
      <c r="AF27" s="707"/>
      <c r="AG27" s="708">
        <f t="shared" si="3"/>
        <v>0</v>
      </c>
    </row>
    <row r="28" spans="2:33" ht="13">
      <c r="B28" s="697">
        <v>19</v>
      </c>
      <c r="C28" s="698"/>
      <c r="D28" s="699"/>
      <c r="E28" s="700"/>
      <c r="F28" s="700"/>
      <c r="G28" s="700"/>
      <c r="H28" s="700"/>
      <c r="I28" s="701"/>
      <c r="J28" s="699"/>
      <c r="K28" s="700"/>
      <c r="L28" s="700"/>
      <c r="M28" s="700"/>
      <c r="N28" s="700"/>
      <c r="O28" s="702"/>
      <c r="P28" s="703"/>
      <c r="Q28" s="700"/>
      <c r="R28" s="700"/>
      <c r="S28" s="700"/>
      <c r="T28" s="700"/>
      <c r="U28" s="701"/>
      <c r="V28" s="699"/>
      <c r="W28" s="700"/>
      <c r="X28" s="700"/>
      <c r="Y28" s="700"/>
      <c r="Z28" s="700"/>
      <c r="AA28" s="701"/>
      <c r="AB28" s="700"/>
      <c r="AC28" s="707"/>
      <c r="AD28" s="707"/>
      <c r="AE28" s="707"/>
      <c r="AF28" s="707"/>
      <c r="AG28" s="708">
        <f t="shared" si="3"/>
        <v>0</v>
      </c>
    </row>
    <row r="29" spans="2:33" ht="13">
      <c r="B29" s="697">
        <v>20</v>
      </c>
      <c r="C29" s="698"/>
      <c r="D29" s="699"/>
      <c r="E29" s="700"/>
      <c r="F29" s="700"/>
      <c r="G29" s="700"/>
      <c r="H29" s="700"/>
      <c r="I29" s="701"/>
      <c r="J29" s="699"/>
      <c r="K29" s="700"/>
      <c r="L29" s="700"/>
      <c r="M29" s="700"/>
      <c r="N29" s="700"/>
      <c r="O29" s="702"/>
      <c r="P29" s="703"/>
      <c r="Q29" s="700"/>
      <c r="R29" s="700"/>
      <c r="S29" s="700"/>
      <c r="T29" s="700"/>
      <c r="U29" s="701"/>
      <c r="V29" s="699"/>
      <c r="W29" s="700"/>
      <c r="X29" s="700"/>
      <c r="Y29" s="700"/>
      <c r="Z29" s="700"/>
      <c r="AA29" s="701"/>
      <c r="AB29" s="700"/>
      <c r="AC29" s="707"/>
      <c r="AD29" s="707"/>
      <c r="AE29" s="707"/>
      <c r="AF29" s="707"/>
      <c r="AG29" s="708">
        <f t="shared" si="3"/>
        <v>0</v>
      </c>
    </row>
    <row r="30" spans="2:33" ht="13">
      <c r="B30" s="697">
        <v>21</v>
      </c>
      <c r="C30" s="698"/>
      <c r="D30" s="699"/>
      <c r="E30" s="700"/>
      <c r="F30" s="700"/>
      <c r="G30" s="700"/>
      <c r="H30" s="700"/>
      <c r="I30" s="701"/>
      <c r="J30" s="699"/>
      <c r="K30" s="700"/>
      <c r="L30" s="700"/>
      <c r="M30" s="700"/>
      <c r="N30" s="700"/>
      <c r="O30" s="702"/>
      <c r="P30" s="703"/>
      <c r="Q30" s="700"/>
      <c r="R30" s="700"/>
      <c r="S30" s="700"/>
      <c r="T30" s="700"/>
      <c r="U30" s="701"/>
      <c r="V30" s="699"/>
      <c r="W30" s="700"/>
      <c r="X30" s="700"/>
      <c r="Y30" s="700"/>
      <c r="Z30" s="700"/>
      <c r="AA30" s="701"/>
      <c r="AB30" s="700"/>
      <c r="AC30" s="707"/>
      <c r="AD30" s="707"/>
      <c r="AE30" s="707"/>
      <c r="AF30" s="707"/>
      <c r="AG30" s="708">
        <f t="shared" si="3"/>
        <v>0</v>
      </c>
    </row>
    <row r="31" spans="2:33" ht="13">
      <c r="B31" s="697">
        <v>22</v>
      </c>
      <c r="C31" s="698"/>
      <c r="D31" s="699"/>
      <c r="E31" s="700"/>
      <c r="F31" s="700"/>
      <c r="G31" s="700"/>
      <c r="H31" s="700"/>
      <c r="I31" s="701"/>
      <c r="J31" s="699"/>
      <c r="K31" s="700"/>
      <c r="L31" s="700"/>
      <c r="M31" s="700"/>
      <c r="N31" s="700"/>
      <c r="O31" s="702"/>
      <c r="P31" s="703"/>
      <c r="Q31" s="700"/>
      <c r="R31" s="700"/>
      <c r="S31" s="700"/>
      <c r="T31" s="700"/>
      <c r="U31" s="701"/>
      <c r="V31" s="699"/>
      <c r="W31" s="700"/>
      <c r="X31" s="700"/>
      <c r="Y31" s="700"/>
      <c r="Z31" s="700"/>
      <c r="AA31" s="701"/>
      <c r="AB31" s="700"/>
      <c r="AC31" s="707"/>
      <c r="AD31" s="707"/>
      <c r="AE31" s="707"/>
      <c r="AF31" s="707"/>
      <c r="AG31" s="708">
        <f t="shared" si="3"/>
        <v>0</v>
      </c>
    </row>
    <row r="32" spans="2:33" ht="13">
      <c r="B32" s="697">
        <v>23</v>
      </c>
      <c r="C32" s="698"/>
      <c r="D32" s="699"/>
      <c r="E32" s="700"/>
      <c r="F32" s="700"/>
      <c r="G32" s="700"/>
      <c r="H32" s="700"/>
      <c r="I32" s="701"/>
      <c r="J32" s="699"/>
      <c r="K32" s="700"/>
      <c r="L32" s="700"/>
      <c r="M32" s="700"/>
      <c r="N32" s="700"/>
      <c r="O32" s="702"/>
      <c r="P32" s="703"/>
      <c r="Q32" s="700"/>
      <c r="R32" s="700"/>
      <c r="S32" s="700"/>
      <c r="T32" s="700"/>
      <c r="U32" s="701"/>
      <c r="V32" s="699"/>
      <c r="W32" s="700"/>
      <c r="X32" s="700"/>
      <c r="Y32" s="700"/>
      <c r="Z32" s="700"/>
      <c r="AA32" s="701"/>
      <c r="AB32" s="700"/>
      <c r="AC32" s="707"/>
      <c r="AD32" s="707"/>
      <c r="AE32" s="707"/>
      <c r="AF32" s="707"/>
      <c r="AG32" s="708">
        <f t="shared" si="3"/>
        <v>0</v>
      </c>
    </row>
    <row r="33" spans="2:33" ht="13">
      <c r="B33" s="697">
        <v>24</v>
      </c>
      <c r="C33" s="698"/>
      <c r="D33" s="699"/>
      <c r="E33" s="700"/>
      <c r="F33" s="700"/>
      <c r="G33" s="700"/>
      <c r="H33" s="700"/>
      <c r="I33" s="701"/>
      <c r="J33" s="699"/>
      <c r="K33" s="700"/>
      <c r="L33" s="700"/>
      <c r="M33" s="700"/>
      <c r="N33" s="700"/>
      <c r="O33" s="702"/>
      <c r="P33" s="703"/>
      <c r="Q33" s="700"/>
      <c r="R33" s="700"/>
      <c r="S33" s="700"/>
      <c r="T33" s="700"/>
      <c r="U33" s="701"/>
      <c r="V33" s="699"/>
      <c r="W33" s="700"/>
      <c r="X33" s="700"/>
      <c r="Y33" s="700"/>
      <c r="Z33" s="700"/>
      <c r="AA33" s="701"/>
      <c r="AB33" s="700"/>
      <c r="AC33" s="707"/>
      <c r="AD33" s="707"/>
      <c r="AE33" s="707"/>
      <c r="AF33" s="707"/>
      <c r="AG33" s="708">
        <f t="shared" si="3"/>
        <v>0</v>
      </c>
    </row>
    <row r="34" spans="2:33" ht="13">
      <c r="B34" s="697">
        <v>25</v>
      </c>
      <c r="C34" s="698"/>
      <c r="D34" s="699"/>
      <c r="E34" s="700"/>
      <c r="F34" s="700"/>
      <c r="G34" s="700"/>
      <c r="H34" s="700"/>
      <c r="I34" s="701"/>
      <c r="J34" s="699"/>
      <c r="K34" s="700"/>
      <c r="L34" s="700"/>
      <c r="M34" s="700"/>
      <c r="N34" s="700"/>
      <c r="O34" s="702"/>
      <c r="P34" s="703"/>
      <c r="Q34" s="700"/>
      <c r="R34" s="700"/>
      <c r="S34" s="700"/>
      <c r="T34" s="700"/>
      <c r="U34" s="701"/>
      <c r="V34" s="699"/>
      <c r="W34" s="700"/>
      <c r="X34" s="700"/>
      <c r="Y34" s="700"/>
      <c r="Z34" s="700"/>
      <c r="AA34" s="701"/>
      <c r="AB34" s="700"/>
      <c r="AC34" s="707"/>
      <c r="AD34" s="707"/>
      <c r="AE34" s="707"/>
      <c r="AF34" s="707"/>
      <c r="AG34" s="708">
        <f t="shared" si="3"/>
        <v>0</v>
      </c>
    </row>
    <row r="35" spans="2:33" ht="13">
      <c r="B35" s="697">
        <v>26</v>
      </c>
      <c r="C35" s="698"/>
      <c r="D35" s="699"/>
      <c r="E35" s="700"/>
      <c r="F35" s="700"/>
      <c r="G35" s="700"/>
      <c r="H35" s="700"/>
      <c r="I35" s="701"/>
      <c r="J35" s="699"/>
      <c r="K35" s="700"/>
      <c r="L35" s="700"/>
      <c r="M35" s="700"/>
      <c r="N35" s="700"/>
      <c r="O35" s="702"/>
      <c r="P35" s="703"/>
      <c r="Q35" s="700"/>
      <c r="R35" s="700"/>
      <c r="S35" s="700"/>
      <c r="T35" s="700"/>
      <c r="U35" s="701"/>
      <c r="V35" s="699"/>
      <c r="W35" s="700"/>
      <c r="X35" s="700"/>
      <c r="Y35" s="700"/>
      <c r="Z35" s="700"/>
      <c r="AA35" s="701"/>
      <c r="AB35" s="700"/>
      <c r="AC35" s="707"/>
      <c r="AD35" s="707"/>
      <c r="AE35" s="707"/>
      <c r="AF35" s="707"/>
      <c r="AG35" s="708">
        <f t="shared" si="3"/>
        <v>0</v>
      </c>
    </row>
    <row r="36" spans="2:33" ht="13">
      <c r="B36" s="697">
        <v>27</v>
      </c>
      <c r="C36" s="698"/>
      <c r="D36" s="699"/>
      <c r="E36" s="700"/>
      <c r="F36" s="700"/>
      <c r="G36" s="700"/>
      <c r="H36" s="700"/>
      <c r="I36" s="701"/>
      <c r="J36" s="699"/>
      <c r="K36" s="700"/>
      <c r="L36" s="700"/>
      <c r="M36" s="700"/>
      <c r="N36" s="700"/>
      <c r="O36" s="702"/>
      <c r="P36" s="703"/>
      <c r="Q36" s="700"/>
      <c r="R36" s="700"/>
      <c r="S36" s="700"/>
      <c r="T36" s="700"/>
      <c r="U36" s="701"/>
      <c r="V36" s="699"/>
      <c r="W36" s="700"/>
      <c r="X36" s="700"/>
      <c r="Y36" s="700"/>
      <c r="Z36" s="700"/>
      <c r="AA36" s="701"/>
      <c r="AB36" s="700"/>
      <c r="AC36" s="707"/>
      <c r="AD36" s="707"/>
      <c r="AE36" s="707"/>
      <c r="AF36" s="707"/>
      <c r="AG36" s="708">
        <f t="shared" si="3"/>
        <v>0</v>
      </c>
    </row>
    <row r="37" spans="2:33" ht="13">
      <c r="B37" s="697">
        <v>28</v>
      </c>
      <c r="C37" s="698"/>
      <c r="D37" s="699"/>
      <c r="E37" s="700"/>
      <c r="F37" s="700"/>
      <c r="G37" s="700"/>
      <c r="H37" s="700"/>
      <c r="I37" s="701"/>
      <c r="J37" s="699"/>
      <c r="K37" s="700"/>
      <c r="L37" s="700"/>
      <c r="M37" s="700"/>
      <c r="N37" s="700"/>
      <c r="O37" s="702"/>
      <c r="P37" s="703"/>
      <c r="Q37" s="700"/>
      <c r="R37" s="700"/>
      <c r="S37" s="700"/>
      <c r="T37" s="700"/>
      <c r="U37" s="701"/>
      <c r="V37" s="699"/>
      <c r="W37" s="700"/>
      <c r="X37" s="700"/>
      <c r="Y37" s="700"/>
      <c r="Z37" s="700"/>
      <c r="AA37" s="701"/>
      <c r="AB37" s="700"/>
      <c r="AC37" s="707"/>
      <c r="AD37" s="707"/>
      <c r="AE37" s="707"/>
      <c r="AF37" s="707"/>
      <c r="AG37" s="708">
        <f t="shared" si="3"/>
        <v>0</v>
      </c>
    </row>
    <row r="38" spans="2:33" ht="13">
      <c r="B38" s="697">
        <v>29</v>
      </c>
      <c r="C38" s="698"/>
      <c r="D38" s="699"/>
      <c r="E38" s="700"/>
      <c r="F38" s="700"/>
      <c r="G38" s="700"/>
      <c r="H38" s="700"/>
      <c r="I38" s="701"/>
      <c r="J38" s="699"/>
      <c r="K38" s="700"/>
      <c r="L38" s="700"/>
      <c r="M38" s="700"/>
      <c r="N38" s="700"/>
      <c r="O38" s="702"/>
      <c r="P38" s="703"/>
      <c r="Q38" s="700"/>
      <c r="R38" s="700"/>
      <c r="S38" s="700"/>
      <c r="T38" s="700"/>
      <c r="U38" s="701"/>
      <c r="V38" s="699"/>
      <c r="W38" s="700"/>
      <c r="X38" s="700"/>
      <c r="Y38" s="700"/>
      <c r="Z38" s="700"/>
      <c r="AA38" s="701"/>
      <c r="AB38" s="700"/>
      <c r="AC38" s="707"/>
      <c r="AD38" s="707"/>
      <c r="AE38" s="707"/>
      <c r="AF38" s="707"/>
      <c r="AG38" s="708">
        <f t="shared" si="3"/>
        <v>0</v>
      </c>
    </row>
    <row r="39" spans="2:33" ht="13">
      <c r="B39" s="697">
        <v>30</v>
      </c>
      <c r="C39" s="698"/>
      <c r="D39" s="699"/>
      <c r="E39" s="700"/>
      <c r="F39" s="700"/>
      <c r="G39" s="700"/>
      <c r="H39" s="700"/>
      <c r="I39" s="701"/>
      <c r="J39" s="699"/>
      <c r="K39" s="700"/>
      <c r="L39" s="700"/>
      <c r="M39" s="700"/>
      <c r="N39" s="700"/>
      <c r="O39" s="702"/>
      <c r="P39" s="703"/>
      <c r="Q39" s="700"/>
      <c r="R39" s="700"/>
      <c r="S39" s="700"/>
      <c r="T39" s="700"/>
      <c r="U39" s="701"/>
      <c r="V39" s="699"/>
      <c r="W39" s="700"/>
      <c r="X39" s="700"/>
      <c r="Y39" s="700"/>
      <c r="Z39" s="700"/>
      <c r="AA39" s="701"/>
      <c r="AB39" s="700"/>
      <c r="AC39" s="707"/>
      <c r="AD39" s="707"/>
      <c r="AE39" s="707"/>
      <c r="AF39" s="707"/>
      <c r="AG39" s="708">
        <f t="shared" si="3"/>
        <v>0</v>
      </c>
    </row>
    <row r="40" spans="2:33" ht="13">
      <c r="B40" s="697">
        <v>31</v>
      </c>
      <c r="C40" s="698"/>
      <c r="D40" s="699"/>
      <c r="E40" s="700"/>
      <c r="F40" s="700"/>
      <c r="G40" s="700"/>
      <c r="H40" s="700"/>
      <c r="I40" s="701"/>
      <c r="J40" s="699"/>
      <c r="K40" s="700"/>
      <c r="L40" s="700"/>
      <c r="M40" s="700"/>
      <c r="N40" s="700"/>
      <c r="O40" s="702"/>
      <c r="P40" s="703"/>
      <c r="Q40" s="700"/>
      <c r="R40" s="700"/>
      <c r="S40" s="700"/>
      <c r="T40" s="700"/>
      <c r="U40" s="701"/>
      <c r="V40" s="699"/>
      <c r="W40" s="700"/>
      <c r="X40" s="700"/>
      <c r="Y40" s="700"/>
      <c r="Z40" s="700"/>
      <c r="AA40" s="701"/>
      <c r="AB40" s="700"/>
      <c r="AC40" s="707"/>
      <c r="AD40" s="707"/>
      <c r="AE40" s="707"/>
      <c r="AF40" s="707"/>
      <c r="AG40" s="708">
        <f t="shared" si="3"/>
        <v>0</v>
      </c>
    </row>
    <row r="41" spans="2:33" ht="13">
      <c r="B41" s="697">
        <v>32</v>
      </c>
      <c r="C41" s="698"/>
      <c r="D41" s="699"/>
      <c r="E41" s="700"/>
      <c r="F41" s="700"/>
      <c r="G41" s="700"/>
      <c r="H41" s="700"/>
      <c r="I41" s="701"/>
      <c r="J41" s="699"/>
      <c r="K41" s="700"/>
      <c r="L41" s="700"/>
      <c r="M41" s="700"/>
      <c r="N41" s="700"/>
      <c r="O41" s="702"/>
      <c r="P41" s="703"/>
      <c r="Q41" s="700"/>
      <c r="R41" s="700"/>
      <c r="S41" s="700"/>
      <c r="T41" s="700"/>
      <c r="U41" s="701"/>
      <c r="V41" s="699"/>
      <c r="W41" s="700"/>
      <c r="X41" s="700"/>
      <c r="Y41" s="700"/>
      <c r="Z41" s="700"/>
      <c r="AA41" s="701"/>
      <c r="AB41" s="700"/>
      <c r="AC41" s="707"/>
      <c r="AD41" s="707"/>
      <c r="AE41" s="707"/>
      <c r="AF41" s="707"/>
      <c r="AG41" s="708">
        <f t="shared" si="3"/>
        <v>0</v>
      </c>
    </row>
    <row r="42" spans="2:33" ht="13">
      <c r="B42" s="697">
        <v>33</v>
      </c>
      <c r="C42" s="709"/>
      <c r="D42" s="699"/>
      <c r="E42" s="700"/>
      <c r="F42" s="700"/>
      <c r="G42" s="700"/>
      <c r="H42" s="700"/>
      <c r="I42" s="701"/>
      <c r="J42" s="699"/>
      <c r="K42" s="700"/>
      <c r="L42" s="700"/>
      <c r="M42" s="700"/>
      <c r="N42" s="700"/>
      <c r="O42" s="702"/>
      <c r="P42" s="703"/>
      <c r="Q42" s="700"/>
      <c r="R42" s="700"/>
      <c r="S42" s="700"/>
      <c r="T42" s="700"/>
      <c r="U42" s="701"/>
      <c r="V42" s="699"/>
      <c r="W42" s="700"/>
      <c r="X42" s="700"/>
      <c r="Y42" s="700"/>
      <c r="Z42" s="700"/>
      <c r="AA42" s="701"/>
      <c r="AB42" s="700"/>
      <c r="AC42" s="707"/>
      <c r="AD42" s="707"/>
      <c r="AE42" s="707"/>
      <c r="AF42" s="707"/>
      <c r="AG42" s="708">
        <f t="shared" si="3"/>
        <v>0</v>
      </c>
    </row>
    <row r="43" spans="2:33" ht="13">
      <c r="B43" s="697">
        <v>34</v>
      </c>
      <c r="C43" s="710"/>
      <c r="D43" s="711"/>
      <c r="E43" s="712"/>
      <c r="F43" s="712"/>
      <c r="G43" s="712"/>
      <c r="H43" s="712"/>
      <c r="I43" s="713"/>
      <c r="J43" s="711"/>
      <c r="K43" s="712"/>
      <c r="L43" s="712"/>
      <c r="M43" s="712"/>
      <c r="N43" s="712"/>
      <c r="O43" s="714"/>
      <c r="P43" s="715"/>
      <c r="Q43" s="712"/>
      <c r="R43" s="712"/>
      <c r="S43" s="712"/>
      <c r="T43" s="712"/>
      <c r="U43" s="713"/>
      <c r="V43" s="711"/>
      <c r="W43" s="712"/>
      <c r="X43" s="712"/>
      <c r="Y43" s="712"/>
      <c r="Z43" s="712"/>
      <c r="AA43" s="713"/>
      <c r="AB43" s="700"/>
      <c r="AC43" s="707"/>
      <c r="AD43" s="707"/>
      <c r="AE43" s="707"/>
      <c r="AF43" s="707"/>
      <c r="AG43" s="708">
        <f t="shared" si="3"/>
        <v>0</v>
      </c>
    </row>
    <row r="44" spans="2:33" ht="13">
      <c r="B44" s="697">
        <v>35</v>
      </c>
      <c r="C44" s="710"/>
      <c r="D44" s="711"/>
      <c r="E44" s="712"/>
      <c r="F44" s="712"/>
      <c r="G44" s="712"/>
      <c r="H44" s="712"/>
      <c r="I44" s="713"/>
      <c r="J44" s="711"/>
      <c r="K44" s="712"/>
      <c r="L44" s="712"/>
      <c r="M44" s="712"/>
      <c r="N44" s="712"/>
      <c r="O44" s="714"/>
      <c r="P44" s="715"/>
      <c r="Q44" s="712"/>
      <c r="R44" s="712"/>
      <c r="S44" s="712"/>
      <c r="T44" s="712"/>
      <c r="U44" s="713"/>
      <c r="V44" s="711"/>
      <c r="W44" s="712"/>
      <c r="X44" s="712"/>
      <c r="Y44" s="712"/>
      <c r="Z44" s="712"/>
      <c r="AA44" s="713"/>
      <c r="AB44" s="712"/>
      <c r="AC44" s="716"/>
      <c r="AD44" s="716"/>
      <c r="AE44" s="716"/>
      <c r="AF44" s="716"/>
      <c r="AG44" s="708">
        <f t="shared" si="3"/>
        <v>0</v>
      </c>
    </row>
    <row r="45" spans="2:33" ht="13">
      <c r="B45" s="697">
        <v>36</v>
      </c>
      <c r="C45" s="710"/>
      <c r="D45" s="711"/>
      <c r="E45" s="712"/>
      <c r="F45" s="712"/>
      <c r="G45" s="712"/>
      <c r="H45" s="712"/>
      <c r="I45" s="713"/>
      <c r="J45" s="711"/>
      <c r="K45" s="712"/>
      <c r="L45" s="712"/>
      <c r="M45" s="712"/>
      <c r="N45" s="712"/>
      <c r="O45" s="714"/>
      <c r="P45" s="715"/>
      <c r="Q45" s="712"/>
      <c r="R45" s="712"/>
      <c r="S45" s="712"/>
      <c r="T45" s="712"/>
      <c r="U45" s="713"/>
      <c r="V45" s="711"/>
      <c r="W45" s="712"/>
      <c r="X45" s="712"/>
      <c r="Y45" s="712"/>
      <c r="Z45" s="712"/>
      <c r="AA45" s="713"/>
      <c r="AB45" s="712"/>
      <c r="AC45" s="716"/>
      <c r="AD45" s="716"/>
      <c r="AE45" s="716"/>
      <c r="AF45" s="716"/>
      <c r="AG45" s="708">
        <f t="shared" si="3"/>
        <v>0</v>
      </c>
    </row>
    <row r="46" spans="2:33" ht="13">
      <c r="B46" s="697">
        <v>37</v>
      </c>
      <c r="C46" s="710"/>
      <c r="D46" s="711"/>
      <c r="E46" s="712"/>
      <c r="F46" s="712"/>
      <c r="G46" s="712"/>
      <c r="H46" s="712"/>
      <c r="I46" s="713"/>
      <c r="J46" s="711"/>
      <c r="K46" s="712"/>
      <c r="L46" s="712"/>
      <c r="M46" s="712"/>
      <c r="N46" s="712"/>
      <c r="O46" s="714"/>
      <c r="P46" s="715"/>
      <c r="Q46" s="712"/>
      <c r="R46" s="712"/>
      <c r="S46" s="712"/>
      <c r="T46" s="712"/>
      <c r="U46" s="713"/>
      <c r="V46" s="711"/>
      <c r="W46" s="712"/>
      <c r="X46" s="712"/>
      <c r="Y46" s="712"/>
      <c r="Z46" s="712"/>
      <c r="AA46" s="713"/>
      <c r="AB46" s="712"/>
      <c r="AC46" s="716"/>
      <c r="AD46" s="716"/>
      <c r="AE46" s="716"/>
      <c r="AF46" s="716"/>
      <c r="AG46" s="708">
        <f t="shared" si="3"/>
        <v>0</v>
      </c>
    </row>
    <row r="47" spans="2:33" ht="13">
      <c r="B47" s="697">
        <v>38</v>
      </c>
      <c r="C47" s="710"/>
      <c r="D47" s="711"/>
      <c r="E47" s="712"/>
      <c r="F47" s="712"/>
      <c r="G47" s="712"/>
      <c r="H47" s="712"/>
      <c r="I47" s="713"/>
      <c r="J47" s="711"/>
      <c r="K47" s="712"/>
      <c r="L47" s="712"/>
      <c r="M47" s="712"/>
      <c r="N47" s="712"/>
      <c r="O47" s="714"/>
      <c r="P47" s="715"/>
      <c r="Q47" s="712"/>
      <c r="R47" s="712"/>
      <c r="S47" s="712"/>
      <c r="T47" s="712"/>
      <c r="U47" s="713"/>
      <c r="V47" s="711"/>
      <c r="W47" s="712"/>
      <c r="X47" s="712"/>
      <c r="Y47" s="712"/>
      <c r="Z47" s="712"/>
      <c r="AA47" s="713"/>
      <c r="AB47" s="712"/>
      <c r="AC47" s="716"/>
      <c r="AD47" s="716"/>
      <c r="AE47" s="716"/>
      <c r="AF47" s="716"/>
      <c r="AG47" s="708">
        <f t="shared" si="3"/>
        <v>0</v>
      </c>
    </row>
    <row r="48" spans="2:33" ht="13">
      <c r="B48" s="697">
        <v>39</v>
      </c>
      <c r="C48" s="710"/>
      <c r="D48" s="711"/>
      <c r="E48" s="712"/>
      <c r="F48" s="712"/>
      <c r="G48" s="712"/>
      <c r="H48" s="712"/>
      <c r="I48" s="713"/>
      <c r="J48" s="711"/>
      <c r="K48" s="712"/>
      <c r="L48" s="712"/>
      <c r="M48" s="712"/>
      <c r="N48" s="712"/>
      <c r="O48" s="714"/>
      <c r="P48" s="715"/>
      <c r="Q48" s="712"/>
      <c r="R48" s="712"/>
      <c r="S48" s="712"/>
      <c r="T48" s="712"/>
      <c r="U48" s="713"/>
      <c r="V48" s="711"/>
      <c r="W48" s="712"/>
      <c r="X48" s="712"/>
      <c r="Y48" s="712"/>
      <c r="Z48" s="712"/>
      <c r="AA48" s="713"/>
      <c r="AB48" s="712"/>
      <c r="AC48" s="716"/>
      <c r="AD48" s="716"/>
      <c r="AE48" s="716"/>
      <c r="AF48" s="716"/>
      <c r="AG48" s="708">
        <f t="shared" si="3"/>
        <v>0</v>
      </c>
    </row>
    <row r="49" spans="2:33" ht="12" customHeight="1">
      <c r="B49" s="697">
        <v>40</v>
      </c>
      <c r="C49" s="710"/>
      <c r="D49" s="711"/>
      <c r="E49" s="712"/>
      <c r="F49" s="712"/>
      <c r="G49" s="712"/>
      <c r="H49" s="712"/>
      <c r="I49" s="713"/>
      <c r="J49" s="711"/>
      <c r="K49" s="712"/>
      <c r="L49" s="712"/>
      <c r="M49" s="712"/>
      <c r="N49" s="712"/>
      <c r="O49" s="714"/>
      <c r="P49" s="715"/>
      <c r="Q49" s="712"/>
      <c r="R49" s="712"/>
      <c r="S49" s="712"/>
      <c r="T49" s="712"/>
      <c r="U49" s="713"/>
      <c r="V49" s="711"/>
      <c r="W49" s="712"/>
      <c r="X49" s="712"/>
      <c r="Y49" s="712"/>
      <c r="Z49" s="712"/>
      <c r="AA49" s="713"/>
      <c r="AB49" s="712"/>
      <c r="AC49" s="716"/>
      <c r="AD49" s="716"/>
      <c r="AE49" s="716"/>
      <c r="AF49" s="716"/>
      <c r="AG49" s="708">
        <f t="shared" si="3"/>
        <v>0</v>
      </c>
    </row>
    <row r="50" spans="2:33" ht="13">
      <c r="B50" s="697">
        <v>41</v>
      </c>
      <c r="C50" s="710"/>
      <c r="D50" s="711"/>
      <c r="E50" s="712"/>
      <c r="F50" s="712"/>
      <c r="G50" s="712"/>
      <c r="H50" s="712"/>
      <c r="I50" s="713"/>
      <c r="J50" s="711"/>
      <c r="K50" s="712"/>
      <c r="L50" s="712"/>
      <c r="M50" s="712"/>
      <c r="N50" s="712"/>
      <c r="O50" s="714"/>
      <c r="P50" s="715"/>
      <c r="Q50" s="712"/>
      <c r="R50" s="712"/>
      <c r="S50" s="712"/>
      <c r="T50" s="712"/>
      <c r="U50" s="713"/>
      <c r="V50" s="711"/>
      <c r="W50" s="712"/>
      <c r="X50" s="712"/>
      <c r="Y50" s="712"/>
      <c r="Z50" s="712"/>
      <c r="AA50" s="713"/>
      <c r="AB50" s="712"/>
      <c r="AC50" s="716"/>
      <c r="AD50" s="716"/>
      <c r="AE50" s="716"/>
      <c r="AF50" s="716"/>
      <c r="AG50" s="708">
        <f t="shared" si="3"/>
        <v>0</v>
      </c>
    </row>
    <row r="51" spans="2:33" ht="13">
      <c r="B51" s="697">
        <v>42</v>
      </c>
      <c r="C51" s="710"/>
      <c r="D51" s="711"/>
      <c r="E51" s="712"/>
      <c r="F51" s="712"/>
      <c r="G51" s="712"/>
      <c r="H51" s="712"/>
      <c r="I51" s="713"/>
      <c r="J51" s="711"/>
      <c r="K51" s="712"/>
      <c r="L51" s="712"/>
      <c r="M51" s="712"/>
      <c r="N51" s="712"/>
      <c r="O51" s="714"/>
      <c r="P51" s="715"/>
      <c r="Q51" s="712"/>
      <c r="R51" s="712"/>
      <c r="S51" s="712"/>
      <c r="T51" s="712"/>
      <c r="U51" s="713"/>
      <c r="V51" s="711"/>
      <c r="W51" s="712"/>
      <c r="X51" s="712"/>
      <c r="Y51" s="712"/>
      <c r="Z51" s="712"/>
      <c r="AA51" s="713"/>
      <c r="AB51" s="712"/>
      <c r="AC51" s="716"/>
      <c r="AD51" s="716"/>
      <c r="AE51" s="716"/>
      <c r="AF51" s="716"/>
      <c r="AG51" s="708">
        <f t="shared" si="3"/>
        <v>0</v>
      </c>
    </row>
    <row r="52" spans="2:33" ht="13">
      <c r="B52" s="697">
        <v>43</v>
      </c>
      <c r="C52" s="710"/>
      <c r="D52" s="711"/>
      <c r="E52" s="712"/>
      <c r="F52" s="712"/>
      <c r="G52" s="712"/>
      <c r="H52" s="712"/>
      <c r="I52" s="713"/>
      <c r="J52" s="711"/>
      <c r="K52" s="712"/>
      <c r="L52" s="712"/>
      <c r="M52" s="712"/>
      <c r="N52" s="712"/>
      <c r="O52" s="714"/>
      <c r="P52" s="715"/>
      <c r="Q52" s="712"/>
      <c r="R52" s="712"/>
      <c r="S52" s="712"/>
      <c r="T52" s="712"/>
      <c r="U52" s="713"/>
      <c r="V52" s="711"/>
      <c r="W52" s="712"/>
      <c r="X52" s="712"/>
      <c r="Y52" s="712"/>
      <c r="Z52" s="712"/>
      <c r="AA52" s="713"/>
      <c r="AB52" s="712"/>
      <c r="AC52" s="716"/>
      <c r="AD52" s="716"/>
      <c r="AE52" s="716"/>
      <c r="AF52" s="716"/>
      <c r="AG52" s="708">
        <f t="shared" si="3"/>
        <v>0</v>
      </c>
    </row>
    <row r="53" spans="2:33" ht="13">
      <c r="B53" s="697">
        <v>44</v>
      </c>
      <c r="C53" s="710"/>
      <c r="D53" s="711"/>
      <c r="E53" s="712"/>
      <c r="F53" s="712"/>
      <c r="G53" s="712"/>
      <c r="H53" s="712"/>
      <c r="I53" s="713"/>
      <c r="J53" s="711"/>
      <c r="K53" s="712"/>
      <c r="L53" s="712"/>
      <c r="M53" s="712"/>
      <c r="N53" s="712"/>
      <c r="O53" s="714"/>
      <c r="P53" s="715"/>
      <c r="Q53" s="712"/>
      <c r="R53" s="712"/>
      <c r="S53" s="712"/>
      <c r="T53" s="712"/>
      <c r="U53" s="713"/>
      <c r="V53" s="711"/>
      <c r="W53" s="712"/>
      <c r="X53" s="712"/>
      <c r="Y53" s="712"/>
      <c r="Z53" s="712"/>
      <c r="AA53" s="713"/>
      <c r="AB53" s="712"/>
      <c r="AC53" s="716"/>
      <c r="AD53" s="716"/>
      <c r="AE53" s="716"/>
      <c r="AF53" s="716"/>
      <c r="AG53" s="708">
        <f t="shared" si="3"/>
        <v>0</v>
      </c>
    </row>
    <row r="54" spans="2:33" ht="13">
      <c r="B54" s="697">
        <v>45</v>
      </c>
      <c r="C54" s="710"/>
      <c r="D54" s="711"/>
      <c r="E54" s="712"/>
      <c r="F54" s="712"/>
      <c r="G54" s="712"/>
      <c r="H54" s="712"/>
      <c r="I54" s="713"/>
      <c r="J54" s="711"/>
      <c r="K54" s="712"/>
      <c r="L54" s="712"/>
      <c r="M54" s="712"/>
      <c r="N54" s="712"/>
      <c r="O54" s="714"/>
      <c r="P54" s="715"/>
      <c r="Q54" s="712"/>
      <c r="R54" s="712"/>
      <c r="S54" s="712"/>
      <c r="T54" s="712"/>
      <c r="U54" s="713"/>
      <c r="V54" s="711"/>
      <c r="W54" s="712"/>
      <c r="X54" s="712"/>
      <c r="Y54" s="712"/>
      <c r="Z54" s="712"/>
      <c r="AA54" s="713"/>
      <c r="AB54" s="712"/>
      <c r="AC54" s="707"/>
      <c r="AD54" s="707"/>
      <c r="AE54" s="707"/>
      <c r="AF54" s="707"/>
      <c r="AG54" s="708">
        <f t="shared" si="3"/>
        <v>0</v>
      </c>
    </row>
    <row r="55" spans="2:33" ht="13.5" thickBot="1">
      <c r="B55" s="697">
        <v>46</v>
      </c>
      <c r="C55" s="717"/>
      <c r="D55" s="718"/>
      <c r="E55" s="719"/>
      <c r="F55" s="719"/>
      <c r="G55" s="719"/>
      <c r="H55" s="719"/>
      <c r="I55" s="720"/>
      <c r="J55" s="718"/>
      <c r="K55" s="719"/>
      <c r="L55" s="719"/>
      <c r="M55" s="719"/>
      <c r="N55" s="719"/>
      <c r="O55" s="721"/>
      <c r="P55" s="722"/>
      <c r="Q55" s="719"/>
      <c r="R55" s="719"/>
      <c r="S55" s="719"/>
      <c r="T55" s="719"/>
      <c r="U55" s="720"/>
      <c r="V55" s="718"/>
      <c r="W55" s="719"/>
      <c r="X55" s="719"/>
      <c r="Y55" s="719"/>
      <c r="Z55" s="719"/>
      <c r="AA55" s="720"/>
      <c r="AB55" s="712"/>
      <c r="AC55" s="707"/>
      <c r="AD55" s="707"/>
      <c r="AE55" s="707"/>
      <c r="AF55" s="707"/>
      <c r="AG55" s="708">
        <f t="shared" si="3"/>
        <v>0</v>
      </c>
    </row>
  </sheetData>
  <sheetProtection algorithmName="SHA-512" hashValue="cdE4i71u/dgl3Rv+3iPOarFRTEa+i9kViVcXl8INi8v+SlckMNfRgavZMO0mKvCoBnc/9+qnv8mLGkjo8AvzfQ==" saltValue="5gLyZSraNrv75Jnx5CcQjQ==" spinCount="100000" sheet="1" objects="1" scenarios="1"/>
  <mergeCells count="20">
    <mergeCell ref="AB9:AF9"/>
    <mergeCell ref="AG9:AG10"/>
    <mergeCell ref="J6:O6"/>
    <mergeCell ref="P6:U6"/>
    <mergeCell ref="V6:AA6"/>
    <mergeCell ref="AC1:AF1"/>
    <mergeCell ref="AB2:AG2"/>
    <mergeCell ref="D3:AG3"/>
    <mergeCell ref="D4:O4"/>
    <mergeCell ref="P4:AA4"/>
    <mergeCell ref="AB4:AF8"/>
    <mergeCell ref="AG4:AG8"/>
    <mergeCell ref="D5:O5"/>
    <mergeCell ref="P5:AA5"/>
    <mergeCell ref="D6:I6"/>
    <mergeCell ref="D8:I8"/>
    <mergeCell ref="J8:O8"/>
    <mergeCell ref="P8:U8"/>
    <mergeCell ref="V8:AA8"/>
    <mergeCell ref="C2:V2"/>
  </mergeCells>
  <dataValidations disablePrompts="1" count="1">
    <dataValidation allowBlank="1" showInputMessage="1" showErrorMessage="1" prompt="wpisz liczbę uczniów w grupie" sqref="AB11:AF11 D10:AA10" xr:uid="{2FEE2D16-1BDE-4965-94DF-7904611BB1D7}"/>
  </dataValidations>
  <pageMargins left="0.70866141732283472" right="0.70866141732283472" top="0.74803149606299213" bottom="0.74803149606299213" header="0.31496062992125984" footer="0.31496062992125984"/>
  <pageSetup paperSize="9" scale="22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5D5083A9-EA1E-48B0-9B65-1FB407E6F6A9}">
          <x14:formula1>
            <xm:f>słownik!$A$2:$A$169</xm:f>
          </x14:formula1>
          <xm:sqref>C10:C55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E2747-EBF0-4B2F-9049-9289946F6A27}">
  <sheetPr>
    <tabColor rgb="FFFF0000"/>
  </sheetPr>
  <dimension ref="B1:F17"/>
  <sheetViews>
    <sheetView showGridLines="0" view="pageBreakPreview" zoomScale="90" zoomScaleNormal="100" zoomScaleSheetLayoutView="90" workbookViewId="0">
      <selection activeCell="E2" sqref="E2"/>
    </sheetView>
  </sheetViews>
  <sheetFormatPr defaultColWidth="9.1796875" defaultRowHeight="12.5"/>
  <cols>
    <col min="1" max="1" width="8" style="2" customWidth="1"/>
    <col min="2" max="2" width="14.453125" style="2" customWidth="1"/>
    <col min="3" max="3" width="28.1796875" style="2" customWidth="1"/>
    <col min="4" max="5" width="15.7265625" style="2" customWidth="1"/>
    <col min="6" max="6" width="13.7265625" style="2" customWidth="1"/>
    <col min="7" max="16384" width="9.1796875" style="2"/>
  </cols>
  <sheetData>
    <row r="1" spans="2:6" ht="34.5" customHeight="1">
      <c r="B1" s="723" t="str">
        <f>wizyt!C3</f>
        <v>??</v>
      </c>
      <c r="C1" s="724"/>
      <c r="D1" s="857" t="str">
        <f>wizyt!B1</f>
        <v xml:space="preserve"> </v>
      </c>
      <c r="E1" s="1023" t="str">
        <f>wizyt!D1</f>
        <v xml:space="preserve"> </v>
      </c>
      <c r="F1" s="1023"/>
    </row>
    <row r="2" spans="2:6" ht="24.75" customHeight="1">
      <c r="B2" s="1253" t="s">
        <v>573</v>
      </c>
      <c r="C2" s="1253"/>
      <c r="D2" s="1253"/>
      <c r="E2" s="725" t="str">
        <f>wizyt!H3</f>
        <v>2023/2024</v>
      </c>
      <c r="F2" s="726"/>
    </row>
    <row r="3" spans="2:6" ht="18.75" customHeight="1" thickBot="1">
      <c r="B3" s="727"/>
      <c r="C3" s="728"/>
      <c r="D3" s="729"/>
      <c r="E3" s="729"/>
      <c r="F3" s="728"/>
    </row>
    <row r="4" spans="2:6" ht="25" customHeight="1">
      <c r="B4" s="730"/>
      <c r="C4" s="731" t="s">
        <v>574</v>
      </c>
      <c r="D4" s="732" t="s">
        <v>507</v>
      </c>
      <c r="E4" s="733" t="s">
        <v>508</v>
      </c>
      <c r="F4" s="734" t="s">
        <v>575</v>
      </c>
    </row>
    <row r="5" spans="2:6" ht="25" customHeight="1">
      <c r="B5" s="1254" t="s">
        <v>576</v>
      </c>
      <c r="C5" s="1255"/>
      <c r="D5" s="735">
        <f>SUM(D6:D17)</f>
        <v>0</v>
      </c>
      <c r="E5" s="735">
        <f>SUM(E6:E17)</f>
        <v>0</v>
      </c>
      <c r="F5" s="736">
        <f t="shared" ref="F5:F16" si="0">SUM(D5:E5)</f>
        <v>0</v>
      </c>
    </row>
    <row r="6" spans="2:6" ht="35.15" customHeight="1">
      <c r="B6" s="1251"/>
      <c r="C6" s="1252"/>
      <c r="D6" s="737"/>
      <c r="E6" s="738"/>
      <c r="F6" s="739">
        <f t="shared" si="0"/>
        <v>0</v>
      </c>
    </row>
    <row r="7" spans="2:6" ht="35.15" customHeight="1">
      <c r="B7" s="1251"/>
      <c r="C7" s="1252"/>
      <c r="D7" s="737"/>
      <c r="E7" s="738"/>
      <c r="F7" s="739">
        <f t="shared" si="0"/>
        <v>0</v>
      </c>
    </row>
    <row r="8" spans="2:6" ht="35.15" customHeight="1">
      <c r="B8" s="1251"/>
      <c r="C8" s="1252"/>
      <c r="D8" s="737"/>
      <c r="E8" s="738"/>
      <c r="F8" s="739">
        <f t="shared" si="0"/>
        <v>0</v>
      </c>
    </row>
    <row r="9" spans="2:6" ht="35.15" customHeight="1">
      <c r="B9" s="1251"/>
      <c r="C9" s="1252"/>
      <c r="D9" s="737"/>
      <c r="E9" s="738"/>
      <c r="F9" s="739">
        <f t="shared" si="0"/>
        <v>0</v>
      </c>
    </row>
    <row r="10" spans="2:6" ht="35.15" customHeight="1">
      <c r="B10" s="1251"/>
      <c r="C10" s="1252"/>
      <c r="D10" s="737"/>
      <c r="E10" s="738"/>
      <c r="F10" s="739">
        <f t="shared" si="0"/>
        <v>0</v>
      </c>
    </row>
    <row r="11" spans="2:6" ht="35.15" customHeight="1">
      <c r="B11" s="1251"/>
      <c r="C11" s="1252"/>
      <c r="D11" s="737"/>
      <c r="E11" s="738"/>
      <c r="F11" s="739">
        <f t="shared" si="0"/>
        <v>0</v>
      </c>
    </row>
    <row r="12" spans="2:6" ht="35.15" customHeight="1">
      <c r="B12" s="1251"/>
      <c r="C12" s="1252"/>
      <c r="D12" s="737"/>
      <c r="E12" s="738"/>
      <c r="F12" s="739">
        <f t="shared" si="0"/>
        <v>0</v>
      </c>
    </row>
    <row r="13" spans="2:6" ht="35.15" customHeight="1">
      <c r="B13" s="1251"/>
      <c r="C13" s="1252"/>
      <c r="D13" s="737"/>
      <c r="E13" s="738"/>
      <c r="F13" s="739">
        <f t="shared" si="0"/>
        <v>0</v>
      </c>
    </row>
    <row r="14" spans="2:6" ht="35.15" customHeight="1">
      <c r="B14" s="1251"/>
      <c r="C14" s="1252"/>
      <c r="D14" s="740"/>
      <c r="E14" s="741"/>
      <c r="F14" s="739">
        <f t="shared" si="0"/>
        <v>0</v>
      </c>
    </row>
    <row r="15" spans="2:6" ht="35.15" customHeight="1">
      <c r="B15" s="1251"/>
      <c r="C15" s="1252"/>
      <c r="D15" s="740"/>
      <c r="E15" s="741"/>
      <c r="F15" s="739">
        <f t="shared" si="0"/>
        <v>0</v>
      </c>
    </row>
    <row r="16" spans="2:6" ht="35.15" customHeight="1">
      <c r="B16" s="1251"/>
      <c r="C16" s="1252"/>
      <c r="D16" s="740"/>
      <c r="E16" s="741"/>
      <c r="F16" s="739">
        <f t="shared" si="0"/>
        <v>0</v>
      </c>
    </row>
    <row r="17" spans="2:6" ht="35.15" customHeight="1" thickBot="1">
      <c r="B17" s="1251"/>
      <c r="C17" s="1252"/>
      <c r="D17" s="742"/>
      <c r="E17" s="742"/>
      <c r="F17" s="743">
        <f>SUM(D17:E17)</f>
        <v>0</v>
      </c>
    </row>
  </sheetData>
  <sheetProtection algorithmName="SHA-512" hashValue="VMVNNFfOIDF3+aWCj/FsJmBw8MTTqHCpiVbzcuuLUeQ4WB8+h+6VfEAuwYwlxS8BbThquh4iJ41250+zufAm7A==" saltValue="XcwzMjltj7gNga3sG/HQOA==" spinCount="100000" sheet="1" objects="1" scenarios="1"/>
  <mergeCells count="15">
    <mergeCell ref="B16:C16"/>
    <mergeCell ref="B17:C17"/>
    <mergeCell ref="B10:C10"/>
    <mergeCell ref="B11:C11"/>
    <mergeCell ref="B12:C12"/>
    <mergeCell ref="B13:C13"/>
    <mergeCell ref="B14:C14"/>
    <mergeCell ref="B15:C15"/>
    <mergeCell ref="E1:F1"/>
    <mergeCell ref="B9:C9"/>
    <mergeCell ref="B2:D2"/>
    <mergeCell ref="B5:C5"/>
    <mergeCell ref="B6:C6"/>
    <mergeCell ref="B7:C7"/>
    <mergeCell ref="B8:C8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F46E22B-33DA-4378-B90B-622266D1DAF5}">
          <x14:formula1>
            <xm:f>słownik!$D$53:$D$77</xm:f>
          </x14:formula1>
          <xm:sqref>B6:C17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3B168-32B6-4D5E-B35D-2CE4BEDC1EEE}">
  <sheetPr>
    <tabColor rgb="FFFFFF00"/>
  </sheetPr>
  <dimension ref="B1:O16"/>
  <sheetViews>
    <sheetView showGridLines="0" view="pageBreakPreview" zoomScale="80" zoomScaleNormal="100" zoomScaleSheetLayoutView="80" workbookViewId="0">
      <selection activeCell="C2" sqref="C2:F2"/>
    </sheetView>
  </sheetViews>
  <sheetFormatPr defaultColWidth="9.1796875" defaultRowHeight="12.5"/>
  <cols>
    <col min="1" max="1" width="8" style="2" customWidth="1"/>
    <col min="2" max="2" width="17.26953125" style="2" customWidth="1"/>
    <col min="3" max="3" width="25.54296875" style="2" customWidth="1"/>
    <col min="4" max="6" width="18.7265625" style="2" customWidth="1"/>
    <col min="7" max="7" width="9.1796875" style="2" customWidth="1"/>
    <col min="8" max="16384" width="9.1796875" style="2"/>
  </cols>
  <sheetData>
    <row r="1" spans="2:15" ht="13">
      <c r="D1" s="150" t="str">
        <f>wizyt!B1</f>
        <v xml:space="preserve"> </v>
      </c>
      <c r="E1" s="1023" t="str">
        <f>wizyt!D1</f>
        <v xml:space="preserve"> </v>
      </c>
      <c r="F1" s="1023"/>
    </row>
    <row r="2" spans="2:15" ht="38.25" customHeight="1" thickBot="1">
      <c r="B2" s="727" t="str">
        <f>wizyt!C3</f>
        <v>??</v>
      </c>
      <c r="C2" s="1258" t="s">
        <v>577</v>
      </c>
      <c r="D2" s="1258"/>
      <c r="E2" s="1258"/>
      <c r="F2" s="1258"/>
    </row>
    <row r="3" spans="2:15" ht="25" customHeight="1" thickBot="1">
      <c r="B3" s="744"/>
      <c r="C3" s="745"/>
      <c r="D3" s="1259" t="s">
        <v>578</v>
      </c>
      <c r="E3" s="1260"/>
      <c r="F3" s="1261"/>
    </row>
    <row r="4" spans="2:15" ht="42" customHeight="1">
      <c r="B4" s="1262" t="s">
        <v>579</v>
      </c>
      <c r="C4" s="1263"/>
      <c r="D4" s="746" t="s">
        <v>580</v>
      </c>
      <c r="E4" s="747" t="s">
        <v>581</v>
      </c>
      <c r="F4" s="748" t="s">
        <v>582</v>
      </c>
    </row>
    <row r="5" spans="2:15" ht="29.25" customHeight="1">
      <c r="B5" s="1264"/>
      <c r="C5" s="1265"/>
      <c r="D5" s="749">
        <f>SUM(D6:D14)</f>
        <v>0</v>
      </c>
      <c r="E5" s="750">
        <f>SUM(E6:E14)</f>
        <v>0</v>
      </c>
      <c r="F5" s="751">
        <f>SUM(F6:F14)</f>
        <v>0</v>
      </c>
      <c r="G5" s="729"/>
      <c r="H5" s="729"/>
      <c r="I5" s="729"/>
      <c r="J5" s="729"/>
      <c r="K5" s="729"/>
      <c r="L5" s="729"/>
      <c r="M5" s="729"/>
      <c r="N5" s="729"/>
      <c r="O5" s="729"/>
    </row>
    <row r="6" spans="2:15" ht="35.15" customHeight="1">
      <c r="B6" s="1266"/>
      <c r="C6" s="1267"/>
      <c r="D6" s="752"/>
      <c r="E6" s="753"/>
      <c r="F6" s="754"/>
    </row>
    <row r="7" spans="2:15" ht="35.15" customHeight="1">
      <c r="B7" s="1266"/>
      <c r="C7" s="1267"/>
      <c r="D7" s="752"/>
      <c r="E7" s="753"/>
      <c r="F7" s="754"/>
    </row>
    <row r="8" spans="2:15" ht="35.15" customHeight="1">
      <c r="B8" s="1266"/>
      <c r="C8" s="1267"/>
      <c r="D8" s="752"/>
      <c r="E8" s="753"/>
      <c r="F8" s="754"/>
    </row>
    <row r="9" spans="2:15" ht="35.15" customHeight="1">
      <c r="B9" s="1266"/>
      <c r="C9" s="1267"/>
      <c r="D9" s="752"/>
      <c r="E9" s="753"/>
      <c r="F9" s="754"/>
    </row>
    <row r="10" spans="2:15" ht="35.15" customHeight="1">
      <c r="B10" s="1266"/>
      <c r="C10" s="1267"/>
      <c r="D10" s="752"/>
      <c r="E10" s="753"/>
      <c r="F10" s="754"/>
    </row>
    <row r="11" spans="2:15" ht="35.15" customHeight="1">
      <c r="B11" s="1266"/>
      <c r="C11" s="1267"/>
      <c r="D11" s="752"/>
      <c r="E11" s="753"/>
      <c r="F11" s="754"/>
    </row>
    <row r="12" spans="2:15" ht="35.15" customHeight="1">
      <c r="B12" s="1266"/>
      <c r="C12" s="1267"/>
      <c r="D12" s="752"/>
      <c r="E12" s="753"/>
      <c r="F12" s="754"/>
    </row>
    <row r="13" spans="2:15" ht="35.15" customHeight="1">
      <c r="B13" s="1266"/>
      <c r="C13" s="1267"/>
      <c r="D13" s="752"/>
      <c r="E13" s="753"/>
      <c r="F13" s="754"/>
    </row>
    <row r="14" spans="2:15" ht="35.15" customHeight="1" thickBot="1">
      <c r="B14" s="1256"/>
      <c r="C14" s="1257"/>
      <c r="D14" s="755"/>
      <c r="E14" s="756"/>
      <c r="F14" s="757"/>
    </row>
    <row r="15" spans="2:15" ht="30" customHeight="1"/>
    <row r="16" spans="2:15" ht="30" customHeight="1"/>
  </sheetData>
  <sheetProtection algorithmName="SHA-512" hashValue="0503QMvqIp8J2wBu1mmbOcl9Z4YWpc58TKr5uPaYaXjYtnaVcFpszyQk8bZm5z8jAx+X7KQVHUwvK3KlrrHGMg==" saltValue="IysyK90adDXUDpcg1AFfJQ==" spinCount="100000" sheet="1" objects="1" scenarios="1"/>
  <mergeCells count="13">
    <mergeCell ref="E1:F1"/>
    <mergeCell ref="B14:C14"/>
    <mergeCell ref="C2:F2"/>
    <mergeCell ref="D3:F3"/>
    <mergeCell ref="B4:C5"/>
    <mergeCell ref="B6:C6"/>
    <mergeCell ref="B7:C7"/>
    <mergeCell ref="B8:C8"/>
    <mergeCell ref="B9:C9"/>
    <mergeCell ref="B10:C10"/>
    <mergeCell ref="B11:C11"/>
    <mergeCell ref="B12:C12"/>
    <mergeCell ref="B13:C13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0C071-4207-47BE-9373-75A83CBCA8DA}">
  <sheetPr>
    <tabColor rgb="FFFF0000"/>
  </sheetPr>
  <dimension ref="B1:L71"/>
  <sheetViews>
    <sheetView showGridLines="0" view="pageBreakPreview" zoomScaleNormal="100" zoomScaleSheetLayoutView="100" workbookViewId="0">
      <selection activeCell="H3" sqref="H3"/>
    </sheetView>
  </sheetViews>
  <sheetFormatPr defaultColWidth="9.26953125" defaultRowHeight="13"/>
  <cols>
    <col min="1" max="1" width="4.54296875" style="762" customWidth="1"/>
    <col min="2" max="2" width="4.453125" style="762" customWidth="1"/>
    <col min="3" max="3" width="46.1796875" style="762" customWidth="1"/>
    <col min="4" max="7" width="5.7265625" style="762" customWidth="1"/>
    <col min="8" max="8" width="9" style="762" customWidth="1"/>
    <col min="9" max="9" width="10.7265625" style="762" customWidth="1"/>
    <col min="10" max="10" width="11.81640625" style="762" customWidth="1"/>
    <col min="11" max="11" width="3.54296875" style="762" customWidth="1"/>
    <col min="12" max="12" width="22.54296875" style="762" customWidth="1"/>
    <col min="13" max="16384" width="9.26953125" style="762"/>
  </cols>
  <sheetData>
    <row r="1" spans="2:12" ht="18">
      <c r="B1" s="758"/>
      <c r="C1" s="759" t="str">
        <f>wizyt!C3</f>
        <v>??</v>
      </c>
      <c r="D1" s="760"/>
      <c r="E1" s="760"/>
      <c r="F1" s="761"/>
      <c r="H1" s="150" t="str">
        <f>wizyt!$B$1</f>
        <v xml:space="preserve"> </v>
      </c>
      <c r="I1" s="1023" t="str">
        <f>wizyt!$D$1</f>
        <v xml:space="preserve"> </v>
      </c>
      <c r="J1" s="1023"/>
    </row>
    <row r="2" spans="2:12" ht="20">
      <c r="B2" s="761"/>
      <c r="E2" s="763"/>
      <c r="F2" s="761"/>
      <c r="H2" s="764" t="s">
        <v>583</v>
      </c>
      <c r="I2" s="1274" t="str">
        <f>wizyt!H3</f>
        <v>2023/2024</v>
      </c>
      <c r="J2" s="1274"/>
    </row>
    <row r="3" spans="2:12" ht="20">
      <c r="B3" s="765"/>
      <c r="E3" s="763"/>
      <c r="F3" s="761"/>
      <c r="H3" s="764"/>
      <c r="I3" s="766"/>
    </row>
    <row r="4" spans="2:12" ht="18.75" customHeight="1">
      <c r="B4" s="767"/>
      <c r="C4" s="1275" t="str">
        <f>wizyt!B6</f>
        <v>??</v>
      </c>
      <c r="D4" s="1275"/>
      <c r="E4" s="1275"/>
      <c r="F4" s="1275"/>
      <c r="G4" s="1275"/>
      <c r="H4" s="1275"/>
      <c r="I4" s="1275"/>
      <c r="J4" s="1275"/>
    </row>
    <row r="5" spans="2:12" ht="18.75" customHeight="1">
      <c r="B5" s="768"/>
      <c r="C5" s="769"/>
      <c r="D5" s="769"/>
      <c r="E5" s="769"/>
      <c r="F5" s="769"/>
      <c r="G5" s="769"/>
      <c r="H5" s="769"/>
      <c r="I5" s="769"/>
      <c r="J5" s="769"/>
    </row>
    <row r="6" spans="2:12" ht="21" customHeight="1" thickBot="1">
      <c r="B6" s="770"/>
      <c r="C6" s="1276"/>
      <c r="D6" s="1276"/>
      <c r="E6" s="1276"/>
      <c r="F6" s="1276"/>
      <c r="G6" s="770"/>
    </row>
    <row r="7" spans="2:12" ht="5.25" customHeight="1">
      <c r="B7" s="1277" t="s">
        <v>584</v>
      </c>
      <c r="C7" s="1278"/>
      <c r="D7" s="1283" t="s">
        <v>560</v>
      </c>
      <c r="E7" s="1284"/>
      <c r="F7" s="1284"/>
      <c r="G7" s="1285"/>
      <c r="H7" s="1292" t="s">
        <v>585</v>
      </c>
      <c r="I7" s="1295" t="s">
        <v>586</v>
      </c>
      <c r="J7" s="1298" t="s">
        <v>587</v>
      </c>
    </row>
    <row r="8" spans="2:12" ht="9" customHeight="1">
      <c r="B8" s="1279"/>
      <c r="C8" s="1280"/>
      <c r="D8" s="1286"/>
      <c r="E8" s="1287"/>
      <c r="F8" s="1287"/>
      <c r="G8" s="1288"/>
      <c r="H8" s="1293"/>
      <c r="I8" s="1296"/>
      <c r="J8" s="1299"/>
    </row>
    <row r="9" spans="2:12" ht="12.75" customHeight="1">
      <c r="B9" s="1279"/>
      <c r="C9" s="1280"/>
      <c r="D9" s="1289"/>
      <c r="E9" s="1290"/>
      <c r="F9" s="1290"/>
      <c r="G9" s="1291"/>
      <c r="H9" s="1293"/>
      <c r="I9" s="1296"/>
      <c r="J9" s="1299"/>
    </row>
    <row r="10" spans="2:12" ht="12.75" customHeight="1">
      <c r="B10" s="1279"/>
      <c r="C10" s="1280"/>
      <c r="D10" s="771" t="s">
        <v>507</v>
      </c>
      <c r="E10" s="772" t="s">
        <v>508</v>
      </c>
      <c r="F10" s="773" t="s">
        <v>561</v>
      </c>
      <c r="G10" s="774" t="s">
        <v>562</v>
      </c>
      <c r="H10" s="1293"/>
      <c r="I10" s="1296"/>
      <c r="J10" s="1299"/>
    </row>
    <row r="11" spans="2:12" ht="12.75" customHeight="1">
      <c r="B11" s="1279"/>
      <c r="C11" s="1280"/>
      <c r="D11" s="1301" t="s">
        <v>588</v>
      </c>
      <c r="E11" s="1302"/>
      <c r="F11" s="1302"/>
      <c r="G11" s="1303"/>
      <c r="H11" s="1293"/>
      <c r="I11" s="1296"/>
      <c r="J11" s="1299"/>
    </row>
    <row r="12" spans="2:12" ht="12.75" customHeight="1">
      <c r="B12" s="1279"/>
      <c r="C12" s="1280"/>
      <c r="D12" s="775">
        <f>Kalendarz!$F$31</f>
        <v>30</v>
      </c>
      <c r="E12" s="775">
        <f>Kalendarz!$F$31</f>
        <v>30</v>
      </c>
      <c r="F12" s="775">
        <f>Kalendarz!$F$31</f>
        <v>30</v>
      </c>
      <c r="G12" s="775">
        <f>Kalendarz!$F$32</f>
        <v>25</v>
      </c>
      <c r="H12" s="1293"/>
      <c r="I12" s="1296"/>
      <c r="J12" s="1299"/>
    </row>
    <row r="13" spans="2:12" ht="16.5" customHeight="1" thickBot="1">
      <c r="B13" s="1281"/>
      <c r="C13" s="1282"/>
      <c r="D13" s="1304" t="s">
        <v>589</v>
      </c>
      <c r="E13" s="1305"/>
      <c r="F13" s="1305"/>
      <c r="G13" s="1306"/>
      <c r="H13" s="1294"/>
      <c r="I13" s="1297"/>
      <c r="J13" s="1300"/>
    </row>
    <row r="14" spans="2:12" ht="27" customHeight="1" thickBot="1">
      <c r="B14" s="776"/>
      <c r="C14" s="777" t="s">
        <v>590</v>
      </c>
      <c r="D14" s="778">
        <f t="shared" ref="D14:G14" si="0">D16+D15</f>
        <v>0</v>
      </c>
      <c r="E14" s="779">
        <f t="shared" si="0"/>
        <v>0</v>
      </c>
      <c r="F14" s="779">
        <f t="shared" si="0"/>
        <v>0</v>
      </c>
      <c r="G14" s="780">
        <f t="shared" si="0"/>
        <v>0</v>
      </c>
      <c r="H14" s="781">
        <f>SUM(D14:G14)</f>
        <v>0</v>
      </c>
      <c r="I14" s="782">
        <f>SUM(I15:I16)</f>
        <v>0</v>
      </c>
      <c r="J14" s="783"/>
    </row>
    <row r="15" spans="2:12" ht="23.25" customHeight="1">
      <c r="B15" s="784"/>
      <c r="C15" s="785" t="s">
        <v>591</v>
      </c>
      <c r="D15" s="786">
        <f>SUM(D18:D53)</f>
        <v>0</v>
      </c>
      <c r="E15" s="786">
        <f t="shared" ref="E15:G15" si="1">SUM(E18:E53)</f>
        <v>0</v>
      </c>
      <c r="F15" s="786">
        <f t="shared" si="1"/>
        <v>0</v>
      </c>
      <c r="G15" s="787">
        <f t="shared" si="1"/>
        <v>0</v>
      </c>
      <c r="H15" s="788">
        <f>SUM(D15:G15)/2</f>
        <v>0</v>
      </c>
      <c r="I15" s="789">
        <f>D15*$D$12+E15*$E$12+F15*$F$12+G15*$G$12</f>
        <v>0</v>
      </c>
      <c r="J15" s="790"/>
    </row>
    <row r="16" spans="2:12" ht="21" customHeight="1">
      <c r="B16" s="791"/>
      <c r="C16" s="792" t="s">
        <v>592</v>
      </c>
      <c r="D16" s="793">
        <f>SUM(D55:D64)</f>
        <v>0</v>
      </c>
      <c r="E16" s="794">
        <f>SUM(E55:E64)</f>
        <v>0</v>
      </c>
      <c r="F16" s="794">
        <f>SUM(F55:F64)</f>
        <v>0</v>
      </c>
      <c r="G16" s="795">
        <f>SUM(G55:G64)</f>
        <v>0</v>
      </c>
      <c r="H16" s="796">
        <f>SUM(D16:G16)/2</f>
        <v>0</v>
      </c>
      <c r="I16" s="797">
        <f>D16*$D$12+E16*$E$12+F16*$F$12+G16*$G$12</f>
        <v>0</v>
      </c>
      <c r="J16" s="798"/>
      <c r="L16" s="1268"/>
    </row>
    <row r="17" spans="2:12" ht="19.5" customHeight="1">
      <c r="B17" s="799"/>
      <c r="C17" s="800" t="s">
        <v>593</v>
      </c>
      <c r="D17" s="801"/>
      <c r="E17" s="801"/>
      <c r="F17" s="801"/>
      <c r="G17" s="801"/>
      <c r="H17" s="801"/>
      <c r="I17" s="802"/>
      <c r="J17" s="803"/>
      <c r="L17" s="1268"/>
    </row>
    <row r="18" spans="2:12" s="812" customFormat="1" ht="14.15" customHeight="1">
      <c r="B18" s="804">
        <v>1</v>
      </c>
      <c r="C18" s="805"/>
      <c r="D18" s="806"/>
      <c r="E18" s="807"/>
      <c r="F18" s="807"/>
      <c r="G18" s="808"/>
      <c r="H18" s="809">
        <f>SUM(D18:G18)/2</f>
        <v>0</v>
      </c>
      <c r="I18" s="810">
        <f>D18*$D$12+E18*$E$12+F18*$F$12+G18*$G$12</f>
        <v>0</v>
      </c>
      <c r="J18" s="811"/>
      <c r="L18" s="1268"/>
    </row>
    <row r="19" spans="2:12" s="812" customFormat="1" ht="14.15" customHeight="1">
      <c r="B19" s="813">
        <v>2</v>
      </c>
      <c r="C19" s="814"/>
      <c r="D19" s="815"/>
      <c r="E19" s="816"/>
      <c r="F19" s="816"/>
      <c r="G19" s="817"/>
      <c r="H19" s="818">
        <f>SUM(D19:G19)/2</f>
        <v>0</v>
      </c>
      <c r="I19" s="819">
        <f t="shared" ref="I19:I41" si="2">D19*$D$12+E19*$E$12+F19*$F$12+G19*$G$12</f>
        <v>0</v>
      </c>
      <c r="J19" s="820"/>
      <c r="L19" s="1268"/>
    </row>
    <row r="20" spans="2:12" s="812" customFormat="1" ht="14.15" customHeight="1">
      <c r="B20" s="813">
        <v>3</v>
      </c>
      <c r="C20" s="814"/>
      <c r="D20" s="815"/>
      <c r="E20" s="816"/>
      <c r="F20" s="816"/>
      <c r="G20" s="817"/>
      <c r="H20" s="818">
        <f t="shared" ref="H20:H53" si="3">SUM(D20:G20)/2</f>
        <v>0</v>
      </c>
      <c r="I20" s="819">
        <f>D20*$D$12+E20*$E$12+F20*$F$12+G20*$G$12</f>
        <v>0</v>
      </c>
      <c r="J20" s="820"/>
      <c r="L20" s="1268"/>
    </row>
    <row r="21" spans="2:12" s="812" customFormat="1" ht="14.15" customHeight="1">
      <c r="B21" s="813">
        <v>4</v>
      </c>
      <c r="C21" s="814"/>
      <c r="D21" s="815"/>
      <c r="E21" s="816"/>
      <c r="F21" s="816"/>
      <c r="G21" s="817"/>
      <c r="H21" s="818">
        <f t="shared" si="3"/>
        <v>0</v>
      </c>
      <c r="I21" s="819">
        <f t="shared" si="2"/>
        <v>0</v>
      </c>
      <c r="J21" s="820"/>
      <c r="L21" s="1268"/>
    </row>
    <row r="22" spans="2:12" s="812" customFormat="1" ht="14.15" customHeight="1">
      <c r="B22" s="813">
        <v>5</v>
      </c>
      <c r="C22" s="814"/>
      <c r="D22" s="815"/>
      <c r="E22" s="816"/>
      <c r="F22" s="816"/>
      <c r="G22" s="817"/>
      <c r="H22" s="818">
        <f t="shared" si="3"/>
        <v>0</v>
      </c>
      <c r="I22" s="819">
        <f t="shared" si="2"/>
        <v>0</v>
      </c>
      <c r="J22" s="820"/>
      <c r="L22" s="1268"/>
    </row>
    <row r="23" spans="2:12" s="812" customFormat="1" ht="14.15" customHeight="1">
      <c r="B23" s="813">
        <v>6</v>
      </c>
      <c r="C23" s="814"/>
      <c r="D23" s="815"/>
      <c r="E23" s="816"/>
      <c r="F23" s="816"/>
      <c r="G23" s="817"/>
      <c r="H23" s="818">
        <f t="shared" si="3"/>
        <v>0</v>
      </c>
      <c r="I23" s="819">
        <f t="shared" si="2"/>
        <v>0</v>
      </c>
      <c r="J23" s="820"/>
      <c r="L23" s="1268"/>
    </row>
    <row r="24" spans="2:12" s="812" customFormat="1" ht="14.15" customHeight="1">
      <c r="B24" s="813">
        <v>7</v>
      </c>
      <c r="C24" s="814"/>
      <c r="D24" s="815"/>
      <c r="E24" s="816"/>
      <c r="F24" s="816"/>
      <c r="G24" s="817"/>
      <c r="H24" s="818">
        <f t="shared" si="3"/>
        <v>0</v>
      </c>
      <c r="I24" s="819">
        <f t="shared" si="2"/>
        <v>0</v>
      </c>
      <c r="J24" s="820"/>
      <c r="L24" s="1268"/>
    </row>
    <row r="25" spans="2:12" s="812" customFormat="1" ht="14.15" customHeight="1">
      <c r="B25" s="813">
        <v>8</v>
      </c>
      <c r="C25" s="814"/>
      <c r="D25" s="815"/>
      <c r="E25" s="816"/>
      <c r="F25" s="816"/>
      <c r="G25" s="817"/>
      <c r="H25" s="818">
        <f t="shared" si="3"/>
        <v>0</v>
      </c>
      <c r="I25" s="819">
        <f t="shared" si="2"/>
        <v>0</v>
      </c>
      <c r="J25" s="820"/>
    </row>
    <row r="26" spans="2:12" s="812" customFormat="1" ht="14.15" customHeight="1">
      <c r="B26" s="813">
        <v>9</v>
      </c>
      <c r="C26" s="814"/>
      <c r="D26" s="815"/>
      <c r="E26" s="816"/>
      <c r="F26" s="816"/>
      <c r="G26" s="817"/>
      <c r="H26" s="818">
        <f t="shared" si="3"/>
        <v>0</v>
      </c>
      <c r="I26" s="819">
        <f t="shared" si="2"/>
        <v>0</v>
      </c>
      <c r="J26" s="820"/>
    </row>
    <row r="27" spans="2:12" s="812" customFormat="1" ht="14.15" customHeight="1">
      <c r="B27" s="813">
        <v>10</v>
      </c>
      <c r="C27" s="814"/>
      <c r="D27" s="815"/>
      <c r="E27" s="816"/>
      <c r="F27" s="816"/>
      <c r="G27" s="817"/>
      <c r="H27" s="818">
        <f t="shared" si="3"/>
        <v>0</v>
      </c>
      <c r="I27" s="819">
        <f t="shared" si="2"/>
        <v>0</v>
      </c>
      <c r="J27" s="820"/>
    </row>
    <row r="28" spans="2:12" s="812" customFormat="1" ht="14.15" customHeight="1">
      <c r="B28" s="813">
        <v>11</v>
      </c>
      <c r="C28" s="814"/>
      <c r="D28" s="815"/>
      <c r="E28" s="816"/>
      <c r="F28" s="816"/>
      <c r="G28" s="817"/>
      <c r="H28" s="818">
        <f t="shared" ref="H28:H33" si="4">SUM(D28:G28)/2</f>
        <v>0</v>
      </c>
      <c r="I28" s="819">
        <f t="shared" si="2"/>
        <v>0</v>
      </c>
      <c r="J28" s="820"/>
    </row>
    <row r="29" spans="2:12" s="812" customFormat="1" ht="14.15" customHeight="1">
      <c r="B29" s="813">
        <v>12</v>
      </c>
      <c r="C29" s="814"/>
      <c r="D29" s="815"/>
      <c r="E29" s="816"/>
      <c r="F29" s="816"/>
      <c r="G29" s="817"/>
      <c r="H29" s="818">
        <f t="shared" si="4"/>
        <v>0</v>
      </c>
      <c r="I29" s="819">
        <f t="shared" si="2"/>
        <v>0</v>
      </c>
      <c r="J29" s="820"/>
    </row>
    <row r="30" spans="2:12" s="812" customFormat="1" ht="14.15" customHeight="1">
      <c r="B30" s="813">
        <v>13</v>
      </c>
      <c r="C30" s="814"/>
      <c r="D30" s="815"/>
      <c r="E30" s="816"/>
      <c r="F30" s="816"/>
      <c r="G30" s="817"/>
      <c r="H30" s="818">
        <f t="shared" si="4"/>
        <v>0</v>
      </c>
      <c r="I30" s="819">
        <f t="shared" si="2"/>
        <v>0</v>
      </c>
      <c r="J30" s="820"/>
    </row>
    <row r="31" spans="2:12" s="812" customFormat="1" ht="14.15" customHeight="1">
      <c r="B31" s="813">
        <v>14</v>
      </c>
      <c r="C31" s="814"/>
      <c r="D31" s="815"/>
      <c r="E31" s="816"/>
      <c r="F31" s="816"/>
      <c r="G31" s="817"/>
      <c r="H31" s="818">
        <f t="shared" si="4"/>
        <v>0</v>
      </c>
      <c r="I31" s="819">
        <f t="shared" si="2"/>
        <v>0</v>
      </c>
      <c r="J31" s="820"/>
    </row>
    <row r="32" spans="2:12" s="812" customFormat="1" ht="14.15" customHeight="1">
      <c r="B32" s="813">
        <v>15</v>
      </c>
      <c r="C32" s="814"/>
      <c r="D32" s="815"/>
      <c r="E32" s="816"/>
      <c r="F32" s="816"/>
      <c r="G32" s="817"/>
      <c r="H32" s="818">
        <f t="shared" si="4"/>
        <v>0</v>
      </c>
      <c r="I32" s="819">
        <f t="shared" si="2"/>
        <v>0</v>
      </c>
      <c r="J32" s="820"/>
    </row>
    <row r="33" spans="2:10" s="812" customFormat="1" ht="14.15" customHeight="1">
      <c r="B33" s="813">
        <v>16</v>
      </c>
      <c r="C33" s="814"/>
      <c r="D33" s="815"/>
      <c r="E33" s="816"/>
      <c r="F33" s="816"/>
      <c r="G33" s="817"/>
      <c r="H33" s="818">
        <f t="shared" si="4"/>
        <v>0</v>
      </c>
      <c r="I33" s="819">
        <f t="shared" si="2"/>
        <v>0</v>
      </c>
      <c r="J33" s="820"/>
    </row>
    <row r="34" spans="2:10" s="812" customFormat="1" ht="14.15" customHeight="1">
      <c r="B34" s="813">
        <v>17</v>
      </c>
      <c r="C34" s="814"/>
      <c r="D34" s="815"/>
      <c r="E34" s="816"/>
      <c r="F34" s="816"/>
      <c r="G34" s="817"/>
      <c r="H34" s="818">
        <f t="shared" si="3"/>
        <v>0</v>
      </c>
      <c r="I34" s="819">
        <f t="shared" si="2"/>
        <v>0</v>
      </c>
      <c r="J34" s="820"/>
    </row>
    <row r="35" spans="2:10" s="812" customFormat="1" ht="14.15" customHeight="1">
      <c r="B35" s="813">
        <v>18</v>
      </c>
      <c r="C35" s="814"/>
      <c r="D35" s="815"/>
      <c r="E35" s="816"/>
      <c r="F35" s="816"/>
      <c r="G35" s="817"/>
      <c r="H35" s="818">
        <f t="shared" si="3"/>
        <v>0</v>
      </c>
      <c r="I35" s="819">
        <f t="shared" si="2"/>
        <v>0</v>
      </c>
      <c r="J35" s="820"/>
    </row>
    <row r="36" spans="2:10" s="812" customFormat="1" ht="14.15" customHeight="1">
      <c r="B36" s="813">
        <v>19</v>
      </c>
      <c r="C36" s="814"/>
      <c r="D36" s="815"/>
      <c r="E36" s="816"/>
      <c r="F36" s="816"/>
      <c r="G36" s="817"/>
      <c r="H36" s="818">
        <f t="shared" si="3"/>
        <v>0</v>
      </c>
      <c r="I36" s="819">
        <f t="shared" si="2"/>
        <v>0</v>
      </c>
      <c r="J36" s="820"/>
    </row>
    <row r="37" spans="2:10" s="812" customFormat="1" ht="14.15" customHeight="1">
      <c r="B37" s="813">
        <v>20</v>
      </c>
      <c r="C37" s="814"/>
      <c r="D37" s="815"/>
      <c r="E37" s="816"/>
      <c r="F37" s="816"/>
      <c r="G37" s="817"/>
      <c r="H37" s="818">
        <f t="shared" si="3"/>
        <v>0</v>
      </c>
      <c r="I37" s="819">
        <f t="shared" si="2"/>
        <v>0</v>
      </c>
      <c r="J37" s="820"/>
    </row>
    <row r="38" spans="2:10" s="812" customFormat="1" ht="14.15" customHeight="1">
      <c r="B38" s="813">
        <v>21</v>
      </c>
      <c r="C38" s="814"/>
      <c r="D38" s="815"/>
      <c r="E38" s="816"/>
      <c r="F38" s="816"/>
      <c r="G38" s="817"/>
      <c r="H38" s="818">
        <f t="shared" si="3"/>
        <v>0</v>
      </c>
      <c r="I38" s="819">
        <f t="shared" si="2"/>
        <v>0</v>
      </c>
      <c r="J38" s="820"/>
    </row>
    <row r="39" spans="2:10" s="812" customFormat="1" ht="14.15" customHeight="1">
      <c r="B39" s="813">
        <v>22</v>
      </c>
      <c r="C39" s="814"/>
      <c r="D39" s="815"/>
      <c r="E39" s="816"/>
      <c r="F39" s="816"/>
      <c r="G39" s="817"/>
      <c r="H39" s="818">
        <f t="shared" si="3"/>
        <v>0</v>
      </c>
      <c r="I39" s="819">
        <f t="shared" si="2"/>
        <v>0</v>
      </c>
      <c r="J39" s="820"/>
    </row>
    <row r="40" spans="2:10" s="812" customFormat="1" ht="14.15" customHeight="1">
      <c r="B40" s="813">
        <v>23</v>
      </c>
      <c r="C40" s="814"/>
      <c r="D40" s="815"/>
      <c r="E40" s="816"/>
      <c r="F40" s="816"/>
      <c r="G40" s="817"/>
      <c r="H40" s="818">
        <f t="shared" si="3"/>
        <v>0</v>
      </c>
      <c r="I40" s="819">
        <f t="shared" si="2"/>
        <v>0</v>
      </c>
      <c r="J40" s="820"/>
    </row>
    <row r="41" spans="2:10" s="812" customFormat="1" ht="14.15" customHeight="1">
      <c r="B41" s="813">
        <v>24</v>
      </c>
      <c r="C41" s="814"/>
      <c r="D41" s="815"/>
      <c r="E41" s="816"/>
      <c r="F41" s="816"/>
      <c r="G41" s="817"/>
      <c r="H41" s="818">
        <f t="shared" si="3"/>
        <v>0</v>
      </c>
      <c r="I41" s="819">
        <f t="shared" si="2"/>
        <v>0</v>
      </c>
      <c r="J41" s="820"/>
    </row>
    <row r="42" spans="2:10" s="812" customFormat="1" ht="14.15" customHeight="1">
      <c r="B42" s="813">
        <v>25</v>
      </c>
      <c r="C42" s="821"/>
      <c r="D42" s="815"/>
      <c r="E42" s="816"/>
      <c r="F42" s="816"/>
      <c r="G42" s="817"/>
      <c r="H42" s="818">
        <f t="shared" si="3"/>
        <v>0</v>
      </c>
      <c r="I42" s="819">
        <f>D42*$D$12+E42*$E$12+F42*$F$12+G42*$G$12</f>
        <v>0</v>
      </c>
      <c r="J42" s="820"/>
    </row>
    <row r="43" spans="2:10" s="812" customFormat="1" ht="14.15" customHeight="1">
      <c r="B43" s="813">
        <v>26</v>
      </c>
      <c r="C43" s="821"/>
      <c r="D43" s="815"/>
      <c r="E43" s="816"/>
      <c r="F43" s="816"/>
      <c r="G43" s="817"/>
      <c r="H43" s="818">
        <f t="shared" si="3"/>
        <v>0</v>
      </c>
      <c r="I43" s="819">
        <f t="shared" ref="I43:I52" si="5">D43*$D$12+E43*$E$12+F43*$F$12+G43*$G$12</f>
        <v>0</v>
      </c>
      <c r="J43" s="820"/>
    </row>
    <row r="44" spans="2:10" s="812" customFormat="1" ht="14.15" customHeight="1">
      <c r="B44" s="813">
        <v>27</v>
      </c>
      <c r="C44" s="821"/>
      <c r="D44" s="815"/>
      <c r="E44" s="816"/>
      <c r="F44" s="816"/>
      <c r="G44" s="817"/>
      <c r="H44" s="818">
        <f t="shared" si="3"/>
        <v>0</v>
      </c>
      <c r="I44" s="819">
        <f t="shared" si="5"/>
        <v>0</v>
      </c>
      <c r="J44" s="820"/>
    </row>
    <row r="45" spans="2:10" s="812" customFormat="1" ht="14.15" customHeight="1">
      <c r="B45" s="813">
        <v>28</v>
      </c>
      <c r="C45" s="821"/>
      <c r="D45" s="815"/>
      <c r="E45" s="816"/>
      <c r="F45" s="816"/>
      <c r="G45" s="817"/>
      <c r="H45" s="818">
        <f t="shared" si="3"/>
        <v>0</v>
      </c>
      <c r="I45" s="819">
        <f t="shared" si="5"/>
        <v>0</v>
      </c>
      <c r="J45" s="820"/>
    </row>
    <row r="46" spans="2:10" s="812" customFormat="1" ht="14.15" customHeight="1">
      <c r="B46" s="813">
        <v>29</v>
      </c>
      <c r="C46" s="821"/>
      <c r="D46" s="815"/>
      <c r="E46" s="816"/>
      <c r="F46" s="816"/>
      <c r="G46" s="817"/>
      <c r="H46" s="818">
        <f t="shared" si="3"/>
        <v>0</v>
      </c>
      <c r="I46" s="819">
        <f t="shared" si="5"/>
        <v>0</v>
      </c>
      <c r="J46" s="820"/>
    </row>
    <row r="47" spans="2:10" s="812" customFormat="1" ht="14.15" customHeight="1">
      <c r="B47" s="813">
        <v>30</v>
      </c>
      <c r="C47" s="821"/>
      <c r="D47" s="815"/>
      <c r="E47" s="816"/>
      <c r="F47" s="816"/>
      <c r="G47" s="817"/>
      <c r="H47" s="818">
        <f t="shared" si="3"/>
        <v>0</v>
      </c>
      <c r="I47" s="819">
        <f t="shared" si="5"/>
        <v>0</v>
      </c>
      <c r="J47" s="820"/>
    </row>
    <row r="48" spans="2:10" s="812" customFormat="1" ht="14.15" customHeight="1">
      <c r="B48" s="813">
        <v>31</v>
      </c>
      <c r="C48" s="821"/>
      <c r="D48" s="815"/>
      <c r="E48" s="816"/>
      <c r="F48" s="816"/>
      <c r="G48" s="817"/>
      <c r="H48" s="818">
        <f t="shared" si="3"/>
        <v>0</v>
      </c>
      <c r="I48" s="819">
        <f t="shared" si="5"/>
        <v>0</v>
      </c>
      <c r="J48" s="820"/>
    </row>
    <row r="49" spans="2:10" s="812" customFormat="1" ht="14.15" customHeight="1">
      <c r="B49" s="813">
        <v>32</v>
      </c>
      <c r="C49" s="821"/>
      <c r="D49" s="815"/>
      <c r="E49" s="816"/>
      <c r="F49" s="816"/>
      <c r="G49" s="817"/>
      <c r="H49" s="818">
        <f t="shared" si="3"/>
        <v>0</v>
      </c>
      <c r="I49" s="819">
        <f t="shared" si="5"/>
        <v>0</v>
      </c>
      <c r="J49" s="820"/>
    </row>
    <row r="50" spans="2:10" s="812" customFormat="1" ht="14.15" customHeight="1">
      <c r="B50" s="813">
        <v>33</v>
      </c>
      <c r="C50" s="821"/>
      <c r="D50" s="815"/>
      <c r="E50" s="816"/>
      <c r="F50" s="816"/>
      <c r="G50" s="817"/>
      <c r="H50" s="818">
        <f t="shared" si="3"/>
        <v>0</v>
      </c>
      <c r="I50" s="819">
        <f t="shared" si="5"/>
        <v>0</v>
      </c>
      <c r="J50" s="820"/>
    </row>
    <row r="51" spans="2:10" s="812" customFormat="1" ht="14.15" customHeight="1">
      <c r="B51" s="813">
        <v>34</v>
      </c>
      <c r="C51" s="821"/>
      <c r="D51" s="815"/>
      <c r="E51" s="816"/>
      <c r="F51" s="816"/>
      <c r="G51" s="817"/>
      <c r="H51" s="818">
        <f t="shared" si="3"/>
        <v>0</v>
      </c>
      <c r="I51" s="819">
        <f t="shared" si="5"/>
        <v>0</v>
      </c>
      <c r="J51" s="820"/>
    </row>
    <row r="52" spans="2:10" s="812" customFormat="1" ht="14.15" customHeight="1">
      <c r="B52" s="813">
        <v>35</v>
      </c>
      <c r="C52" s="821"/>
      <c r="D52" s="815"/>
      <c r="E52" s="816"/>
      <c r="F52" s="816"/>
      <c r="G52" s="817"/>
      <c r="H52" s="818">
        <f t="shared" si="3"/>
        <v>0</v>
      </c>
      <c r="I52" s="819">
        <f t="shared" si="5"/>
        <v>0</v>
      </c>
      <c r="J52" s="820"/>
    </row>
    <row r="53" spans="2:10" s="812" customFormat="1" ht="14.15" customHeight="1">
      <c r="B53" s="822">
        <v>36</v>
      </c>
      <c r="C53" s="823"/>
      <c r="D53" s="824"/>
      <c r="E53" s="825"/>
      <c r="F53" s="825"/>
      <c r="G53" s="826"/>
      <c r="H53" s="827">
        <f t="shared" si="3"/>
        <v>0</v>
      </c>
      <c r="I53" s="828">
        <f>D53*$D$12+E53*$E$12+F53*$F$12+G53*$G$12</f>
        <v>0</v>
      </c>
      <c r="J53" s="829"/>
    </row>
    <row r="54" spans="2:10" ht="27.75" customHeight="1">
      <c r="B54" s="830"/>
      <c r="C54" s="831" t="s">
        <v>594</v>
      </c>
      <c r="D54" s="832"/>
      <c r="E54" s="832"/>
      <c r="F54" s="832"/>
      <c r="G54" s="832"/>
      <c r="H54" s="833"/>
      <c r="I54" s="834"/>
      <c r="J54" s="835"/>
    </row>
    <row r="55" spans="2:10" ht="14.15" customHeight="1">
      <c r="B55" s="804">
        <v>1</v>
      </c>
      <c r="C55" s="805"/>
      <c r="D55" s="806"/>
      <c r="E55" s="807"/>
      <c r="F55" s="807"/>
      <c r="G55" s="808"/>
      <c r="H55" s="836">
        <f>SUM(D55:G55)/2</f>
        <v>0</v>
      </c>
      <c r="I55" s="810">
        <f>D55*$D$12+E55*$E$12+F55*$F$12+G55*$G$12</f>
        <v>0</v>
      </c>
      <c r="J55" s="837"/>
    </row>
    <row r="56" spans="2:10" ht="14.15" customHeight="1">
      <c r="B56" s="838">
        <v>2</v>
      </c>
      <c r="C56" s="814"/>
      <c r="D56" s="839"/>
      <c r="E56" s="840"/>
      <c r="F56" s="840"/>
      <c r="G56" s="841"/>
      <c r="H56" s="818">
        <f>SUM(D56:G56)/2</f>
        <v>0</v>
      </c>
      <c r="I56" s="819">
        <f>D56*$D$12+E56*$E$12+F56*$F$12+G56*$G$12</f>
        <v>0</v>
      </c>
      <c r="J56" s="842"/>
    </row>
    <row r="57" spans="2:10" ht="14.15" customHeight="1">
      <c r="B57" s="838">
        <v>3</v>
      </c>
      <c r="C57" s="814"/>
      <c r="D57" s="839"/>
      <c r="E57" s="840"/>
      <c r="F57" s="840"/>
      <c r="G57" s="841"/>
      <c r="H57" s="818">
        <f t="shared" ref="H57:H63" si="6">SUM(D57:G57)/2</f>
        <v>0</v>
      </c>
      <c r="I57" s="819">
        <f t="shared" ref="I57:I63" si="7">D57*$D$12+E57*$E$12+F57*$F$12+G57*$G$12</f>
        <v>0</v>
      </c>
      <c r="J57" s="842"/>
    </row>
    <row r="58" spans="2:10" ht="14.15" customHeight="1">
      <c r="B58" s="838">
        <v>4</v>
      </c>
      <c r="C58" s="814"/>
      <c r="D58" s="839"/>
      <c r="E58" s="840"/>
      <c r="F58" s="840"/>
      <c r="G58" s="841"/>
      <c r="H58" s="818">
        <f t="shared" si="6"/>
        <v>0</v>
      </c>
      <c r="I58" s="819">
        <f t="shared" si="7"/>
        <v>0</v>
      </c>
      <c r="J58" s="842"/>
    </row>
    <row r="59" spans="2:10" ht="14.15" customHeight="1">
      <c r="B59" s="838">
        <v>5</v>
      </c>
      <c r="C59" s="814"/>
      <c r="D59" s="839"/>
      <c r="E59" s="840"/>
      <c r="F59" s="840"/>
      <c r="G59" s="841"/>
      <c r="H59" s="818">
        <f t="shared" si="6"/>
        <v>0</v>
      </c>
      <c r="I59" s="819">
        <f t="shared" si="7"/>
        <v>0</v>
      </c>
      <c r="J59" s="842"/>
    </row>
    <row r="60" spans="2:10" ht="14.15" customHeight="1">
      <c r="B60" s="838">
        <v>6</v>
      </c>
      <c r="C60" s="814"/>
      <c r="D60" s="839"/>
      <c r="E60" s="840"/>
      <c r="F60" s="840"/>
      <c r="G60" s="841"/>
      <c r="H60" s="818">
        <f t="shared" si="6"/>
        <v>0</v>
      </c>
      <c r="I60" s="819">
        <f t="shared" si="7"/>
        <v>0</v>
      </c>
      <c r="J60" s="842"/>
    </row>
    <row r="61" spans="2:10" ht="14.15" customHeight="1">
      <c r="B61" s="838">
        <v>7</v>
      </c>
      <c r="C61" s="814"/>
      <c r="D61" s="839"/>
      <c r="E61" s="840"/>
      <c r="F61" s="840"/>
      <c r="G61" s="841"/>
      <c r="H61" s="818">
        <f t="shared" si="6"/>
        <v>0</v>
      </c>
      <c r="I61" s="819">
        <f t="shared" si="7"/>
        <v>0</v>
      </c>
      <c r="J61" s="842"/>
    </row>
    <row r="62" spans="2:10" ht="14.15" customHeight="1">
      <c r="B62" s="838">
        <v>8</v>
      </c>
      <c r="C62" s="814"/>
      <c r="D62" s="839"/>
      <c r="E62" s="840"/>
      <c r="F62" s="840"/>
      <c r="G62" s="841"/>
      <c r="H62" s="818">
        <f>SUM(D62:G62)/2</f>
        <v>0</v>
      </c>
      <c r="I62" s="819">
        <f t="shared" si="7"/>
        <v>0</v>
      </c>
      <c r="J62" s="842"/>
    </row>
    <row r="63" spans="2:10" ht="14.15" customHeight="1">
      <c r="B63" s="838">
        <v>9</v>
      </c>
      <c r="C63" s="843"/>
      <c r="D63" s="839"/>
      <c r="E63" s="840"/>
      <c r="F63" s="840"/>
      <c r="G63" s="841"/>
      <c r="H63" s="818">
        <f t="shared" si="6"/>
        <v>0</v>
      </c>
      <c r="I63" s="819">
        <f t="shared" si="7"/>
        <v>0</v>
      </c>
      <c r="J63" s="842"/>
    </row>
    <row r="64" spans="2:10" ht="14.15" customHeight="1" thickBot="1">
      <c r="B64" s="844">
        <v>10</v>
      </c>
      <c r="C64" s="845"/>
      <c r="D64" s="846"/>
      <c r="E64" s="847"/>
      <c r="F64" s="847"/>
      <c r="G64" s="848"/>
      <c r="H64" s="849">
        <f>SUM(D64:G64)/2</f>
        <v>0</v>
      </c>
      <c r="I64" s="850">
        <f>D64*$D$12+E64*$E$12+F64*$F$12+G64*$G$12</f>
        <v>0</v>
      </c>
      <c r="J64" s="851"/>
    </row>
    <row r="65" spans="3:5">
      <c r="C65" s="1269"/>
      <c r="D65" s="1270"/>
      <c r="E65" s="1270"/>
    </row>
    <row r="66" spans="3:5">
      <c r="C66" s="1271"/>
      <c r="D66" s="1272"/>
      <c r="E66" s="1272"/>
    </row>
    <row r="67" spans="3:5">
      <c r="C67" s="1273"/>
      <c r="D67" s="1272"/>
      <c r="E67" s="1272"/>
    </row>
    <row r="68" spans="3:5">
      <c r="C68" s="852"/>
      <c r="D68" s="853"/>
      <c r="E68" s="853"/>
    </row>
    <row r="69" spans="3:5">
      <c r="C69" s="854"/>
      <c r="D69" s="855"/>
      <c r="E69" s="855"/>
    </row>
    <row r="70" spans="3:5">
      <c r="C70" s="854"/>
      <c r="D70" s="855"/>
      <c r="E70" s="855"/>
    </row>
    <row r="71" spans="3:5">
      <c r="C71" s="854"/>
      <c r="D71" s="855"/>
      <c r="E71" s="855"/>
    </row>
  </sheetData>
  <sheetProtection algorithmName="SHA-512" hashValue="t6vbYCBi5s0THy9BF75rcgqOoZI/Nr5GWvDiXTd7uBrMKCxZzudoopoHy6sAoE+MNuW04BNT2AhrOqVNDWO7Vw==" saltValue="ma248F9mSRlOFsTWPv8a9g==" spinCount="100000" sheet="1" formatRows="0" insertRows="0"/>
  <mergeCells count="15">
    <mergeCell ref="I1:J1"/>
    <mergeCell ref="L16:L24"/>
    <mergeCell ref="C65:E65"/>
    <mergeCell ref="C66:E66"/>
    <mergeCell ref="C67:E67"/>
    <mergeCell ref="I2:J2"/>
    <mergeCell ref="C4:J4"/>
    <mergeCell ref="C6:F6"/>
    <mergeCell ref="B7:C13"/>
    <mergeCell ref="D7:G9"/>
    <mergeCell ref="H7:H13"/>
    <mergeCell ref="I7:I13"/>
    <mergeCell ref="J7:J13"/>
    <mergeCell ref="D11:G11"/>
    <mergeCell ref="D13:G13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09EF675-487A-4EDB-8513-F2DEAF2BA0FB}">
          <x14:formula1>
            <xm:f>słownik!$D$53:$D$77</xm:f>
          </x14:formula1>
          <xm:sqref>C6:G6</xm:sqref>
        </x14:dataValidation>
        <x14:dataValidation type="list" allowBlank="1" showInputMessage="1" showErrorMessage="1" xr:uid="{0A0CCEFB-0019-4867-AB81-08FEE12844A2}">
          <x14:formula1>
            <xm:f>słownik!$A$2:$A$169</xm:f>
          </x14:formula1>
          <xm:sqref>C55:C64 C18:C53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381ED-B3F8-4B42-8776-AA9EDE2BD607}">
  <sheetPr>
    <tabColor rgb="FFFFFF00"/>
  </sheetPr>
  <dimension ref="A1:M54"/>
  <sheetViews>
    <sheetView showGridLines="0" view="pageBreakPreview" zoomScale="90" zoomScaleNormal="100" zoomScaleSheetLayoutView="90" workbookViewId="0">
      <selection activeCell="D2" sqref="D2"/>
    </sheetView>
  </sheetViews>
  <sheetFormatPr defaultColWidth="9.1796875" defaultRowHeight="12.5"/>
  <cols>
    <col min="1" max="1" width="4.7265625" style="2" customWidth="1"/>
    <col min="2" max="9" width="15.7265625" style="2" customWidth="1"/>
    <col min="10" max="10" width="8.26953125" style="2" customWidth="1"/>
    <col min="11" max="13" width="13.7265625" style="2" customWidth="1"/>
    <col min="14" max="16384" width="9.1796875" style="2"/>
  </cols>
  <sheetData>
    <row r="1" spans="1:13" ht="123" customHeight="1">
      <c r="A1" s="65" t="s">
        <v>296</v>
      </c>
      <c r="B1" s="888" t="s">
        <v>598</v>
      </c>
      <c r="C1" s="888"/>
      <c r="D1" s="66" t="s">
        <v>598</v>
      </c>
      <c r="H1" s="67" t="s">
        <v>297</v>
      </c>
      <c r="I1" s="68"/>
    </row>
    <row r="2" spans="1:13" ht="40.5" customHeight="1">
      <c r="B2" s="69"/>
      <c r="C2" s="70"/>
      <c r="G2" s="71" t="s">
        <v>298</v>
      </c>
      <c r="H2" s="72" t="s">
        <v>299</v>
      </c>
      <c r="I2" s="73"/>
    </row>
    <row r="3" spans="1:13" ht="29.25" customHeight="1">
      <c r="A3" s="74"/>
      <c r="B3" s="75" t="s">
        <v>300</v>
      </c>
      <c r="C3" s="76" t="s">
        <v>295</v>
      </c>
      <c r="D3" s="77" t="s">
        <v>301</v>
      </c>
      <c r="E3" s="889" t="s">
        <v>295</v>
      </c>
      <c r="F3" s="889"/>
      <c r="G3" s="78" t="s">
        <v>302</v>
      </c>
      <c r="H3" s="79" t="s">
        <v>303</v>
      </c>
      <c r="J3" s="80"/>
      <c r="K3" s="81"/>
    </row>
    <row r="4" spans="1:13" ht="9.75" customHeight="1">
      <c r="A4" s="74"/>
      <c r="B4" s="890"/>
      <c r="C4" s="890"/>
      <c r="D4" s="890"/>
      <c r="E4" s="890"/>
      <c r="F4" s="890"/>
      <c r="G4" s="890"/>
      <c r="H4" s="890"/>
      <c r="I4" s="74"/>
      <c r="J4" s="74"/>
      <c r="K4" s="81"/>
    </row>
    <row r="5" spans="1:13" ht="53.25" customHeight="1">
      <c r="A5" s="74"/>
      <c r="B5" s="891" t="s">
        <v>304</v>
      </c>
      <c r="C5" s="891"/>
      <c r="D5" s="891"/>
      <c r="E5" s="891"/>
      <c r="F5" s="891"/>
      <c r="G5" s="891"/>
      <c r="H5" s="891"/>
      <c r="I5" s="891"/>
      <c r="J5" s="1"/>
      <c r="K5" s="81"/>
    </row>
    <row r="6" spans="1:13" ht="33.75" customHeight="1">
      <c r="A6" s="74"/>
      <c r="B6" s="892" t="s">
        <v>295</v>
      </c>
      <c r="C6" s="892"/>
      <c r="D6" s="892"/>
      <c r="E6" s="892"/>
      <c r="F6" s="892"/>
      <c r="G6" s="892"/>
      <c r="H6" s="892"/>
      <c r="I6" s="892"/>
      <c r="J6" s="74"/>
      <c r="K6" s="81"/>
      <c r="M6" s="2" t="s">
        <v>305</v>
      </c>
    </row>
    <row r="7" spans="1:13" ht="9" customHeight="1">
      <c r="A7" s="74"/>
      <c r="B7" s="82" t="s">
        <v>306</v>
      </c>
      <c r="C7" s="83"/>
      <c r="D7" s="83"/>
      <c r="E7" s="83"/>
      <c r="F7" s="83"/>
      <c r="G7" s="83"/>
      <c r="H7" s="83"/>
      <c r="I7" s="84"/>
      <c r="J7" s="74"/>
      <c r="K7" s="81"/>
    </row>
    <row r="8" spans="1:13" ht="20.25" customHeight="1">
      <c r="A8" s="1"/>
      <c r="B8" s="893" t="s">
        <v>295</v>
      </c>
      <c r="C8" s="893"/>
      <c r="D8" s="893"/>
      <c r="E8" s="893"/>
      <c r="F8" s="893"/>
      <c r="G8" s="893"/>
      <c r="H8" s="893"/>
      <c r="I8" s="893"/>
      <c r="J8" s="80"/>
    </row>
    <row r="9" spans="1:13" ht="25" customHeight="1">
      <c r="A9" s="1"/>
      <c r="B9" s="85"/>
      <c r="C9" s="85"/>
      <c r="D9" s="85"/>
      <c r="E9" s="85"/>
      <c r="F9" s="85"/>
      <c r="G9" s="85"/>
      <c r="H9" s="85"/>
      <c r="I9" s="33"/>
      <c r="J9" s="1"/>
    </row>
    <row r="10" spans="1:13" s="86" customFormat="1" ht="20.149999999999999" customHeight="1">
      <c r="A10" s="24"/>
      <c r="B10" s="894" t="s">
        <v>307</v>
      </c>
      <c r="C10" s="895"/>
      <c r="D10" s="895"/>
      <c r="E10" s="895"/>
      <c r="F10" s="895"/>
      <c r="G10" s="895"/>
      <c r="H10" s="895"/>
      <c r="I10" s="896"/>
      <c r="J10" s="24"/>
    </row>
    <row r="11" spans="1:13" s="92" customFormat="1" ht="13" customHeight="1">
      <c r="A11" s="87"/>
      <c r="B11" s="88" t="s">
        <v>308</v>
      </c>
      <c r="C11" s="89"/>
      <c r="D11" s="88" t="s">
        <v>309</v>
      </c>
      <c r="E11" s="90"/>
      <c r="F11" s="90"/>
      <c r="G11" s="90"/>
      <c r="H11" s="90"/>
      <c r="I11" s="91" t="s">
        <v>310</v>
      </c>
      <c r="J11" s="87"/>
    </row>
    <row r="12" spans="1:13" s="95" customFormat="1" ht="15" customHeight="1">
      <c r="A12" s="93"/>
      <c r="B12" s="897"/>
      <c r="C12" s="898"/>
      <c r="D12" s="899"/>
      <c r="E12" s="900"/>
      <c r="F12" s="900"/>
      <c r="G12" s="900"/>
      <c r="H12" s="900"/>
      <c r="I12" s="94"/>
      <c r="J12" s="93"/>
    </row>
    <row r="13" spans="1:13" s="92" customFormat="1" ht="13" customHeight="1">
      <c r="A13" s="87"/>
      <c r="B13" s="96" t="s">
        <v>311</v>
      </c>
      <c r="C13" s="97" t="s">
        <v>312</v>
      </c>
      <c r="D13" s="90"/>
      <c r="E13" s="98"/>
      <c r="F13" s="97" t="s">
        <v>313</v>
      </c>
      <c r="G13" s="90"/>
      <c r="H13" s="90"/>
      <c r="I13" s="99"/>
      <c r="J13" s="87"/>
    </row>
    <row r="14" spans="1:13" s="95" customFormat="1" ht="15" customHeight="1">
      <c r="A14" s="93"/>
      <c r="B14" s="100"/>
      <c r="C14" s="901"/>
      <c r="D14" s="902"/>
      <c r="E14" s="903"/>
      <c r="F14" s="901"/>
      <c r="G14" s="902"/>
      <c r="H14" s="902"/>
      <c r="I14" s="903"/>
      <c r="J14" s="93"/>
    </row>
    <row r="15" spans="1:13" s="106" customFormat="1" ht="13" customHeight="1">
      <c r="A15" s="101"/>
      <c r="B15" s="102" t="s">
        <v>314</v>
      </c>
      <c r="C15" s="103"/>
      <c r="D15" s="97" t="s">
        <v>315</v>
      </c>
      <c r="E15" s="104"/>
      <c r="F15" s="105"/>
      <c r="G15" s="104"/>
      <c r="H15" s="104" t="s">
        <v>316</v>
      </c>
      <c r="I15" s="103"/>
      <c r="J15" s="101"/>
    </row>
    <row r="16" spans="1:13" s="95" customFormat="1" ht="15" customHeight="1">
      <c r="A16" s="93"/>
      <c r="B16" s="884"/>
      <c r="C16" s="885"/>
      <c r="D16" s="884"/>
      <c r="E16" s="885"/>
      <c r="F16" s="884"/>
      <c r="G16" s="885"/>
      <c r="H16" s="886"/>
      <c r="I16" s="887"/>
      <c r="J16" s="93"/>
    </row>
    <row r="17" spans="1:11" s="106" customFormat="1" ht="13" customHeight="1">
      <c r="A17" s="107"/>
      <c r="B17" s="108" t="s">
        <v>317</v>
      </c>
      <c r="C17" s="109"/>
      <c r="D17" s="110"/>
      <c r="E17" s="111" t="s">
        <v>318</v>
      </c>
      <c r="G17" s="112"/>
      <c r="H17" s="112"/>
      <c r="I17" s="113"/>
      <c r="J17" s="107"/>
      <c r="K17" s="114"/>
    </row>
    <row r="18" spans="1:11" s="95" customFormat="1" ht="15" customHeight="1">
      <c r="A18" s="115"/>
      <c r="B18" s="904"/>
      <c r="C18" s="905"/>
      <c r="D18" s="906"/>
      <c r="E18" s="907"/>
      <c r="F18" s="908"/>
      <c r="G18" s="908"/>
      <c r="H18" s="908"/>
      <c r="I18" s="909"/>
    </row>
    <row r="19" spans="1:11" ht="25" customHeight="1">
      <c r="A19" s="74"/>
    </row>
    <row r="20" spans="1:11" s="86" customFormat="1" ht="20.149999999999999" customHeight="1">
      <c r="A20" s="116"/>
      <c r="B20" s="910" t="s">
        <v>319</v>
      </c>
      <c r="C20" s="910"/>
      <c r="D20" s="910"/>
      <c r="E20" s="910"/>
      <c r="F20" s="910"/>
      <c r="G20" s="910"/>
      <c r="H20" s="910"/>
      <c r="I20" s="910"/>
    </row>
    <row r="21" spans="1:11" s="121" customFormat="1" ht="13" customHeight="1">
      <c r="A21" s="117"/>
      <c r="B21" s="118" t="s">
        <v>320</v>
      </c>
      <c r="C21" s="119"/>
      <c r="D21" s="119"/>
      <c r="E21" s="119"/>
      <c r="F21" s="119" t="s">
        <v>321</v>
      </c>
      <c r="G21" s="911" t="s">
        <v>322</v>
      </c>
      <c r="H21" s="911"/>
      <c r="I21" s="120" t="s">
        <v>310</v>
      </c>
    </row>
    <row r="22" spans="1:11" s="124" customFormat="1" ht="15" customHeight="1">
      <c r="A22" s="122"/>
      <c r="B22" s="912" t="s">
        <v>323</v>
      </c>
      <c r="C22" s="912"/>
      <c r="D22" s="912"/>
      <c r="E22" s="912"/>
      <c r="F22" s="123"/>
      <c r="G22" s="913"/>
      <c r="H22" s="913"/>
      <c r="I22" s="123"/>
    </row>
    <row r="23" spans="1:11" s="124" customFormat="1" ht="15" customHeight="1">
      <c r="A23" s="122"/>
      <c r="B23" s="918">
        <v>2</v>
      </c>
      <c r="C23" s="918"/>
      <c r="D23" s="918"/>
      <c r="E23" s="918"/>
      <c r="F23" s="125"/>
      <c r="G23" s="919"/>
      <c r="H23" s="919"/>
      <c r="I23" s="125"/>
    </row>
    <row r="24" spans="1:11" s="124" customFormat="1" ht="15" customHeight="1">
      <c r="A24" s="122"/>
      <c r="B24" s="918" t="s">
        <v>324</v>
      </c>
      <c r="C24" s="918"/>
      <c r="D24" s="918"/>
      <c r="E24" s="918"/>
      <c r="F24" s="125"/>
      <c r="G24" s="919"/>
      <c r="H24" s="919"/>
      <c r="I24" s="125"/>
    </row>
    <row r="25" spans="1:11" s="124" customFormat="1" ht="15" customHeight="1">
      <c r="A25" s="122"/>
      <c r="B25" s="920" t="s">
        <v>325</v>
      </c>
      <c r="C25" s="920"/>
      <c r="D25" s="920"/>
      <c r="E25" s="920"/>
      <c r="F25" s="126"/>
      <c r="G25" s="921"/>
      <c r="H25" s="921"/>
      <c r="I25" s="126"/>
    </row>
    <row r="26" spans="1:11" ht="25" customHeight="1">
      <c r="A26" s="74"/>
    </row>
    <row r="27" spans="1:11" s="86" customFormat="1" ht="20.149999999999999" customHeight="1">
      <c r="A27" s="116"/>
      <c r="B27" s="922" t="s">
        <v>326</v>
      </c>
      <c r="C27" s="923"/>
      <c r="D27" s="923"/>
      <c r="E27" s="923"/>
      <c r="F27" s="923"/>
      <c r="G27" s="923"/>
      <c r="H27" s="923"/>
      <c r="I27" s="924"/>
    </row>
    <row r="28" spans="1:11" ht="13" customHeight="1">
      <c r="A28" s="74"/>
      <c r="B28" s="91" t="s">
        <v>327</v>
      </c>
      <c r="C28" s="102" t="s">
        <v>328</v>
      </c>
      <c r="D28" s="127"/>
      <c r="E28" s="127"/>
      <c r="F28" s="127"/>
      <c r="G28" s="127"/>
      <c r="H28" s="127"/>
      <c r="I28" s="128"/>
    </row>
    <row r="29" spans="1:11" s="95" customFormat="1" ht="15" customHeight="1">
      <c r="A29" s="115"/>
      <c r="B29" s="129"/>
      <c r="C29" s="925"/>
      <c r="D29" s="926"/>
      <c r="E29" s="926"/>
      <c r="F29" s="926"/>
      <c r="G29" s="926"/>
      <c r="H29" s="926"/>
      <c r="I29" s="927"/>
    </row>
    <row r="30" spans="1:11" ht="13" customHeight="1">
      <c r="A30" s="74"/>
      <c r="B30" s="91" t="s">
        <v>329</v>
      </c>
      <c r="C30" s="102" t="s">
        <v>312</v>
      </c>
      <c r="D30" s="99"/>
      <c r="E30" s="102" t="s">
        <v>330</v>
      </c>
      <c r="F30" s="99"/>
      <c r="G30" s="91" t="s">
        <v>315</v>
      </c>
      <c r="H30" s="102" t="s">
        <v>317</v>
      </c>
      <c r="I30" s="128"/>
    </row>
    <row r="31" spans="1:11" s="95" customFormat="1" ht="15" customHeight="1">
      <c r="A31" s="115"/>
      <c r="B31" s="130"/>
      <c r="C31" s="925"/>
      <c r="D31" s="927"/>
      <c r="E31" s="925"/>
      <c r="F31" s="927"/>
      <c r="G31" s="131"/>
      <c r="H31" s="928"/>
      <c r="I31" s="929"/>
    </row>
    <row r="32" spans="1:11" ht="25" customHeight="1">
      <c r="A32" s="74"/>
    </row>
    <row r="33" spans="1:9" s="86" customFormat="1" ht="20.149999999999999" customHeight="1">
      <c r="A33" s="116"/>
      <c r="B33" s="132" t="s">
        <v>331</v>
      </c>
      <c r="C33" s="133"/>
      <c r="D33" s="133"/>
      <c r="E33" s="133"/>
      <c r="F33" s="133"/>
      <c r="G33" s="134"/>
      <c r="H33" s="133"/>
      <c r="I33" s="135"/>
    </row>
    <row r="34" spans="1:9" ht="13" customHeight="1">
      <c r="A34" s="74"/>
      <c r="B34" s="914" t="s">
        <v>332</v>
      </c>
      <c r="C34" s="915"/>
      <c r="D34" s="915"/>
      <c r="E34" s="916"/>
      <c r="F34" s="917" t="s">
        <v>333</v>
      </c>
      <c r="G34" s="917"/>
      <c r="H34" s="917"/>
      <c r="I34" s="140"/>
    </row>
    <row r="35" spans="1:9" s="95" customFormat="1" ht="15" customHeight="1">
      <c r="A35" s="115"/>
      <c r="B35" s="930"/>
      <c r="C35" s="931"/>
      <c r="D35" s="931"/>
      <c r="E35" s="932"/>
      <c r="F35" s="933" t="s">
        <v>334</v>
      </c>
      <c r="G35" s="933"/>
      <c r="H35" s="933"/>
      <c r="I35" s="934"/>
    </row>
    <row r="36" spans="1:9" ht="13" customHeight="1">
      <c r="A36" s="74"/>
      <c r="B36" s="935"/>
      <c r="C36" s="936"/>
      <c r="D36" s="936"/>
      <c r="E36" s="937"/>
      <c r="F36" s="136"/>
      <c r="G36" s="137"/>
      <c r="H36" s="137"/>
      <c r="I36" s="137"/>
    </row>
    <row r="37" spans="1:9" ht="14.15" customHeight="1">
      <c r="A37" s="74"/>
      <c r="B37" s="935"/>
      <c r="C37" s="936"/>
      <c r="D37" s="936"/>
      <c r="E37" s="937"/>
      <c r="F37" s="938" t="s">
        <v>335</v>
      </c>
      <c r="G37" s="941"/>
      <c r="H37" s="941"/>
      <c r="I37" s="942"/>
    </row>
    <row r="38" spans="1:9" ht="14.15" customHeight="1">
      <c r="A38" s="74"/>
      <c r="B38" s="935"/>
      <c r="C38" s="936"/>
      <c r="D38" s="936"/>
      <c r="E38" s="937"/>
      <c r="F38" s="939"/>
      <c r="G38" s="943"/>
      <c r="H38" s="943"/>
      <c r="I38" s="944"/>
    </row>
    <row r="39" spans="1:9" ht="14.15" customHeight="1">
      <c r="A39" s="74"/>
      <c r="B39" s="945"/>
      <c r="C39" s="946"/>
      <c r="D39" s="946"/>
      <c r="E39" s="947"/>
      <c r="F39" s="940"/>
      <c r="G39" s="948"/>
      <c r="H39" s="948"/>
      <c r="I39" s="949"/>
    </row>
    <row r="40" spans="1:9" ht="13" customHeight="1">
      <c r="A40" s="74"/>
    </row>
    <row r="41" spans="1:9" ht="13" customHeight="1">
      <c r="A41" s="74"/>
      <c r="B41" s="950" t="s">
        <v>336</v>
      </c>
      <c r="C41" s="951"/>
      <c r="D41" s="951"/>
      <c r="E41" s="952"/>
      <c r="F41" s="950" t="s">
        <v>337</v>
      </c>
      <c r="G41" s="952"/>
      <c r="H41" s="950" t="s">
        <v>338</v>
      </c>
      <c r="I41" s="952"/>
    </row>
    <row r="42" spans="1:9" ht="13" customHeight="1">
      <c r="A42" s="74"/>
      <c r="B42" s="953" t="s">
        <v>323</v>
      </c>
      <c r="C42" s="954"/>
      <c r="D42" s="954"/>
      <c r="E42" s="955"/>
      <c r="F42" s="138" t="s">
        <v>339</v>
      </c>
      <c r="G42" s="139"/>
      <c r="H42" s="956"/>
      <c r="I42" s="957"/>
    </row>
    <row r="43" spans="1:9" ht="13" customHeight="1">
      <c r="A43" s="74"/>
      <c r="B43" s="960" t="s">
        <v>340</v>
      </c>
      <c r="C43" s="961"/>
      <c r="D43" s="961"/>
      <c r="E43" s="962"/>
      <c r="F43" s="138" t="s">
        <v>341</v>
      </c>
      <c r="G43" s="140"/>
      <c r="H43" s="956"/>
      <c r="I43" s="957"/>
    </row>
    <row r="44" spans="1:9" ht="13" customHeight="1">
      <c r="A44" s="74"/>
      <c r="B44" s="963" t="s">
        <v>324</v>
      </c>
      <c r="C44" s="964"/>
      <c r="D44" s="964"/>
      <c r="E44" s="965"/>
      <c r="F44" s="141" t="s">
        <v>342</v>
      </c>
      <c r="G44" s="142"/>
      <c r="H44" s="958"/>
      <c r="I44" s="959"/>
    </row>
    <row r="45" spans="1:9" ht="13" customHeight="1" thickBot="1">
      <c r="A45" s="74"/>
    </row>
    <row r="46" spans="1:9" ht="17.25" customHeight="1">
      <c r="A46" s="1"/>
      <c r="B46" s="143" t="s">
        <v>343</v>
      </c>
      <c r="C46" s="144"/>
      <c r="D46" s="966" t="s">
        <v>344</v>
      </c>
      <c r="E46" s="967"/>
    </row>
    <row r="47" spans="1:9" ht="15.5">
      <c r="A47" s="74"/>
      <c r="B47" s="968" t="s">
        <v>345</v>
      </c>
      <c r="C47" s="969"/>
      <c r="D47" s="970"/>
      <c r="E47" s="971"/>
    </row>
    <row r="48" spans="1:9" ht="16" thickBot="1">
      <c r="A48" s="74"/>
      <c r="B48" s="972" t="s">
        <v>346</v>
      </c>
      <c r="C48" s="973"/>
      <c r="D48" s="974"/>
      <c r="E48" s="975"/>
    </row>
    <row r="49" spans="1:2" ht="13" customHeight="1">
      <c r="A49" s="145"/>
      <c r="B49" s="146"/>
    </row>
    <row r="50" spans="1:2" ht="13" customHeight="1"/>
    <row r="51" spans="1:2" ht="13" customHeight="1"/>
    <row r="52" spans="1:2" ht="13" customHeight="1"/>
    <row r="53" spans="1:2" ht="13" customHeight="1"/>
    <row r="54" spans="1:2" ht="13" customHeight="1"/>
  </sheetData>
  <sheetProtection algorithmName="SHA-512" hashValue="ClqQWGpujfrdyoYWmPrcF6qLNUvgq4gQM5NoPbpIOepqPRlWJHkgjdT9zOBnR131MbWvrca3EW8l3xKDS9KBEQ==" saltValue="1hL0AdyNUE6Rcq8bkNr3SA==" spinCount="100000" sheet="1" objects="1" scenarios="1"/>
  <mergeCells count="56">
    <mergeCell ref="D46:E46"/>
    <mergeCell ref="B47:C47"/>
    <mergeCell ref="D47:E47"/>
    <mergeCell ref="B48:C48"/>
    <mergeCell ref="D48:E48"/>
    <mergeCell ref="B41:E41"/>
    <mergeCell ref="F41:G41"/>
    <mergeCell ref="H41:I41"/>
    <mergeCell ref="B42:E42"/>
    <mergeCell ref="H42:I44"/>
    <mergeCell ref="B43:E43"/>
    <mergeCell ref="B44:E44"/>
    <mergeCell ref="B35:E35"/>
    <mergeCell ref="F35:I35"/>
    <mergeCell ref="B36:E36"/>
    <mergeCell ref="B37:E37"/>
    <mergeCell ref="F37:F39"/>
    <mergeCell ref="G37:I37"/>
    <mergeCell ref="B38:E38"/>
    <mergeCell ref="G38:I38"/>
    <mergeCell ref="B39:E39"/>
    <mergeCell ref="G39:I39"/>
    <mergeCell ref="B34:E34"/>
    <mergeCell ref="F34:H34"/>
    <mergeCell ref="B23:E23"/>
    <mergeCell ref="G23:H23"/>
    <mergeCell ref="B24:E24"/>
    <mergeCell ref="G24:H24"/>
    <mergeCell ref="B25:E25"/>
    <mergeCell ref="G25:H25"/>
    <mergeCell ref="B27:I27"/>
    <mergeCell ref="C29:I29"/>
    <mergeCell ref="C31:D31"/>
    <mergeCell ref="E31:F31"/>
    <mergeCell ref="H31:I31"/>
    <mergeCell ref="B18:D18"/>
    <mergeCell ref="E18:I18"/>
    <mergeCell ref="B20:I20"/>
    <mergeCell ref="G21:H21"/>
    <mergeCell ref="B22:E22"/>
    <mergeCell ref="G22:H22"/>
    <mergeCell ref="B16:C16"/>
    <mergeCell ref="D16:E16"/>
    <mergeCell ref="F16:G16"/>
    <mergeCell ref="H16:I16"/>
    <mergeCell ref="B1:C1"/>
    <mergeCell ref="E3:F3"/>
    <mergeCell ref="B4:H4"/>
    <mergeCell ref="B5:I5"/>
    <mergeCell ref="B6:I6"/>
    <mergeCell ref="B8:I8"/>
    <mergeCell ref="B10:I10"/>
    <mergeCell ref="B12:C12"/>
    <mergeCell ref="D12:H12"/>
    <mergeCell ref="C14:E14"/>
    <mergeCell ref="F14:I14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AF5F2F55-F703-4833-9948-1F79BC26A4D7}">
          <x14:formula1>
            <xm:f>słownik!$D$42:$D$43</xm:f>
          </x14:formula1>
          <xm:sqref>B1</xm:sqref>
        </x14:dataValidation>
        <x14:dataValidation type="list" allowBlank="1" showInputMessage="1" showErrorMessage="1" xr:uid="{A3267976-D4C1-4244-928C-75A589DBC5A2}">
          <x14:formula1>
            <xm:f>słownik!$D$47:$D$49</xm:f>
          </x14:formula1>
          <xm:sqref>G42:I44 I34</xm:sqref>
        </x14:dataValidation>
        <x14:dataValidation type="list" allowBlank="1" showInputMessage="1" showErrorMessage="1" xr:uid="{31A5537C-ED79-4703-8AF9-FA3CBFA5CBB9}">
          <x14:formula1>
            <xm:f>słownik!$D$119:$D$134</xm:f>
          </x14:formula1>
          <xm:sqref>D12:H12</xm:sqref>
        </x14:dataValidation>
        <x14:dataValidation type="list" allowBlank="1" showInputMessage="1" showErrorMessage="1" xr:uid="{009FC3F5-4539-49CC-9554-349CF7907E59}">
          <x14:formula1>
            <xm:f>słownik!$D$26:$D$28</xm:f>
          </x14:formula1>
          <xm:sqref>H2</xm:sqref>
        </x14:dataValidation>
        <x14:dataValidation type="list" allowBlank="1" showInputMessage="1" showErrorMessage="1" xr:uid="{50085E23-2DCC-4869-8EC2-B9672BD737DB}">
          <x14:formula1>
            <xm:f>słownik!$F$3:F$18</xm:f>
          </x14:formula1>
          <xm:sqref>B35</xm:sqref>
        </x14:dataValidation>
        <x14:dataValidation type="list" allowBlank="1" showInputMessage="1" showErrorMessage="1" xr:uid="{A1837B4C-745B-47DE-900C-86B1DCE9B98D}">
          <x14:formula1>
            <xm:f>słownik!$F$3:G$20</xm:f>
          </x14:formula1>
          <xm:sqref>C35</xm:sqref>
        </x14:dataValidation>
        <x14:dataValidation type="list" allowBlank="1" showInputMessage="1" showErrorMessage="1" xr:uid="{9AB029E1-CD68-4A2E-B298-83B3D696E8C1}">
          <x14:formula1>
            <xm:f>słownik!$G$4:I$21</xm:f>
          </x14:formula1>
          <xm:sqref>D35:E35</xm:sqref>
        </x14:dataValidation>
        <x14:dataValidation type="list" allowBlank="1" showInputMessage="1" showErrorMessage="1" xr:uid="{A6EE363B-74B1-4605-A72B-9FE0BB7303A3}">
          <x14:formula1>
            <xm:f>słownik!$D36:$D$40</xm:f>
          </x14:formula1>
          <xm:sqref>B29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5BE44-6EC1-4489-9353-7146874255DC}">
  <sheetPr>
    <tabColor rgb="FFFFFF00"/>
  </sheetPr>
  <dimension ref="A1:N36"/>
  <sheetViews>
    <sheetView showGridLines="0" tabSelected="1" view="pageBreakPreview" topLeftCell="A12" zoomScale="80" zoomScaleNormal="80" zoomScaleSheetLayoutView="80" workbookViewId="0">
      <selection activeCell="B17" sqref="B17"/>
    </sheetView>
  </sheetViews>
  <sheetFormatPr defaultColWidth="9.1796875" defaultRowHeight="35"/>
  <cols>
    <col min="1" max="1" width="9.1796875" style="81"/>
    <col min="2" max="2" width="42.7265625" style="267" customWidth="1"/>
    <col min="3" max="5" width="10.7265625" style="267" customWidth="1"/>
    <col min="6" max="6" width="11.453125" style="268" customWidth="1"/>
    <col min="7" max="7" width="10.7265625" style="81" customWidth="1"/>
    <col min="8" max="8" width="13.7265625" style="81" customWidth="1"/>
    <col min="9" max="9" width="11" style="81" customWidth="1"/>
    <col min="10" max="10" width="11.7265625" style="81" customWidth="1"/>
    <col min="11" max="16384" width="9.1796875" style="81"/>
  </cols>
  <sheetData>
    <row r="1" spans="2:14" ht="24" customHeight="1">
      <c r="B1" s="147" t="s">
        <v>347</v>
      </c>
      <c r="C1" s="148" t="str">
        <f>wizyt!C3</f>
        <v>??</v>
      </c>
      <c r="D1" s="978"/>
      <c r="E1" s="978"/>
      <c r="F1" s="149"/>
      <c r="G1" s="149"/>
      <c r="H1" s="150" t="str">
        <f>wizyt!$B$1</f>
        <v xml:space="preserve"> </v>
      </c>
      <c r="I1" s="151" t="str">
        <f>wizyt!$D$1</f>
        <v xml:space="preserve"> </v>
      </c>
      <c r="J1" s="152"/>
    </row>
    <row r="2" spans="2:14" ht="36" customHeight="1" thickBot="1">
      <c r="B2" s="979" t="s">
        <v>348</v>
      </c>
      <c r="C2" s="979"/>
      <c r="D2" s="979"/>
      <c r="E2" s="979"/>
      <c r="F2" s="979"/>
      <c r="G2" s="979"/>
      <c r="H2" s="153" t="str">
        <f>wizyt!H3</f>
        <v>2023/2024</v>
      </c>
      <c r="I2" s="153"/>
      <c r="J2" s="153"/>
    </row>
    <row r="3" spans="2:14" ht="32.15" customHeight="1">
      <c r="B3" s="980" t="s">
        <v>349</v>
      </c>
      <c r="C3" s="982" t="s">
        <v>350</v>
      </c>
      <c r="D3" s="982"/>
      <c r="E3" s="982" t="s">
        <v>351</v>
      </c>
      <c r="F3" s="982"/>
      <c r="G3" s="154" t="s">
        <v>352</v>
      </c>
      <c r="H3" s="993" t="s">
        <v>353</v>
      </c>
      <c r="I3" s="983" t="s">
        <v>354</v>
      </c>
      <c r="J3" s="984"/>
    </row>
    <row r="4" spans="2:14" s="160" customFormat="1" ht="42" customHeight="1">
      <c r="B4" s="981"/>
      <c r="C4" s="155" t="s">
        <v>355</v>
      </c>
      <c r="D4" s="155" t="s">
        <v>352</v>
      </c>
      <c r="E4" s="155" t="s">
        <v>356</v>
      </c>
      <c r="F4" s="156" t="s">
        <v>357</v>
      </c>
      <c r="G4" s="157" t="s">
        <v>356</v>
      </c>
      <c r="H4" s="994"/>
      <c r="I4" s="158" t="s">
        <v>358</v>
      </c>
      <c r="J4" s="159" t="s">
        <v>352</v>
      </c>
    </row>
    <row r="5" spans="2:14" ht="28" customHeight="1">
      <c r="B5" s="161" t="s">
        <v>359</v>
      </c>
      <c r="C5" s="162">
        <f>IF(pedag!X6=1,1,0)</f>
        <v>0</v>
      </c>
      <c r="D5" s="162">
        <f>IF(pedag!Y6="ne",1,0)</f>
        <v>0</v>
      </c>
      <c r="E5" s="163">
        <f>SUMIF(pedag!X6,"=1",pedag!V6)</f>
        <v>0</v>
      </c>
      <c r="F5" s="163">
        <f>SUMIF(pedag!X6,"=1",pedag!W6)</f>
        <v>0</v>
      </c>
      <c r="G5" s="164">
        <f>SUMIF(pedag!X6,"&lt;1",pedag!U6)</f>
        <v>0</v>
      </c>
      <c r="H5" s="165">
        <f t="shared" ref="H5:H10" si="0">SUM(E5:G5)</f>
        <v>0</v>
      </c>
      <c r="I5" s="166">
        <f>SUMIF(pedag!Y6,"=pe",pedag!X6)</f>
        <v>0</v>
      </c>
      <c r="J5" s="167">
        <f>SUMIF(pedag!Y6,"=ne",pedag!X6)</f>
        <v>0</v>
      </c>
    </row>
    <row r="6" spans="2:14" ht="28" customHeight="1">
      <c r="B6" s="161" t="s">
        <v>360</v>
      </c>
      <c r="C6" s="162">
        <f>COUNTIF(pedag!X15:X30,"=1")</f>
        <v>0</v>
      </c>
      <c r="D6" s="162">
        <f>COUNTIF(pedag!X15:X30,"&lt;1")-COUNTIF(pedag!X15:X30,"=0")</f>
        <v>0</v>
      </c>
      <c r="E6" s="163">
        <f>SUMIF(pedag!X15:X30,"=1",pedag!V15:V30)</f>
        <v>0</v>
      </c>
      <c r="F6" s="163">
        <f>SUMIF(pedag!X15:X30,"=1",pedag!W15:W30)</f>
        <v>0</v>
      </c>
      <c r="G6" s="164">
        <f>SUMIF(pedag!X15:X30,"&lt;1",pedag!U15:U30)</f>
        <v>0</v>
      </c>
      <c r="H6" s="165">
        <f t="shared" si="0"/>
        <v>0</v>
      </c>
      <c r="I6" s="166">
        <f>SUMIF(pedag!Y15:Y30,"=pe",pedag!X15:X30)</f>
        <v>0</v>
      </c>
      <c r="J6" s="167">
        <f>SUMIF(pedag!Y15:Y30,"=ne",pedag!X15:X30)</f>
        <v>0</v>
      </c>
      <c r="K6" s="168"/>
    </row>
    <row r="7" spans="2:14" ht="32.15" customHeight="1">
      <c r="B7" s="161" t="s">
        <v>361</v>
      </c>
      <c r="C7" s="162">
        <f>COUNTIF(pedag!X32:X67,"=1")</f>
        <v>0</v>
      </c>
      <c r="D7" s="162">
        <f>COUNTIF(pedag!X32:X67,"&lt;1")-COUNTIF(pedag!X32:X67,"=0")</f>
        <v>0</v>
      </c>
      <c r="E7" s="163">
        <f>SUMIF(pedag!X32:X67,"=1",pedag!V32:V67)</f>
        <v>0</v>
      </c>
      <c r="F7" s="163">
        <f>SUMIF(pedag!X32:X67,"=1",pedag!W32:W67)</f>
        <v>0</v>
      </c>
      <c r="G7" s="164">
        <f>SUMIF(pedag!X32:X67,"&lt;1",pedag!U32:U67)</f>
        <v>0</v>
      </c>
      <c r="H7" s="165">
        <f t="shared" si="0"/>
        <v>0</v>
      </c>
      <c r="I7" s="166">
        <f>SUMIF(pedag!Y32:Y67,"=pe",pedag!X32:X67)</f>
        <v>0</v>
      </c>
      <c r="J7" s="167">
        <f>SUMIF(pedag!Y32:Y67,"=ne",pedag!X32:X67)</f>
        <v>0</v>
      </c>
      <c r="M7" s="169"/>
      <c r="N7" s="168"/>
    </row>
    <row r="8" spans="2:14" ht="42" customHeight="1">
      <c r="B8" s="161" t="s">
        <v>362</v>
      </c>
      <c r="C8" s="162">
        <f>COUNTIF(pedag!X69:X402,"=1")</f>
        <v>0</v>
      </c>
      <c r="D8" s="162">
        <f>COUNTIF(pedag!X69:X402,"&lt;1")-COUNTIF(pedag!X69:X402,"=0")</f>
        <v>0</v>
      </c>
      <c r="E8" s="163">
        <f>SUMIF(pedag!X69:X402,"=1",pedag!V69:V402)</f>
        <v>0</v>
      </c>
      <c r="F8" s="163">
        <f>SUMIF(pedag!X69:X402,"=1",pedag!W69:W402)</f>
        <v>0</v>
      </c>
      <c r="G8" s="164">
        <f>SUMIF(pedag!X69:X402,"&lt;1",pedag!U69:U402)</f>
        <v>0</v>
      </c>
      <c r="H8" s="170">
        <f t="shared" si="0"/>
        <v>0</v>
      </c>
      <c r="I8" s="166">
        <f>SUMIF(pedag!Y69:Y402,"=pe",pedag!X69:X402)</f>
        <v>0</v>
      </c>
      <c r="J8" s="167">
        <f>SUMIF(pedag!Y69:Y402,"=ne",pedag!X69:X402)</f>
        <v>0</v>
      </c>
      <c r="L8" s="168"/>
    </row>
    <row r="9" spans="2:14" ht="42" customHeight="1">
      <c r="B9" s="161" t="s">
        <v>363</v>
      </c>
      <c r="C9" s="162">
        <f>COUNTIF(pedag!X404:X406,"=1")</f>
        <v>0</v>
      </c>
      <c r="D9" s="162">
        <f>COUNTIF(pedag!X404:X406,"&lt;1")-COUNTIF(pedag!X404:X406,"=0")</f>
        <v>0</v>
      </c>
      <c r="E9" s="163">
        <f>SUMIF(pedag!X404:X406,"=1",pedag!V404:V406)</f>
        <v>0</v>
      </c>
      <c r="F9" s="163">
        <f>SUMIF(pedag!X404:X406,"=1",pedag!W404:W406)</f>
        <v>0</v>
      </c>
      <c r="G9" s="164">
        <f>SUMIF(pedag!X404:X406,"&lt;1",pedag!U404:U406)</f>
        <v>0</v>
      </c>
      <c r="H9" s="170">
        <f t="shared" si="0"/>
        <v>0</v>
      </c>
      <c r="I9" s="166">
        <f>SUMIF(pedag!Y404:Y406,"=pe",pedag!X404:X406)</f>
        <v>0</v>
      </c>
      <c r="J9" s="167">
        <f>SUMIF(pedag!Y404:Y406,"=ne",pedag!X404:X406)</f>
        <v>0</v>
      </c>
      <c r="L9" s="168"/>
    </row>
    <row r="10" spans="2:14" ht="52.5" customHeight="1">
      <c r="B10" s="161" t="s">
        <v>364</v>
      </c>
      <c r="C10" s="162">
        <f>COUNTIF(pedag!X408:X411,"=1")</f>
        <v>0</v>
      </c>
      <c r="D10" s="162">
        <f>COUNTIF(pedag!X408:X411,"&lt;1")-COUNTIF(pedag!X408:X411,"=0")</f>
        <v>0</v>
      </c>
      <c r="E10" s="163">
        <f>SUMIF(pedag!X408:X411,"=1",pedag!V408:V411)</f>
        <v>0</v>
      </c>
      <c r="F10" s="163">
        <f>SUMIF(pedag!X408:X411,"=1",pedag!W408:W411)</f>
        <v>0</v>
      </c>
      <c r="G10" s="164">
        <f>SUMIF(pedag!X408:X411,"&lt;1",pedag!U408:U411)</f>
        <v>0</v>
      </c>
      <c r="H10" s="170">
        <f t="shared" si="0"/>
        <v>0</v>
      </c>
      <c r="I10" s="166">
        <f>SUMIF(pedag!Y408:Y411,"=pe",pedag!X408:X411)</f>
        <v>0</v>
      </c>
      <c r="J10" s="167">
        <f>SUMIF(pedag!Y408:Y411,"=ne",pedag!X408:X411)</f>
        <v>0</v>
      </c>
      <c r="L10" s="168"/>
    </row>
    <row r="11" spans="2:14" ht="42" customHeight="1">
      <c r="B11" s="171" t="s">
        <v>365</v>
      </c>
      <c r="C11" s="162">
        <f>COUNTIF(pedag!X413:X415,"=1")</f>
        <v>0</v>
      </c>
      <c r="D11" s="162">
        <f>COUNTIF(pedag!X413:X415,"&lt;1")-COUNTIF(pedag!X413:X415,"=0")</f>
        <v>0</v>
      </c>
      <c r="E11" s="163"/>
      <c r="F11" s="163"/>
      <c r="G11" s="164"/>
      <c r="H11" s="170"/>
      <c r="I11" s="166">
        <f>SUMIF(pedag!Y413:Y415,"=pe",pedag!X413:X415)</f>
        <v>0</v>
      </c>
      <c r="J11" s="167">
        <f>SUMIF(pedag!Y413:Y415,"=ne",pedag!X413:X415)</f>
        <v>0</v>
      </c>
      <c r="L11" s="168"/>
    </row>
    <row r="12" spans="2:14" ht="42" customHeight="1" thickBot="1">
      <c r="B12" s="172" t="s">
        <v>366</v>
      </c>
      <c r="C12" s="173">
        <f>COUNTIF(pedag!X417:X419,"=1")</f>
        <v>0</v>
      </c>
      <c r="D12" s="173">
        <f>COUNTIF(pedag!X417:X419,"&lt;1")-COUNTIF(pedag!X417:X419,"=0")</f>
        <v>0</v>
      </c>
      <c r="E12" s="174"/>
      <c r="F12" s="174"/>
      <c r="G12" s="175"/>
      <c r="H12" s="176"/>
      <c r="I12" s="177">
        <f ca="1">SUMIF(pedag!Y417:Y3849,"=pe",pedag!X417:X419)</f>
        <v>0</v>
      </c>
      <c r="J12" s="178">
        <f>SUMIF(pedag!Y417:Y419,"=ne",pedag!X417:X419)</f>
        <v>0</v>
      </c>
    </row>
    <row r="13" spans="2:14" ht="32.15" customHeight="1" thickBot="1">
      <c r="B13" s="179" t="s">
        <v>367</v>
      </c>
      <c r="C13" s="180">
        <f t="shared" ref="C13:J13" si="1">SUM(C5:C12)</f>
        <v>0</v>
      </c>
      <c r="D13" s="180">
        <f t="shared" si="1"/>
        <v>0</v>
      </c>
      <c r="E13" s="181">
        <f t="shared" si="1"/>
        <v>0</v>
      </c>
      <c r="F13" s="181">
        <f t="shared" si="1"/>
        <v>0</v>
      </c>
      <c r="G13" s="181">
        <f t="shared" si="1"/>
        <v>0</v>
      </c>
      <c r="H13" s="182">
        <f t="shared" si="1"/>
        <v>0</v>
      </c>
      <c r="I13" s="183">
        <f t="shared" ca="1" si="1"/>
        <v>0</v>
      </c>
      <c r="J13" s="184">
        <f t="shared" si="1"/>
        <v>0</v>
      </c>
    </row>
    <row r="14" spans="2:14" ht="24" customHeight="1" thickBot="1">
      <c r="B14" s="185"/>
      <c r="C14" s="985">
        <f>C13+D13</f>
        <v>0</v>
      </c>
      <c r="D14" s="986"/>
      <c r="E14" s="186"/>
      <c r="F14" s="186"/>
      <c r="G14" s="187"/>
      <c r="H14" s="187"/>
      <c r="I14" s="987">
        <f ca="1">I13+J13</f>
        <v>0</v>
      </c>
      <c r="J14" s="988"/>
    </row>
    <row r="15" spans="2:14" ht="24" customHeight="1" thickBot="1">
      <c r="B15" s="185"/>
      <c r="C15" s="188"/>
      <c r="D15" s="189"/>
      <c r="E15" s="189"/>
      <c r="F15" s="190"/>
      <c r="G15" s="191"/>
      <c r="H15" s="191"/>
      <c r="I15" s="192"/>
      <c r="J15" s="193"/>
    </row>
    <row r="16" spans="2:14" ht="44.25" customHeight="1">
      <c r="B16" s="194" t="s">
        <v>368</v>
      </c>
      <c r="C16" s="989" t="s">
        <v>601</v>
      </c>
      <c r="D16" s="990"/>
      <c r="E16" s="196" t="s">
        <v>369</v>
      </c>
      <c r="F16" s="197" t="s">
        <v>370</v>
      </c>
      <c r="G16" s="198" t="s">
        <v>371</v>
      </c>
      <c r="H16" s="195" t="s">
        <v>372</v>
      </c>
      <c r="I16" s="199" t="s">
        <v>373</v>
      </c>
      <c r="J16" s="200" t="s">
        <v>374</v>
      </c>
    </row>
    <row r="17" spans="1:10" ht="24" customHeight="1">
      <c r="B17" s="201" t="s">
        <v>375</v>
      </c>
      <c r="C17" s="991">
        <f>COUNTIF(pedag!K6:K2476,"=NP &gt;1/2")</f>
        <v>0</v>
      </c>
      <c r="D17" s="992"/>
      <c r="E17" s="204">
        <f>COUNTIF(pedag!K6:K2476,"=NP.")</f>
        <v>0</v>
      </c>
      <c r="F17" s="203">
        <f>COUNTIF(pedag!J6:J2476,"=NP1")</f>
        <v>0</v>
      </c>
      <c r="G17" s="204">
        <f>COUNTIF(pedag!J6:J2476,"=M")</f>
        <v>0</v>
      </c>
      <c r="H17" s="202">
        <f>COUNTIF(pedag!J6:J2476,"=M1")</f>
        <v>0</v>
      </c>
      <c r="I17" s="205">
        <f>COUNTIF(pedag!J6:J2476,"=D")</f>
        <v>0</v>
      </c>
      <c r="J17" s="206">
        <f>D17+E17+G17+I17</f>
        <v>0</v>
      </c>
    </row>
    <row r="18" spans="1:10" ht="24" customHeight="1" thickBot="1">
      <c r="B18" s="207" t="s">
        <v>376</v>
      </c>
      <c r="C18" s="976">
        <f>ROUND(SUMIF(pedag!K6:K2476,"NP &gt;1/2",pedag!X6:X2476),2)</f>
        <v>0</v>
      </c>
      <c r="D18" s="977"/>
      <c r="E18" s="210">
        <f>ROUND(SUMIF(pedag!K6:K2476,"NP.",pedag!X6:X2476),2)</f>
        <v>0</v>
      </c>
      <c r="F18" s="209">
        <f>ROUND(SUMIF(pedag!J6:J2476,"NP1",pedag!X6:X2476),2)</f>
        <v>0</v>
      </c>
      <c r="G18" s="210">
        <f>ROUND(SUMIF(pedag!J6:J2476,"M",pedag!X6:X2476),2)</f>
        <v>0</v>
      </c>
      <c r="H18" s="208">
        <f>ROUND(SUMIF(pedag!J6:J2476,"M1",pedag!X6:X2476),2)</f>
        <v>0</v>
      </c>
      <c r="I18" s="211">
        <f>ROUND(SUMIF(pedag!J6:J2476,"D",pedag!X6:X2476),2)</f>
        <v>0</v>
      </c>
      <c r="J18" s="212">
        <f>D18+E18+G18+I18</f>
        <v>0</v>
      </c>
    </row>
    <row r="19" spans="1:10" ht="20.149999999999999" customHeight="1" thickBot="1">
      <c r="B19" s="213"/>
      <c r="C19" s="213"/>
      <c r="D19" s="213"/>
      <c r="E19" s="213"/>
      <c r="F19" s="214"/>
      <c r="G19" s="215"/>
      <c r="H19" s="216" t="s">
        <v>377</v>
      </c>
      <c r="I19" s="217"/>
      <c r="J19" s="217"/>
    </row>
    <row r="20" spans="1:10" ht="32.15" customHeight="1">
      <c r="B20" s="218" t="s">
        <v>349</v>
      </c>
      <c r="C20" s="219" t="s">
        <v>355</v>
      </c>
      <c r="D20" s="219" t="s">
        <v>378</v>
      </c>
      <c r="E20" s="219" t="s">
        <v>379</v>
      </c>
      <c r="F20" s="220" t="s">
        <v>354</v>
      </c>
      <c r="G20" s="221"/>
      <c r="H20" s="1004" t="s">
        <v>380</v>
      </c>
      <c r="I20" s="1005"/>
      <c r="J20" s="222">
        <f>'Liczba słuchaczy'!E7</f>
        <v>0</v>
      </c>
    </row>
    <row r="21" spans="1:10" ht="24" customHeight="1">
      <c r="B21" s="161" t="s">
        <v>381</v>
      </c>
      <c r="C21" s="223">
        <f>COUNTIF('adm.i obs.'!L6:L15,"=1")</f>
        <v>0</v>
      </c>
      <c r="D21" s="224">
        <f>COUNTIF('adm.i obs.'!L6:L15,"&lt;1")-COUNTIF('adm.i obs.'!L6:L15,"=0")</f>
        <v>0</v>
      </c>
      <c r="E21" s="225">
        <f>SUM('adm.i obs.'!J6:J15)</f>
        <v>0</v>
      </c>
      <c r="F21" s="224">
        <f>SUM('adm.i obs.'!L6:L15)</f>
        <v>0</v>
      </c>
      <c r="G21" s="226"/>
      <c r="H21" s="1006" t="s">
        <v>382</v>
      </c>
      <c r="I21" s="1007"/>
      <c r="J21" s="227">
        <f>C14+C25</f>
        <v>0</v>
      </c>
    </row>
    <row r="22" spans="1:10" ht="24" customHeight="1">
      <c r="B22" s="161" t="s">
        <v>383</v>
      </c>
      <c r="C22" s="223">
        <f>COUNTIF('adm.i obs.'!L17:L37,"=1")</f>
        <v>0</v>
      </c>
      <c r="D22" s="224">
        <f>COUNTIF('adm.i obs.'!L17:L37,"&lt;1")-COUNTIF('adm.i obs.'!L17:L37,"=0")</f>
        <v>0</v>
      </c>
      <c r="E22" s="225">
        <f>SUM('adm.i obs.'!J17:J37)</f>
        <v>0</v>
      </c>
      <c r="F22" s="224">
        <f>SUM('adm.i obs.'!L17:L37)</f>
        <v>0</v>
      </c>
      <c r="G22" s="228"/>
      <c r="H22" s="1006" t="s">
        <v>384</v>
      </c>
      <c r="I22" s="1007"/>
      <c r="J22" s="229">
        <f ca="1">I14+F24</f>
        <v>0</v>
      </c>
    </row>
    <row r="23" spans="1:10" ht="24" customHeight="1">
      <c r="B23" s="161" t="s">
        <v>385</v>
      </c>
      <c r="C23" s="223">
        <f>COUNTIF('adm.i obs.'!L39:L43,"=1")</f>
        <v>0</v>
      </c>
      <c r="D23" s="224">
        <f>COUNTIF('adm.i obs.'!L39:L43,"&lt;1")-COUNTIF('adm.i obs.'!L39:L43,"=0")</f>
        <v>0</v>
      </c>
      <c r="E23" s="225">
        <f>SUM('adm.i obs.'!J39:J43)</f>
        <v>0</v>
      </c>
      <c r="F23" s="224">
        <f>SUM('adm.i obs.'!L39:L43)</f>
        <v>0</v>
      </c>
      <c r="G23" s="228"/>
      <c r="H23" s="1008" t="s">
        <v>386</v>
      </c>
      <c r="I23" s="1009"/>
      <c r="J23" s="230">
        <f>COUNTA(pedag!X413:X415)</f>
        <v>0</v>
      </c>
    </row>
    <row r="24" spans="1:10" ht="24" customHeight="1" thickBot="1">
      <c r="B24" s="231" t="s">
        <v>367</v>
      </c>
      <c r="C24" s="232">
        <f>SUM(C21:C23)</f>
        <v>0</v>
      </c>
      <c r="D24" s="233">
        <f>SUM(D21:D23)</f>
        <v>0</v>
      </c>
      <c r="E24" s="234">
        <f>SUM(E21:E23)</f>
        <v>0</v>
      </c>
      <c r="F24" s="235">
        <f>SUM(F21:F23)</f>
        <v>0</v>
      </c>
      <c r="G24" s="236"/>
      <c r="H24" s="1010" t="s">
        <v>387</v>
      </c>
      <c r="I24" s="1011"/>
      <c r="J24" s="237">
        <f>COUNTA(pedag!X417:X419)</f>
        <v>0</v>
      </c>
    </row>
    <row r="25" spans="1:10" ht="24" customHeight="1" thickBot="1">
      <c r="B25" s="185"/>
      <c r="C25" s="1012">
        <f>C24+D24</f>
        <v>0</v>
      </c>
      <c r="D25" s="1013"/>
      <c r="E25" s="238"/>
      <c r="F25" s="239"/>
      <c r="G25" s="240"/>
      <c r="H25" s="1014"/>
      <c r="I25" s="1014"/>
      <c r="J25" s="241"/>
    </row>
    <row r="26" spans="1:10" ht="20.149999999999999" customHeight="1" thickBot="1">
      <c r="B26" s="995"/>
      <c r="C26" s="995"/>
      <c r="D26" s="995"/>
      <c r="E26" s="995"/>
      <c r="F26" s="995"/>
      <c r="G26" s="995"/>
      <c r="H26" s="242"/>
      <c r="I26" s="242"/>
      <c r="J26" s="242"/>
    </row>
    <row r="27" spans="1:10" ht="12.75" customHeight="1">
      <c r="A27" s="74"/>
      <c r="B27" s="996"/>
      <c r="C27" s="997"/>
      <c r="D27" s="243"/>
      <c r="E27" s="243"/>
      <c r="F27" s="243"/>
      <c r="G27" s="243"/>
      <c r="H27" s="243"/>
      <c r="I27" s="244"/>
      <c r="J27" s="245"/>
    </row>
    <row r="28" spans="1:10" ht="12.75" customHeight="1">
      <c r="A28" s="74"/>
      <c r="B28" s="998"/>
      <c r="C28" s="999"/>
      <c r="D28" s="246" t="s">
        <v>388</v>
      </c>
      <c r="E28" s="74"/>
      <c r="F28" s="74"/>
      <c r="G28" s="74"/>
      <c r="H28" s="74"/>
      <c r="I28" s="74"/>
      <c r="J28" s="247"/>
    </row>
    <row r="29" spans="1:10" ht="12.5">
      <c r="A29" s="74"/>
      <c r="B29" s="1000" t="s">
        <v>389</v>
      </c>
      <c r="C29" s="1001"/>
      <c r="D29" s="248"/>
      <c r="E29" s="74"/>
      <c r="F29" s="74"/>
      <c r="G29" s="74"/>
      <c r="H29" s="74"/>
      <c r="I29" s="74"/>
      <c r="J29" s="247"/>
    </row>
    <row r="30" spans="1:10" ht="24.75" customHeight="1">
      <c r="A30" s="74"/>
      <c r="B30" s="1002" t="s">
        <v>390</v>
      </c>
      <c r="C30" s="1003"/>
      <c r="D30" s="249"/>
      <c r="E30" s="74"/>
      <c r="F30" s="74"/>
      <c r="G30" s="74"/>
      <c r="H30" s="74"/>
      <c r="I30" s="74"/>
      <c r="J30" s="247"/>
    </row>
    <row r="31" spans="1:10" ht="66.75" customHeight="1" thickBot="1">
      <c r="A31" s="145"/>
      <c r="B31" s="250" t="s">
        <v>344</v>
      </c>
      <c r="C31" s="251"/>
      <c r="D31" s="107" t="s">
        <v>391</v>
      </c>
      <c r="E31" s="74"/>
      <c r="F31" s="74"/>
      <c r="G31" s="107"/>
      <c r="H31" s="252"/>
      <c r="I31" s="112" t="s">
        <v>392</v>
      </c>
      <c r="J31" s="247"/>
    </row>
    <row r="32" spans="1:10" ht="19" customHeight="1">
      <c r="A32" s="253" t="s">
        <v>393</v>
      </c>
      <c r="B32" s="254">
        <f ca="1">NOW()</f>
        <v>45063.900676273151</v>
      </c>
      <c r="C32" s="2"/>
      <c r="D32" s="255" t="s">
        <v>394</v>
      </c>
      <c r="E32" s="256"/>
      <c r="F32" s="256"/>
      <c r="G32" s="256"/>
      <c r="H32" s="256"/>
      <c r="I32" s="256"/>
      <c r="J32" s="257"/>
    </row>
    <row r="33" spans="1:10" ht="64.5" customHeight="1">
      <c r="A33" s="2"/>
      <c r="B33" s="2"/>
      <c r="C33" s="2"/>
      <c r="D33" s="258" t="s">
        <v>395</v>
      </c>
      <c r="E33" s="2"/>
      <c r="F33" s="2"/>
      <c r="G33" s="2"/>
      <c r="H33" s="2"/>
      <c r="I33" s="2"/>
      <c r="J33" s="259"/>
    </row>
    <row r="34" spans="1:10" ht="21.75" customHeight="1">
      <c r="A34" s="2"/>
      <c r="B34" s="2"/>
      <c r="C34" s="2"/>
      <c r="D34" s="260"/>
      <c r="E34" s="2"/>
      <c r="F34" s="2"/>
      <c r="G34" s="2"/>
      <c r="H34" s="2"/>
      <c r="I34" s="112" t="s">
        <v>396</v>
      </c>
      <c r="J34" s="259"/>
    </row>
    <row r="35" spans="1:10" ht="13" thickBot="1">
      <c r="A35" s="2"/>
      <c r="B35" s="2"/>
      <c r="C35" s="2"/>
      <c r="D35" s="261" t="s">
        <v>391</v>
      </c>
      <c r="E35" s="262"/>
      <c r="F35" s="262"/>
      <c r="G35" s="263"/>
      <c r="H35" s="264"/>
      <c r="I35" s="265"/>
      <c r="J35" s="266"/>
    </row>
    <row r="36" spans="1:10" ht="12.5">
      <c r="A36" s="2"/>
      <c r="B36" s="2"/>
      <c r="C36" s="2"/>
      <c r="D36" s="121" t="s">
        <v>397</v>
      </c>
      <c r="E36" s="2"/>
      <c r="F36" s="2"/>
      <c r="G36" s="2"/>
      <c r="H36" s="2"/>
      <c r="I36" s="2"/>
      <c r="J36" s="2"/>
    </row>
  </sheetData>
  <sheetProtection algorithmName="SHA-512" hashValue="VPwxwY0nfySHUMAeD70RWwKJC9nSzX32n7yM6h6RX83Tzr9kDIY4z9cXo3S3WoMjbckzi4b4nywPo1pnD8dv+g==" saltValue="S3mbxPp1RY3JbWsZgfgt4g==" spinCount="100000" sheet="1" objects="1" scenarios="1"/>
  <mergeCells count="23">
    <mergeCell ref="B26:G26"/>
    <mergeCell ref="B27:C28"/>
    <mergeCell ref="B29:C29"/>
    <mergeCell ref="B30:C30"/>
    <mergeCell ref="H20:I20"/>
    <mergeCell ref="H21:I21"/>
    <mergeCell ref="H22:I22"/>
    <mergeCell ref="H23:I23"/>
    <mergeCell ref="H24:I24"/>
    <mergeCell ref="C25:D25"/>
    <mergeCell ref="H25:I25"/>
    <mergeCell ref="I3:J3"/>
    <mergeCell ref="C14:D14"/>
    <mergeCell ref="I14:J14"/>
    <mergeCell ref="C16:D16"/>
    <mergeCell ref="C17:D17"/>
    <mergeCell ref="H3:H4"/>
    <mergeCell ref="C18:D18"/>
    <mergeCell ref="D1:E1"/>
    <mergeCell ref="B2:G2"/>
    <mergeCell ref="B3:B4"/>
    <mergeCell ref="C3:D3"/>
    <mergeCell ref="E3:F3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D2DD1-2281-4F37-8D95-F3F43D36E951}">
  <sheetPr>
    <tabColor rgb="FFFFFF00"/>
  </sheetPr>
  <dimension ref="B1:O48"/>
  <sheetViews>
    <sheetView view="pageBreakPreview" zoomScale="120" zoomScaleNormal="120" zoomScaleSheetLayoutView="120" workbookViewId="0">
      <selection activeCell="C12" sqref="C12:H12"/>
    </sheetView>
  </sheetViews>
  <sheetFormatPr defaultColWidth="9.1796875" defaultRowHeight="12.5"/>
  <cols>
    <col min="1" max="1" width="6.54296875" style="271" customWidth="1"/>
    <col min="2" max="3" width="3" style="271" customWidth="1"/>
    <col min="4" max="4" width="12.26953125" style="271" customWidth="1"/>
    <col min="5" max="5" width="6.1796875" style="271" customWidth="1"/>
    <col min="6" max="6" width="6.54296875" style="271" customWidth="1"/>
    <col min="7" max="7" width="9.54296875" style="271" customWidth="1"/>
    <col min="8" max="8" width="19.26953125" style="271" customWidth="1"/>
    <col min="9" max="11" width="14.7265625" style="271" customWidth="1"/>
    <col min="12" max="12" width="5.81640625" style="271" customWidth="1"/>
    <col min="13" max="16384" width="9.1796875" style="271"/>
  </cols>
  <sheetData>
    <row r="1" spans="2:12">
      <c r="B1" s="269"/>
      <c r="C1" s="269"/>
      <c r="D1" s="269"/>
      <c r="E1" s="269"/>
      <c r="F1" s="269"/>
      <c r="G1" s="269"/>
      <c r="H1" s="269"/>
      <c r="I1" s="269"/>
      <c r="J1" s="270" t="s">
        <v>398</v>
      </c>
      <c r="K1" s="1016" t="str">
        <f>wizyt!C3</f>
        <v>??</v>
      </c>
    </row>
    <row r="2" spans="2:12">
      <c r="B2" s="272" t="s">
        <v>399</v>
      </c>
      <c r="C2" s="269"/>
      <c r="D2" s="269"/>
      <c r="E2" s="269"/>
      <c r="F2" s="269"/>
      <c r="G2" s="269"/>
      <c r="H2" s="269"/>
      <c r="I2" s="269"/>
      <c r="J2" s="269"/>
      <c r="K2" s="1017"/>
    </row>
    <row r="3" spans="2:12" ht="13">
      <c r="B3" s="1018" t="str">
        <f>wizyt!B6</f>
        <v>??</v>
      </c>
      <c r="C3" s="1019"/>
      <c r="D3" s="1019"/>
      <c r="E3" s="1019"/>
      <c r="F3" s="1019"/>
      <c r="G3" s="1019"/>
      <c r="H3" s="1019"/>
      <c r="I3" s="1019"/>
      <c r="J3" s="1019"/>
      <c r="K3" s="1019"/>
    </row>
    <row r="4" spans="2:12" ht="15.5">
      <c r="B4" s="1020" t="s">
        <v>400</v>
      </c>
      <c r="C4" s="1020"/>
      <c r="D4" s="1020"/>
      <c r="E4" s="1020"/>
      <c r="F4" s="1020"/>
      <c r="G4" s="1020"/>
      <c r="H4" s="1020"/>
      <c r="I4" s="1020"/>
      <c r="J4" s="1020"/>
      <c r="K4" s="1020"/>
    </row>
    <row r="5" spans="2:12" ht="15.5">
      <c r="B5" s="1021" t="s">
        <v>401</v>
      </c>
      <c r="C5" s="1021"/>
      <c r="D5" s="1021"/>
      <c r="E5" s="1021"/>
      <c r="F5" s="1021"/>
      <c r="G5" s="1021"/>
      <c r="H5" s="1021"/>
      <c r="I5" s="1021"/>
      <c r="J5" s="273" t="str">
        <f>wizyt!H3</f>
        <v>2023/2024</v>
      </c>
      <c r="K5" s="274"/>
    </row>
    <row r="6" spans="2:12" ht="10.5" customHeight="1">
      <c r="B6" s="1022" t="s">
        <v>402</v>
      </c>
      <c r="C6" s="1022"/>
      <c r="D6" s="1022"/>
      <c r="E6" s="1022"/>
      <c r="F6" s="1022"/>
      <c r="G6" s="1022"/>
      <c r="H6" s="1022"/>
      <c r="I6" s="1022"/>
      <c r="J6" s="1022"/>
      <c r="K6" s="1022"/>
    </row>
    <row r="7" spans="2:12" ht="9" customHeight="1">
      <c r="B7" s="269"/>
      <c r="C7" s="269"/>
      <c r="D7" s="269"/>
      <c r="E7" s="269"/>
      <c r="F7" s="269"/>
      <c r="G7" s="269"/>
      <c r="H7" s="269"/>
      <c r="I7" s="275"/>
      <c r="J7" s="269"/>
      <c r="K7" s="269"/>
    </row>
    <row r="8" spans="2:12" ht="32.25" customHeight="1" thickBot="1">
      <c r="B8" s="1015" t="s">
        <v>403</v>
      </c>
      <c r="C8" s="1015"/>
      <c r="D8" s="1015"/>
      <c r="E8" s="1015"/>
      <c r="F8" s="1015"/>
      <c r="G8" s="1015"/>
      <c r="H8" s="1015"/>
      <c r="I8" s="1015"/>
      <c r="J8" s="1015"/>
      <c r="K8" s="1015"/>
    </row>
    <row r="9" spans="2:12" ht="10.5" customHeight="1">
      <c r="B9" s="276"/>
      <c r="C9" s="276"/>
      <c r="D9" s="150" t="str">
        <f>wizyt!$B$1</f>
        <v xml:space="preserve"> </v>
      </c>
      <c r="E9" s="1023" t="str">
        <f>wizyt!$D$1</f>
        <v xml:space="preserve"> </v>
      </c>
      <c r="F9" s="1023"/>
      <c r="G9" s="276"/>
      <c r="H9" s="276"/>
      <c r="I9" s="1024" t="s">
        <v>404</v>
      </c>
      <c r="J9" s="1025"/>
      <c r="K9" s="1026" t="s">
        <v>405</v>
      </c>
    </row>
    <row r="10" spans="2:12" ht="11.25" customHeight="1" thickBot="1">
      <c r="B10" s="276"/>
      <c r="C10" s="276"/>
      <c r="D10" s="276"/>
      <c r="E10" s="276"/>
      <c r="F10" s="276"/>
      <c r="G10" s="276"/>
      <c r="H10" s="276"/>
      <c r="I10" s="277" t="s">
        <v>406</v>
      </c>
      <c r="J10" s="278" t="s">
        <v>407</v>
      </c>
      <c r="K10" s="1027"/>
    </row>
    <row r="11" spans="2:12" ht="24" customHeight="1">
      <c r="B11" s="279" t="s">
        <v>323</v>
      </c>
      <c r="C11" s="280" t="s">
        <v>597</v>
      </c>
      <c r="D11" s="281"/>
      <c r="E11" s="281"/>
      <c r="F11" s="281"/>
      <c r="G11" s="281"/>
      <c r="H11" s="282" t="str">
        <f>IF(K11=K12+K24,"","Błąd")</f>
        <v/>
      </c>
      <c r="I11" s="283"/>
      <c r="J11" s="284"/>
      <c r="K11" s="285">
        <f>SUM(I11:J11)</f>
        <v>0</v>
      </c>
      <c r="L11" s="286"/>
    </row>
    <row r="12" spans="2:12" ht="16.5" customHeight="1">
      <c r="B12" s="287" t="s">
        <v>340</v>
      </c>
      <c r="C12" s="1028" t="s">
        <v>408</v>
      </c>
      <c r="D12" s="1028"/>
      <c r="E12" s="1028"/>
      <c r="F12" s="1028"/>
      <c r="G12" s="1028"/>
      <c r="H12" s="1029"/>
      <c r="I12" s="1030">
        <f>SUM(I14:I23)</f>
        <v>0</v>
      </c>
      <c r="J12" s="1030">
        <f>SUM(J14:J23)</f>
        <v>0</v>
      </c>
      <c r="K12" s="1032">
        <f>SUM(I12:J13)</f>
        <v>0</v>
      </c>
      <c r="L12" s="286"/>
    </row>
    <row r="13" spans="2:12" ht="10" customHeight="1">
      <c r="B13" s="288"/>
      <c r="C13" s="1034" t="s">
        <v>409</v>
      </c>
      <c r="D13" s="1034"/>
      <c r="E13" s="1034"/>
      <c r="F13" s="1034"/>
      <c r="G13" s="1034"/>
      <c r="H13" s="1035"/>
      <c r="I13" s="1031"/>
      <c r="J13" s="1031"/>
      <c r="K13" s="1033"/>
      <c r="L13" s="286"/>
    </row>
    <row r="14" spans="2:12" ht="12.75" customHeight="1">
      <c r="B14" s="289"/>
      <c r="C14" s="290" t="s">
        <v>410</v>
      </c>
      <c r="D14" s="291" t="s">
        <v>411</v>
      </c>
      <c r="E14" s="291"/>
      <c r="F14" s="290"/>
      <c r="G14" s="291"/>
      <c r="H14" s="292"/>
      <c r="I14" s="1040"/>
      <c r="J14" s="1040"/>
      <c r="K14" s="1036">
        <f>I14+J14</f>
        <v>0</v>
      </c>
      <c r="L14" s="286"/>
    </row>
    <row r="15" spans="2:12" ht="12" customHeight="1">
      <c r="B15" s="295"/>
      <c r="C15" s="296"/>
      <c r="D15" s="297" t="s">
        <v>412</v>
      </c>
      <c r="E15" s="298"/>
      <c r="F15" s="298"/>
      <c r="G15" s="298"/>
      <c r="H15" s="299"/>
      <c r="I15" s="1041"/>
      <c r="J15" s="1041"/>
      <c r="K15" s="1042"/>
      <c r="L15" s="286"/>
    </row>
    <row r="16" spans="2:12" ht="12" customHeight="1" thickBot="1">
      <c r="B16" s="289"/>
      <c r="C16" s="290" t="s">
        <v>413</v>
      </c>
      <c r="D16" s="291" t="s">
        <v>414</v>
      </c>
      <c r="E16" s="291"/>
      <c r="F16" s="291"/>
      <c r="G16" s="291"/>
      <c r="H16" s="292"/>
      <c r="I16" s="1043"/>
      <c r="J16" s="1045"/>
      <c r="K16" s="1036">
        <f>I16+J16</f>
        <v>0</v>
      </c>
      <c r="L16" s="286"/>
    </row>
    <row r="17" spans="2:15" ht="12" customHeight="1">
      <c r="B17" s="301"/>
      <c r="C17" s="302"/>
      <c r="D17" s="1047" t="s">
        <v>415</v>
      </c>
      <c r="E17" s="1047"/>
      <c r="F17" s="1047"/>
      <c r="G17" s="1048"/>
      <c r="H17" s="303">
        <f ca="1">'zestaw 1'!F13/IF('zestaw 1'!I14=0,1,'zestaw 1'!I14)</f>
        <v>0</v>
      </c>
      <c r="I17" s="1044"/>
      <c r="J17" s="1046"/>
      <c r="K17" s="1042"/>
      <c r="L17" s="286"/>
    </row>
    <row r="18" spans="2:15" ht="24" customHeight="1">
      <c r="B18" s="304"/>
      <c r="C18" s="305" t="s">
        <v>416</v>
      </c>
      <c r="D18" s="298" t="s">
        <v>417</v>
      </c>
      <c r="E18" s="298"/>
      <c r="F18" s="298"/>
      <c r="G18" s="298"/>
      <c r="H18" s="299"/>
      <c r="I18" s="293"/>
      <c r="J18" s="293"/>
      <c r="K18" s="294">
        <f t="shared" ref="K18:K21" si="0">I18+J18</f>
        <v>0</v>
      </c>
      <c r="L18" s="286"/>
    </row>
    <row r="19" spans="2:15" ht="24" customHeight="1">
      <c r="B19" s="304"/>
      <c r="C19" s="305" t="s">
        <v>418</v>
      </c>
      <c r="D19" s="306" t="s">
        <v>419</v>
      </c>
      <c r="E19" s="306"/>
      <c r="F19" s="306"/>
      <c r="G19" s="306"/>
      <c r="H19" s="307"/>
      <c r="I19" s="293"/>
      <c r="J19" s="293"/>
      <c r="K19" s="294">
        <f t="shared" si="0"/>
        <v>0</v>
      </c>
      <c r="L19" s="286"/>
    </row>
    <row r="20" spans="2:15" ht="24" customHeight="1">
      <c r="B20" s="304"/>
      <c r="C20" s="305" t="s">
        <v>420</v>
      </c>
      <c r="D20" s="308" t="s">
        <v>421</v>
      </c>
      <c r="E20" s="306"/>
      <c r="F20" s="306"/>
      <c r="G20" s="306"/>
      <c r="H20" s="307"/>
      <c r="I20" s="293"/>
      <c r="J20" s="293"/>
      <c r="K20" s="294">
        <f t="shared" si="0"/>
        <v>0</v>
      </c>
      <c r="L20" s="286"/>
      <c r="O20" s="309"/>
    </row>
    <row r="21" spans="2:15" ht="24" customHeight="1">
      <c r="B21" s="304"/>
      <c r="C21" s="305" t="s">
        <v>422</v>
      </c>
      <c r="D21" s="1049" t="s">
        <v>423</v>
      </c>
      <c r="E21" s="1049"/>
      <c r="F21" s="1049"/>
      <c r="G21" s="1049"/>
      <c r="H21" s="1050"/>
      <c r="I21" s="310"/>
      <c r="J21" s="310"/>
      <c r="K21" s="311">
        <f t="shared" si="0"/>
        <v>0</v>
      </c>
      <c r="L21" s="286"/>
    </row>
    <row r="22" spans="2:15" ht="12" customHeight="1" thickBot="1">
      <c r="B22" s="289"/>
      <c r="C22" s="290" t="s">
        <v>424</v>
      </c>
      <c r="D22" s="1051" t="s">
        <v>425</v>
      </c>
      <c r="E22" s="1051"/>
      <c r="F22" s="1051"/>
      <c r="G22" s="1051"/>
      <c r="H22" s="1052"/>
      <c r="I22" s="1053"/>
      <c r="J22" s="1040"/>
      <c r="K22" s="1036">
        <f>SUM(I22:I23,J23)</f>
        <v>0</v>
      </c>
      <c r="L22" s="286"/>
    </row>
    <row r="23" spans="2:15" ht="12" customHeight="1" thickBot="1">
      <c r="B23" s="312"/>
      <c r="C23" s="313"/>
      <c r="D23" s="1038" t="s">
        <v>426</v>
      </c>
      <c r="E23" s="1038"/>
      <c r="F23" s="1038"/>
      <c r="G23" s="1039"/>
      <c r="H23" s="314">
        <f>SUM('zestaw 1'!I11:J11)</f>
        <v>0</v>
      </c>
      <c r="I23" s="1054"/>
      <c r="J23" s="1055"/>
      <c r="K23" s="1037"/>
      <c r="L23" s="286"/>
    </row>
    <row r="24" spans="2:15" ht="16" customHeight="1">
      <c r="B24" s="1056" t="s">
        <v>324</v>
      </c>
      <c r="C24" s="1058" t="s">
        <v>427</v>
      </c>
      <c r="D24" s="1058"/>
      <c r="E24" s="1058"/>
      <c r="F24" s="1058"/>
      <c r="G24" s="1058"/>
      <c r="H24" s="1059"/>
      <c r="I24" s="1060">
        <f>SUM(I27:I36)</f>
        <v>0</v>
      </c>
      <c r="J24" s="1060">
        <f>SUM(J27:J36)</f>
        <v>0</v>
      </c>
      <c r="K24" s="1062">
        <f>SUM(I24:J25)</f>
        <v>0</v>
      </c>
      <c r="L24" s="286"/>
    </row>
    <row r="25" spans="2:15" ht="10" customHeight="1">
      <c r="B25" s="1057"/>
      <c r="C25" s="1064" t="s">
        <v>428</v>
      </c>
      <c r="D25" s="1034"/>
      <c r="E25" s="1034"/>
      <c r="F25" s="1034"/>
      <c r="G25" s="1034"/>
      <c r="H25" s="1035"/>
      <c r="I25" s="1061"/>
      <c r="J25" s="1061"/>
      <c r="K25" s="1063"/>
      <c r="L25" s="286"/>
    </row>
    <row r="26" spans="2:15" ht="24" customHeight="1">
      <c r="B26" s="315"/>
      <c r="C26" s="305" t="s">
        <v>410</v>
      </c>
      <c r="D26" s="306" t="s">
        <v>429</v>
      </c>
      <c r="E26" s="316" t="s">
        <v>430</v>
      </c>
      <c r="F26" s="316"/>
      <c r="G26" s="317"/>
      <c r="H26" s="318"/>
      <c r="I26" s="319">
        <f ca="1">'zestaw 1'!I14-SUM('zestaw 1'!I12:J12)</f>
        <v>0</v>
      </c>
      <c r="J26" s="319">
        <f>'zestaw 1'!F24</f>
        <v>0</v>
      </c>
      <c r="K26" s="320">
        <f ca="1">I26+J26</f>
        <v>0</v>
      </c>
      <c r="L26" s="286"/>
    </row>
    <row r="27" spans="2:15" s="321" customFormat="1" ht="12" customHeight="1">
      <c r="B27" s="289"/>
      <c r="C27" s="290" t="s">
        <v>413</v>
      </c>
      <c r="D27" s="291" t="s">
        <v>411</v>
      </c>
      <c r="E27" s="291"/>
      <c r="F27" s="290"/>
      <c r="G27" s="291"/>
      <c r="H27" s="292"/>
      <c r="I27" s="1040"/>
      <c r="J27" s="1040"/>
      <c r="K27" s="1065">
        <f>SUM(I27:J28)</f>
        <v>0</v>
      </c>
      <c r="L27" s="286"/>
    </row>
    <row r="28" spans="2:15" s="321" customFormat="1" ht="12" customHeight="1">
      <c r="B28" s="295"/>
      <c r="C28" s="296"/>
      <c r="D28" s="297" t="s">
        <v>412</v>
      </c>
      <c r="E28" s="298"/>
      <c r="F28" s="298"/>
      <c r="G28" s="298"/>
      <c r="H28" s="299"/>
      <c r="I28" s="1041"/>
      <c r="J28" s="1041"/>
      <c r="K28" s="1066"/>
      <c r="L28" s="286"/>
    </row>
    <row r="29" spans="2:15" s="321" customFormat="1" ht="12" customHeight="1" thickBot="1">
      <c r="B29" s="289"/>
      <c r="C29" s="290" t="s">
        <v>416</v>
      </c>
      <c r="D29" s="291" t="s">
        <v>414</v>
      </c>
      <c r="E29" s="291"/>
      <c r="F29" s="291"/>
      <c r="G29" s="291"/>
      <c r="H29" s="292"/>
      <c r="I29" s="1040"/>
      <c r="J29" s="1040"/>
      <c r="K29" s="1065">
        <f>SUM(I29:J30)</f>
        <v>0</v>
      </c>
      <c r="L29" s="286"/>
    </row>
    <row r="30" spans="2:15" s="321" customFormat="1" ht="12" customHeight="1">
      <c r="B30" s="295"/>
      <c r="C30" s="298"/>
      <c r="D30" s="1047" t="s">
        <v>415</v>
      </c>
      <c r="E30" s="1047"/>
      <c r="F30" s="1047"/>
      <c r="G30" s="1048"/>
      <c r="H30" s="303">
        <f ca="1">'zestaw 1'!F13/IF('zestaw 1'!I14=0,1,'zestaw 1'!I14)</f>
        <v>0</v>
      </c>
      <c r="I30" s="1041"/>
      <c r="J30" s="1041"/>
      <c r="K30" s="1066"/>
      <c r="L30" s="286"/>
    </row>
    <row r="31" spans="2:15" s="321" customFormat="1" ht="24" customHeight="1">
      <c r="B31" s="304"/>
      <c r="C31" s="305" t="s">
        <v>418</v>
      </c>
      <c r="D31" s="298" t="s">
        <v>417</v>
      </c>
      <c r="E31" s="298"/>
      <c r="F31" s="298"/>
      <c r="G31" s="298"/>
      <c r="H31" s="299"/>
      <c r="I31" s="310"/>
      <c r="J31" s="310"/>
      <c r="K31" s="322">
        <f>SUM(I31:J31)</f>
        <v>0</v>
      </c>
      <c r="L31" s="286"/>
    </row>
    <row r="32" spans="2:15" s="321" customFormat="1" ht="24" customHeight="1">
      <c r="B32" s="304"/>
      <c r="C32" s="305" t="s">
        <v>420</v>
      </c>
      <c r="D32" s="306" t="s">
        <v>419</v>
      </c>
      <c r="E32" s="306"/>
      <c r="F32" s="306"/>
      <c r="G32" s="306"/>
      <c r="H32" s="307"/>
      <c r="I32" s="310"/>
      <c r="J32" s="310"/>
      <c r="K32" s="323">
        <f>SUM(I32,J32)</f>
        <v>0</v>
      </c>
      <c r="L32" s="286"/>
    </row>
    <row r="33" spans="2:12" s="321" customFormat="1" ht="24" customHeight="1">
      <c r="B33" s="304"/>
      <c r="C33" s="305" t="s">
        <v>422</v>
      </c>
      <c r="D33" s="306" t="s">
        <v>421</v>
      </c>
      <c r="E33" s="306"/>
      <c r="F33" s="306"/>
      <c r="G33" s="306"/>
      <c r="H33" s="307"/>
      <c r="I33" s="310"/>
      <c r="J33" s="310"/>
      <c r="K33" s="323">
        <f t="shared" ref="K33:K34" si="1">SUM(I33,J33)</f>
        <v>0</v>
      </c>
      <c r="L33" s="286"/>
    </row>
    <row r="34" spans="2:12" s="321" customFormat="1" ht="24" customHeight="1">
      <c r="B34" s="295"/>
      <c r="C34" s="296" t="s">
        <v>424</v>
      </c>
      <c r="D34" s="306" t="s">
        <v>431</v>
      </c>
      <c r="E34" s="298"/>
      <c r="F34" s="298"/>
      <c r="G34" s="298"/>
      <c r="H34" s="299"/>
      <c r="I34" s="300"/>
      <c r="J34" s="300"/>
      <c r="K34" s="323">
        <f t="shared" si="1"/>
        <v>0</v>
      </c>
      <c r="L34" s="286"/>
    </row>
    <row r="35" spans="2:12" s="321" customFormat="1" ht="12" customHeight="1" thickBot="1">
      <c r="B35" s="289"/>
      <c r="C35" s="290" t="s">
        <v>432</v>
      </c>
      <c r="D35" s="1051" t="s">
        <v>433</v>
      </c>
      <c r="E35" s="1051"/>
      <c r="F35" s="1051"/>
      <c r="G35" s="1051"/>
      <c r="H35" s="1052"/>
      <c r="I35" s="1053"/>
      <c r="J35" s="1040"/>
      <c r="K35" s="1036">
        <f>SUM(I36,J36)</f>
        <v>0</v>
      </c>
      <c r="L35" s="286"/>
    </row>
    <row r="36" spans="2:12" s="321" customFormat="1" ht="12" customHeight="1" thickBot="1">
      <c r="B36" s="312"/>
      <c r="C36" s="324"/>
      <c r="D36" s="1038" t="s">
        <v>426</v>
      </c>
      <c r="E36" s="1038"/>
      <c r="F36" s="1038"/>
      <c r="G36" s="1039"/>
      <c r="H36" s="314">
        <f>SUM('zestaw 1'!I11:J11)</f>
        <v>0</v>
      </c>
      <c r="I36" s="1054"/>
      <c r="J36" s="1055"/>
      <c r="K36" s="1037"/>
      <c r="L36" s="286"/>
    </row>
    <row r="37" spans="2:12" s="321" customFormat="1" ht="10.5" customHeight="1">
      <c r="B37" s="325"/>
      <c r="C37" s="325"/>
      <c r="D37" s="325"/>
      <c r="E37" s="325"/>
      <c r="F37" s="325"/>
      <c r="G37" s="325"/>
      <c r="H37" s="326"/>
      <c r="I37" s="326"/>
      <c r="J37" s="326"/>
      <c r="K37" s="327"/>
      <c r="L37" s="286"/>
    </row>
    <row r="38" spans="2:12" s="321" customFormat="1" ht="20.149999999999999" customHeight="1">
      <c r="B38" s="1067" t="s">
        <v>434</v>
      </c>
      <c r="C38" s="1067"/>
      <c r="D38" s="1067"/>
      <c r="E38" s="1067"/>
      <c r="F38" s="1067"/>
      <c r="G38" s="1067"/>
      <c r="H38" s="1068" t="s">
        <v>435</v>
      </c>
      <c r="I38" s="1068"/>
      <c r="J38" s="1069" t="s">
        <v>436</v>
      </c>
      <c r="K38" s="1070"/>
      <c r="L38" s="286"/>
    </row>
    <row r="39" spans="2:12" s="321" customFormat="1" ht="20.149999999999999" customHeight="1">
      <c r="B39" s="1071" t="s">
        <v>437</v>
      </c>
      <c r="C39" s="1071"/>
      <c r="D39" s="1071"/>
      <c r="E39" s="1071"/>
      <c r="F39" s="1071"/>
      <c r="G39" s="1071"/>
      <c r="H39" s="1072"/>
      <c r="I39" s="1072"/>
      <c r="J39" s="1073"/>
      <c r="K39" s="1074"/>
      <c r="L39" s="286"/>
    </row>
    <row r="40" spans="2:12" s="321" customFormat="1" ht="20.149999999999999" customHeight="1">
      <c r="B40" s="1075" t="s">
        <v>438</v>
      </c>
      <c r="C40" s="1075"/>
      <c r="D40" s="1075"/>
      <c r="E40" s="1075"/>
      <c r="F40" s="1075"/>
      <c r="G40" s="1075"/>
      <c r="H40" s="1076">
        <f>'zestaw 1'!H13</f>
        <v>0</v>
      </c>
      <c r="I40" s="1076"/>
      <c r="J40" s="1077">
        <f>'zestaw 1'!F13</f>
        <v>0</v>
      </c>
      <c r="K40" s="1078"/>
      <c r="L40" s="286"/>
    </row>
    <row r="41" spans="2:12" ht="24" customHeight="1" thickBot="1">
      <c r="B41" s="328" t="s">
        <v>430</v>
      </c>
      <c r="C41" s="329" t="s">
        <v>439</v>
      </c>
      <c r="D41" s="330"/>
      <c r="E41" s="330"/>
      <c r="F41" s="330"/>
      <c r="G41" s="331"/>
      <c r="H41" s="331"/>
      <c r="I41" s="331"/>
      <c r="J41" s="331"/>
      <c r="K41" s="331"/>
    </row>
    <row r="42" spans="2:12" ht="38.25" customHeight="1" thickBot="1">
      <c r="B42" s="332"/>
      <c r="C42" s="1079" t="s">
        <v>440</v>
      </c>
      <c r="D42" s="1080"/>
      <c r="E42" s="1080"/>
      <c r="F42" s="1080"/>
      <c r="G42" s="1080"/>
      <c r="H42" s="1080"/>
      <c r="I42" s="1080"/>
      <c r="J42" s="1080"/>
      <c r="K42" s="1081"/>
    </row>
    <row r="43" spans="2:12" ht="54.75" customHeight="1">
      <c r="B43" s="1082"/>
      <c r="C43" s="1082"/>
      <c r="D43" s="1082"/>
      <c r="E43" s="333" t="s">
        <v>441</v>
      </c>
      <c r="F43" s="334"/>
      <c r="G43" s="335"/>
      <c r="H43" s="336"/>
      <c r="I43" s="336"/>
      <c r="J43" s="336"/>
      <c r="K43" s="336"/>
    </row>
    <row r="44" spans="2:12">
      <c r="B44" s="331"/>
      <c r="C44" s="337"/>
      <c r="D44" s="337"/>
      <c r="E44" s="337"/>
      <c r="F44" s="331"/>
      <c r="G44" s="337"/>
      <c r="H44" s="338" t="s">
        <v>442</v>
      </c>
      <c r="I44" s="338"/>
      <c r="J44" s="338"/>
      <c r="K44" s="338" t="s">
        <v>443</v>
      </c>
    </row>
    <row r="45" spans="2:12">
      <c r="B45" s="331"/>
      <c r="C45" s="331"/>
      <c r="D45" s="331"/>
      <c r="E45" s="331"/>
      <c r="F45" s="331"/>
      <c r="G45" s="331"/>
      <c r="H45" s="331"/>
      <c r="I45" s="331"/>
      <c r="J45" s="331"/>
      <c r="K45" s="331"/>
    </row>
    <row r="46" spans="2:12">
      <c r="B46" s="269"/>
      <c r="C46" s="269"/>
      <c r="D46" s="269"/>
      <c r="E46" s="269"/>
      <c r="F46" s="269"/>
      <c r="G46" s="269"/>
      <c r="H46" s="269"/>
      <c r="I46" s="269"/>
      <c r="J46" s="269"/>
      <c r="K46" s="269"/>
    </row>
    <row r="47" spans="2:12">
      <c r="B47" s="269"/>
      <c r="C47" s="269"/>
      <c r="D47" s="269"/>
      <c r="E47" s="269"/>
      <c r="F47" s="269"/>
      <c r="G47" s="269"/>
      <c r="H47" s="269"/>
      <c r="I47" s="269"/>
      <c r="J47" s="269"/>
      <c r="K47" s="269"/>
    </row>
    <row r="48" spans="2:12">
      <c r="B48" s="269"/>
      <c r="C48" s="269"/>
      <c r="D48" s="269"/>
      <c r="E48" s="269"/>
      <c r="F48" s="269"/>
      <c r="G48" s="269"/>
      <c r="H48" s="269"/>
      <c r="I48" s="269"/>
      <c r="J48" s="269"/>
      <c r="K48" s="269"/>
    </row>
  </sheetData>
  <sheetProtection algorithmName="SHA-512" hashValue="fW9lq0OZkIA40sE7e7Db31irtw6bmBaFMC4zsk0Yn8NFlPvqnRbth6hF1q1QEa3v5+e5DhH+/YKQNAz10y1Cyw==" saltValue="/6ago5c4ligDSYpQuoSxAA==" spinCount="100000" sheet="1" objects="1" scenarios="1"/>
  <mergeCells count="56">
    <mergeCell ref="B40:G40"/>
    <mergeCell ref="H40:I40"/>
    <mergeCell ref="J40:K40"/>
    <mergeCell ref="C42:K42"/>
    <mergeCell ref="B43:D43"/>
    <mergeCell ref="B38:G38"/>
    <mergeCell ref="H38:I38"/>
    <mergeCell ref="J38:K38"/>
    <mergeCell ref="B39:G39"/>
    <mergeCell ref="H39:I39"/>
    <mergeCell ref="J39:K39"/>
    <mergeCell ref="D30:G30"/>
    <mergeCell ref="D35:H35"/>
    <mergeCell ref="I35:I36"/>
    <mergeCell ref="J35:J36"/>
    <mergeCell ref="K35:K36"/>
    <mergeCell ref="D36:G36"/>
    <mergeCell ref="I27:I28"/>
    <mergeCell ref="J27:J28"/>
    <mergeCell ref="K27:K28"/>
    <mergeCell ref="I29:I30"/>
    <mergeCell ref="J29:J30"/>
    <mergeCell ref="K29:K30"/>
    <mergeCell ref="B24:B25"/>
    <mergeCell ref="C24:H24"/>
    <mergeCell ref="I24:I25"/>
    <mergeCell ref="J24:J25"/>
    <mergeCell ref="K24:K25"/>
    <mergeCell ref="C25:H25"/>
    <mergeCell ref="K22:K23"/>
    <mergeCell ref="D23:G23"/>
    <mergeCell ref="I14:I15"/>
    <mergeCell ref="J14:J15"/>
    <mergeCell ref="K14:K15"/>
    <mergeCell ref="I16:I17"/>
    <mergeCell ref="J16:J17"/>
    <mergeCell ref="K16:K17"/>
    <mergeCell ref="D17:G17"/>
    <mergeCell ref="D21:H21"/>
    <mergeCell ref="D22:H22"/>
    <mergeCell ref="I22:I23"/>
    <mergeCell ref="J22:J23"/>
    <mergeCell ref="E9:F9"/>
    <mergeCell ref="I9:J9"/>
    <mergeCell ref="K9:K10"/>
    <mergeCell ref="C12:H12"/>
    <mergeCell ref="I12:I13"/>
    <mergeCell ref="J12:J13"/>
    <mergeCell ref="K12:K13"/>
    <mergeCell ref="C13:H13"/>
    <mergeCell ref="B8:K8"/>
    <mergeCell ref="K1:K2"/>
    <mergeCell ref="B3:K3"/>
    <mergeCell ref="B4:K4"/>
    <mergeCell ref="B5:I5"/>
    <mergeCell ref="B6:K6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A1B0E-49BF-4BB9-B77F-ACCE90424E8A}">
  <sheetPr>
    <tabColor theme="0"/>
  </sheetPr>
  <dimension ref="A1:L59"/>
  <sheetViews>
    <sheetView showGridLines="0" view="pageBreakPreview" zoomScaleNormal="100" zoomScaleSheetLayoutView="100" workbookViewId="0">
      <selection activeCell="E20" sqref="E20"/>
    </sheetView>
  </sheetViews>
  <sheetFormatPr defaultColWidth="10" defaultRowHeight="14"/>
  <cols>
    <col min="1" max="1" width="5.453125" style="343" customWidth="1"/>
    <col min="2" max="2" width="4.1796875" style="343" customWidth="1"/>
    <col min="3" max="3" width="11.453125" style="343" customWidth="1"/>
    <col min="4" max="4" width="18.81640625" style="343" customWidth="1"/>
    <col min="5" max="5" width="24.453125" style="343" customWidth="1"/>
    <col min="6" max="6" width="8.81640625" style="343" customWidth="1"/>
    <col min="7" max="7" width="23.26953125" style="343" customWidth="1"/>
    <col min="8" max="16384" width="10" style="343"/>
  </cols>
  <sheetData>
    <row r="1" spans="1:11" s="340" customFormat="1" ht="13.5" customHeight="1">
      <c r="A1" s="339"/>
      <c r="B1" s="1088" t="str">
        <f>wizyt!B6</f>
        <v>??</v>
      </c>
      <c r="C1" s="1088"/>
      <c r="D1" s="1088"/>
      <c r="E1" s="1088"/>
      <c r="F1" s="1088"/>
      <c r="G1" s="1088"/>
    </row>
    <row r="2" spans="1:11" ht="24.75" customHeight="1">
      <c r="A2" s="341"/>
      <c r="B2" s="1089" t="s">
        <v>444</v>
      </c>
      <c r="C2" s="1089"/>
      <c r="D2" s="1089"/>
      <c r="E2" s="1089"/>
      <c r="F2" s="1089"/>
      <c r="G2" s="342" t="str">
        <f>wizyt!H3</f>
        <v>2023/2024</v>
      </c>
    </row>
    <row r="3" spans="1:11" ht="18" customHeight="1">
      <c r="B3" s="344"/>
      <c r="C3" s="150" t="str">
        <f>wizyt!$B$1</f>
        <v xml:space="preserve"> </v>
      </c>
      <c r="D3" s="151" t="str">
        <f>wizyt!$D$1</f>
        <v xml:space="preserve"> </v>
      </c>
      <c r="E3" s="345"/>
      <c r="F3" s="1090" t="s">
        <v>445</v>
      </c>
      <c r="G3" s="1090"/>
    </row>
    <row r="4" spans="1:11" ht="14.15" customHeight="1">
      <c r="B4" s="346">
        <v>1</v>
      </c>
      <c r="C4" s="347" t="s">
        <v>446</v>
      </c>
      <c r="D4" s="348"/>
      <c r="E4" s="349"/>
      <c r="F4" s="1086" t="s">
        <v>595</v>
      </c>
      <c r="G4" s="1087"/>
    </row>
    <row r="5" spans="1:11" ht="14.15" customHeight="1">
      <c r="B5" s="346">
        <v>2</v>
      </c>
      <c r="C5" s="347" t="s">
        <v>447</v>
      </c>
      <c r="D5" s="348"/>
      <c r="E5" s="349"/>
      <c r="F5" s="1086" t="s">
        <v>595</v>
      </c>
      <c r="G5" s="1087"/>
    </row>
    <row r="6" spans="1:11" ht="14.15" customHeight="1">
      <c r="B6" s="1091">
        <v>3</v>
      </c>
      <c r="C6" s="1093" t="s">
        <v>448</v>
      </c>
      <c r="D6" s="1094"/>
      <c r="E6" s="350" t="s">
        <v>449</v>
      </c>
      <c r="F6" s="1086" t="s">
        <v>299</v>
      </c>
      <c r="G6" s="1087"/>
    </row>
    <row r="7" spans="1:11" ht="14.15" customHeight="1">
      <c r="B7" s="1092"/>
      <c r="C7" s="1095"/>
      <c r="D7" s="1096"/>
      <c r="E7" s="350" t="s">
        <v>450</v>
      </c>
      <c r="F7" s="1086" t="s">
        <v>299</v>
      </c>
      <c r="G7" s="1087"/>
    </row>
    <row r="8" spans="1:11" ht="14.15" customHeight="1">
      <c r="B8" s="1091">
        <v>4</v>
      </c>
      <c r="C8" s="1093" t="s">
        <v>451</v>
      </c>
      <c r="D8" s="1094"/>
      <c r="E8" s="350" t="s">
        <v>452</v>
      </c>
      <c r="F8" s="1086" t="s">
        <v>299</v>
      </c>
      <c r="G8" s="1087"/>
    </row>
    <row r="9" spans="1:11" ht="14.15" customHeight="1">
      <c r="B9" s="1092"/>
      <c r="C9" s="1095"/>
      <c r="D9" s="1096"/>
      <c r="E9" s="350" t="s">
        <v>453</v>
      </c>
      <c r="F9" s="1086" t="s">
        <v>299</v>
      </c>
      <c r="G9" s="1087"/>
    </row>
    <row r="10" spans="1:11" ht="14.15" customHeight="1">
      <c r="B10" s="346">
        <v>5</v>
      </c>
      <c r="C10" s="347" t="s">
        <v>454</v>
      </c>
      <c r="D10" s="348"/>
      <c r="E10" s="349"/>
      <c r="F10" s="1086" t="s">
        <v>299</v>
      </c>
      <c r="G10" s="1087"/>
    </row>
    <row r="11" spans="1:11" ht="14.15" customHeight="1">
      <c r="B11" s="346">
        <v>6</v>
      </c>
      <c r="C11" s="1083" t="s">
        <v>455</v>
      </c>
      <c r="D11" s="1084"/>
      <c r="E11" s="1085"/>
      <c r="F11" s="1086" t="s">
        <v>299</v>
      </c>
      <c r="G11" s="1087"/>
    </row>
    <row r="12" spans="1:11" ht="14.15" customHeight="1">
      <c r="B12" s="346">
        <v>7</v>
      </c>
      <c r="C12" s="1099" t="s">
        <v>456</v>
      </c>
      <c r="D12" s="1100"/>
      <c r="E12" s="1101"/>
      <c r="F12" s="1097" t="s">
        <v>299</v>
      </c>
      <c r="G12" s="1098"/>
    </row>
    <row r="13" spans="1:11" ht="14.15" customHeight="1">
      <c r="B13" s="346">
        <v>8</v>
      </c>
      <c r="C13" s="1099"/>
      <c r="D13" s="1100"/>
      <c r="E13" s="1101"/>
      <c r="F13" s="1102"/>
      <c r="G13" s="1102"/>
      <c r="J13" s="351"/>
      <c r="K13" s="351"/>
    </row>
    <row r="14" spans="1:11" ht="14.15" customHeight="1">
      <c r="B14" s="346">
        <v>9</v>
      </c>
      <c r="C14" s="1099"/>
      <c r="D14" s="1100"/>
      <c r="E14" s="1101"/>
      <c r="F14" s="1103"/>
      <c r="G14" s="1103"/>
    </row>
    <row r="15" spans="1:11" ht="14.15" customHeight="1">
      <c r="B15" s="352"/>
      <c r="C15" s="1099"/>
      <c r="D15" s="1100"/>
      <c r="E15" s="1101"/>
      <c r="F15" s="1102"/>
      <c r="G15" s="1102"/>
    </row>
    <row r="16" spans="1:11" ht="9" customHeight="1"/>
    <row r="17" spans="2:12" s="353" customFormat="1" ht="24.75" customHeight="1">
      <c r="B17" s="1111" t="s">
        <v>457</v>
      </c>
      <c r="C17" s="1111"/>
      <c r="D17" s="1111"/>
      <c r="E17" s="1111"/>
      <c r="F17" s="1111"/>
      <c r="G17" s="1111"/>
      <c r="L17" s="354"/>
    </row>
    <row r="18" spans="2:12" s="353" customFormat="1" ht="24.75" customHeight="1">
      <c r="B18" s="1112" t="s">
        <v>458</v>
      </c>
      <c r="C18" s="1113"/>
      <c r="D18" s="1113"/>
      <c r="E18" s="1114"/>
      <c r="F18" s="355" t="s">
        <v>459</v>
      </c>
      <c r="G18" s="356" t="s">
        <v>460</v>
      </c>
      <c r="L18" s="354"/>
    </row>
    <row r="19" spans="2:12">
      <c r="B19" s="1115" t="s">
        <v>461</v>
      </c>
      <c r="C19" s="1116"/>
      <c r="D19" s="1117"/>
      <c r="E19" s="357" t="s">
        <v>596</v>
      </c>
      <c r="F19" s="358">
        <f>SUM(F20:F22)</f>
        <v>20</v>
      </c>
      <c r="G19" s="359"/>
    </row>
    <row r="20" spans="2:12" ht="13" customHeight="1">
      <c r="B20" s="1104" t="s">
        <v>462</v>
      </c>
      <c r="C20" s="1107" t="s">
        <v>463</v>
      </c>
      <c r="D20" s="1108"/>
      <c r="E20" s="360" t="s">
        <v>295</v>
      </c>
      <c r="F20" s="361">
        <v>19</v>
      </c>
      <c r="G20" s="359"/>
    </row>
    <row r="21" spans="2:12" ht="13" customHeight="1">
      <c r="B21" s="1105"/>
      <c r="C21" s="1109" t="s">
        <v>176</v>
      </c>
      <c r="D21" s="1110"/>
      <c r="E21" s="362"/>
      <c r="F21" s="363">
        <v>1</v>
      </c>
      <c r="G21" s="359"/>
    </row>
    <row r="22" spans="2:12" ht="13" customHeight="1">
      <c r="B22" s="1106"/>
      <c r="C22" s="1109"/>
      <c r="D22" s="1110"/>
      <c r="E22" s="362"/>
      <c r="F22" s="364"/>
      <c r="G22" s="359"/>
    </row>
    <row r="23" spans="2:12" ht="18.75" customHeight="1">
      <c r="B23" s="1115" t="s">
        <v>464</v>
      </c>
      <c r="C23" s="1116"/>
      <c r="D23" s="1117"/>
      <c r="E23" s="357" t="s">
        <v>295</v>
      </c>
      <c r="F23" s="358">
        <f>SUM(F24:F28)-F25</f>
        <v>10</v>
      </c>
      <c r="G23" s="359"/>
    </row>
    <row r="24" spans="2:12" ht="13" customHeight="1">
      <c r="B24" s="1123" t="s">
        <v>465</v>
      </c>
      <c r="C24" s="1107" t="s">
        <v>463</v>
      </c>
      <c r="D24" s="1108"/>
      <c r="E24" s="357" t="s">
        <v>295</v>
      </c>
      <c r="F24" s="365">
        <v>10</v>
      </c>
      <c r="G24" s="359"/>
    </row>
    <row r="25" spans="2:12" ht="13" customHeight="1">
      <c r="B25" s="1123"/>
      <c r="C25" s="1124" t="s">
        <v>466</v>
      </c>
      <c r="D25" s="1108"/>
      <c r="E25" s="357" t="s">
        <v>295</v>
      </c>
      <c r="F25" s="366">
        <v>5</v>
      </c>
      <c r="G25" s="359"/>
    </row>
    <row r="26" spans="2:12" ht="13" customHeight="1">
      <c r="B26" s="1123"/>
      <c r="C26" s="1125" t="s">
        <v>185</v>
      </c>
      <c r="D26" s="1125"/>
      <c r="E26" s="357" t="s">
        <v>295</v>
      </c>
      <c r="F26" s="366"/>
      <c r="G26" s="359"/>
    </row>
    <row r="27" spans="2:12" ht="13" customHeight="1">
      <c r="B27" s="1123"/>
      <c r="C27" s="1125" t="s">
        <v>173</v>
      </c>
      <c r="D27" s="1125"/>
      <c r="E27" s="357" t="s">
        <v>295</v>
      </c>
      <c r="F27" s="366"/>
      <c r="G27" s="359"/>
    </row>
    <row r="28" spans="2:12" ht="13" customHeight="1">
      <c r="B28" s="1123"/>
      <c r="C28" s="1125"/>
      <c r="D28" s="1125"/>
      <c r="E28" s="367"/>
      <c r="F28" s="366"/>
      <c r="G28" s="359"/>
      <c r="H28" s="368"/>
    </row>
    <row r="29" spans="2:12" ht="13" customHeight="1">
      <c r="B29" s="1123"/>
      <c r="C29" s="1125"/>
      <c r="D29" s="1125"/>
      <c r="E29" s="367"/>
      <c r="F29" s="365"/>
      <c r="G29" s="359"/>
    </row>
    <row r="30" spans="2:12" ht="13" customHeight="1">
      <c r="B30" s="1123"/>
      <c r="C30" s="1125"/>
      <c r="D30" s="1125"/>
      <c r="E30" s="367"/>
      <c r="F30" s="365"/>
      <c r="G30" s="359"/>
    </row>
    <row r="31" spans="2:12" ht="22" customHeight="1">
      <c r="B31" s="340"/>
      <c r="C31" s="369"/>
      <c r="D31" s="370"/>
      <c r="E31" s="371" t="s">
        <v>467</v>
      </c>
      <c r="F31" s="372">
        <f>F19+F23</f>
        <v>30</v>
      </c>
      <c r="G31" s="373" t="s">
        <v>468</v>
      </c>
    </row>
    <row r="32" spans="2:12" ht="15" customHeight="1">
      <c r="C32" s="1126" t="s">
        <v>469</v>
      </c>
      <c r="D32" s="1127"/>
      <c r="E32" s="1127"/>
      <c r="F32" s="374">
        <f>F25+F19</f>
        <v>25</v>
      </c>
      <c r="G32" s="375" t="s">
        <v>468</v>
      </c>
    </row>
    <row r="33" spans="1:7" ht="15" customHeight="1">
      <c r="B33" s="376" t="s">
        <v>189</v>
      </c>
      <c r="C33" s="377" t="s">
        <v>470</v>
      </c>
      <c r="D33" s="341"/>
      <c r="E33" s="341"/>
      <c r="F33" s="378"/>
      <c r="G33" s="379"/>
    </row>
    <row r="34" spans="1:7" ht="28.5" customHeight="1">
      <c r="A34" s="380"/>
      <c r="B34" s="1128" t="s">
        <v>471</v>
      </c>
      <c r="C34" s="1128"/>
      <c r="D34" s="1128"/>
      <c r="E34" s="1128"/>
      <c r="F34" s="1128"/>
      <c r="G34" s="1128"/>
    </row>
    <row r="35" spans="1:7" ht="15" customHeight="1">
      <c r="A35" s="380"/>
      <c r="B35" s="1129" t="s">
        <v>472</v>
      </c>
      <c r="C35" s="1129"/>
      <c r="D35" s="1129"/>
      <c r="E35" s="381" t="s">
        <v>473</v>
      </c>
      <c r="F35" s="382"/>
      <c r="G35" s="382"/>
    </row>
    <row r="36" spans="1:7" ht="13" customHeight="1">
      <c r="B36" s="1118" t="s">
        <v>474</v>
      </c>
      <c r="C36" s="1119"/>
      <c r="D36" s="1120"/>
      <c r="E36" s="383">
        <f>$F$31*3</f>
        <v>90</v>
      </c>
      <c r="F36" s="1121"/>
      <c r="G36" s="1122"/>
    </row>
    <row r="37" spans="1:7" ht="13" customHeight="1">
      <c r="B37" s="1118" t="s">
        <v>475</v>
      </c>
      <c r="C37" s="1119"/>
      <c r="D37" s="1120"/>
      <c r="E37" s="383">
        <f>$F$31*7</f>
        <v>210</v>
      </c>
      <c r="F37" s="1121"/>
      <c r="G37" s="1122"/>
    </row>
    <row r="38" spans="1:7" ht="13" customHeight="1">
      <c r="B38" s="1118" t="s">
        <v>476</v>
      </c>
      <c r="C38" s="1119"/>
      <c r="D38" s="1120"/>
      <c r="E38" s="383">
        <f>$F$31*14</f>
        <v>420</v>
      </c>
      <c r="F38" s="1121"/>
      <c r="G38" s="1122"/>
    </row>
    <row r="39" spans="1:7" ht="13" customHeight="1">
      <c r="B39" s="1118" t="s">
        <v>477</v>
      </c>
      <c r="C39" s="1119"/>
      <c r="D39" s="1120"/>
      <c r="E39" s="383">
        <f>$F$31*18</f>
        <v>540</v>
      </c>
      <c r="F39" s="1121"/>
      <c r="G39" s="1122"/>
    </row>
    <row r="40" spans="1:7" ht="13" customHeight="1">
      <c r="B40" s="1118" t="s">
        <v>478</v>
      </c>
      <c r="C40" s="1119"/>
      <c r="D40" s="1120"/>
      <c r="E40" s="383">
        <f>$F$31*20</f>
        <v>600</v>
      </c>
      <c r="F40" s="1121"/>
      <c r="G40" s="1122"/>
    </row>
    <row r="41" spans="1:7" ht="13" customHeight="1">
      <c r="B41" s="1118" t="s">
        <v>479</v>
      </c>
      <c r="C41" s="1119"/>
      <c r="D41" s="1120"/>
      <c r="E41" s="383">
        <f>$F$31*22</f>
        <v>660</v>
      </c>
      <c r="F41" s="1121"/>
      <c r="G41" s="1122"/>
    </row>
    <row r="42" spans="1:7" ht="13" customHeight="1">
      <c r="B42" s="1118" t="s">
        <v>480</v>
      </c>
      <c r="C42" s="1119"/>
      <c r="D42" s="1120"/>
      <c r="E42" s="383">
        <f>$F$31*30</f>
        <v>900</v>
      </c>
      <c r="F42" s="1121"/>
      <c r="G42" s="1122"/>
    </row>
    <row r="43" spans="1:7" ht="18" customHeight="1">
      <c r="B43" s="341"/>
      <c r="C43" s="341"/>
      <c r="D43" s="341"/>
      <c r="E43" s="341"/>
      <c r="F43" s="341"/>
      <c r="G43" s="341"/>
    </row>
    <row r="44" spans="1:7" ht="15" customHeight="1">
      <c r="A44" s="341"/>
      <c r="B44" s="1133" t="s">
        <v>481</v>
      </c>
      <c r="C44" s="1133"/>
      <c r="D44" s="1133"/>
      <c r="E44" s="1133"/>
      <c r="F44" s="1133"/>
      <c r="G44" s="1133"/>
    </row>
    <row r="45" spans="1:7" ht="15" customHeight="1">
      <c r="A45" s="341"/>
      <c r="B45" s="1130" t="s">
        <v>482</v>
      </c>
      <c r="C45" s="1131"/>
      <c r="D45" s="1131"/>
      <c r="E45" s="1132"/>
      <c r="F45" s="384" t="s">
        <v>483</v>
      </c>
      <c r="G45" s="385" t="s">
        <v>484</v>
      </c>
    </row>
    <row r="46" spans="1:7" ht="13" customHeight="1">
      <c r="B46" s="386">
        <v>1</v>
      </c>
      <c r="C46" s="1134"/>
      <c r="D46" s="1135"/>
      <c r="E46" s="1136"/>
      <c r="F46" s="387"/>
      <c r="G46" s="388"/>
    </row>
    <row r="47" spans="1:7" ht="13" customHeight="1">
      <c r="B47" s="386">
        <v>2</v>
      </c>
      <c r="C47" s="1134"/>
      <c r="D47" s="1135"/>
      <c r="E47" s="1136"/>
      <c r="F47" s="387"/>
      <c r="G47" s="388"/>
    </row>
    <row r="48" spans="1:7" ht="13" customHeight="1">
      <c r="B48" s="386">
        <v>3</v>
      </c>
      <c r="C48" s="1134"/>
      <c r="D48" s="1135"/>
      <c r="E48" s="1136"/>
      <c r="F48" s="387"/>
      <c r="G48" s="388"/>
    </row>
    <row r="49" spans="2:7" ht="13" customHeight="1">
      <c r="B49" s="386">
        <v>4</v>
      </c>
      <c r="C49" s="1134"/>
      <c r="D49" s="1135"/>
      <c r="E49" s="1136"/>
      <c r="F49" s="387"/>
      <c r="G49" s="389"/>
    </row>
    <row r="50" spans="2:7" ht="13" customHeight="1">
      <c r="B50" s="386"/>
      <c r="C50" s="1134"/>
      <c r="D50" s="1135"/>
      <c r="E50" s="1136"/>
      <c r="F50" s="387"/>
      <c r="G50" s="390"/>
    </row>
    <row r="51" spans="2:7" ht="13" customHeight="1">
      <c r="B51" s="386"/>
      <c r="C51" s="1134"/>
      <c r="D51" s="1135"/>
      <c r="E51" s="1136"/>
      <c r="F51" s="391"/>
      <c r="G51" s="392"/>
    </row>
    <row r="52" spans="2:7" ht="13" customHeight="1">
      <c r="B52" s="386"/>
      <c r="C52" s="1134"/>
      <c r="D52" s="1135"/>
      <c r="E52" s="1136"/>
      <c r="F52" s="387"/>
      <c r="G52" s="390"/>
    </row>
    <row r="53" spans="2:7" ht="13" customHeight="1">
      <c r="B53" s="386"/>
      <c r="C53" s="1134"/>
      <c r="D53" s="1135"/>
      <c r="E53" s="1136"/>
      <c r="F53" s="391"/>
      <c r="G53" s="392"/>
    </row>
    <row r="54" spans="2:7" ht="15.5">
      <c r="B54" s="393" t="s">
        <v>189</v>
      </c>
      <c r="C54" s="394" t="s">
        <v>485</v>
      </c>
      <c r="D54" s="341"/>
      <c r="E54" s="341"/>
      <c r="F54" s="395">
        <f>SUM(F46:F53)</f>
        <v>0</v>
      </c>
      <c r="G54" s="341" t="s">
        <v>486</v>
      </c>
    </row>
    <row r="55" spans="2:7">
      <c r="B55" s="339"/>
      <c r="C55" s="396"/>
      <c r="D55" s="341"/>
      <c r="E55" s="341"/>
      <c r="F55" s="341"/>
      <c r="G55" s="341"/>
    </row>
    <row r="56" spans="2:7" ht="3.75" customHeight="1">
      <c r="B56" s="341"/>
      <c r="C56" s="341"/>
      <c r="D56" s="341"/>
      <c r="E56" s="341"/>
      <c r="F56" s="341"/>
      <c r="G56" s="341"/>
    </row>
    <row r="57" spans="2:7" hidden="1">
      <c r="B57" s="341"/>
      <c r="C57" s="341"/>
      <c r="D57" s="341"/>
      <c r="E57" s="341"/>
      <c r="F57" s="341"/>
      <c r="G57" s="341"/>
    </row>
    <row r="58" spans="2:7" hidden="1">
      <c r="B58" s="341"/>
      <c r="C58" s="341"/>
      <c r="D58" s="341"/>
      <c r="E58" s="341"/>
      <c r="F58" s="341"/>
      <c r="G58" s="341"/>
    </row>
    <row r="59" spans="2:7">
      <c r="B59" s="341"/>
      <c r="C59" s="341"/>
      <c r="D59" s="341"/>
      <c r="E59" s="341"/>
      <c r="F59" s="341"/>
      <c r="G59" s="341"/>
    </row>
  </sheetData>
  <sheetProtection algorithmName="SHA-512" hashValue="zN2Tfg6SUc1AywDpub/DXCHUHEzQHzHpfGtsbH3YwZVoPCQ6lQMneN1ElHT72iCuN/U3KXsT0YmEVCoyAK0aBQ==" saltValue="aaRNqFImj8PXFWhZ5L3WSw==" spinCount="100000" sheet="1" objects="1" scenarios="1"/>
  <mergeCells count="67">
    <mergeCell ref="C52:E52"/>
    <mergeCell ref="C53:E53"/>
    <mergeCell ref="C46:E46"/>
    <mergeCell ref="C47:E47"/>
    <mergeCell ref="C48:E48"/>
    <mergeCell ref="C49:E49"/>
    <mergeCell ref="C50:E50"/>
    <mergeCell ref="C51:E51"/>
    <mergeCell ref="B34:G34"/>
    <mergeCell ref="B35:D35"/>
    <mergeCell ref="B36:D36"/>
    <mergeCell ref="F36:G36"/>
    <mergeCell ref="B45:E45"/>
    <mergeCell ref="B38:D38"/>
    <mergeCell ref="F38:G38"/>
    <mergeCell ref="B39:D39"/>
    <mergeCell ref="F39:G39"/>
    <mergeCell ref="B40:D40"/>
    <mergeCell ref="F40:G40"/>
    <mergeCell ref="B41:D41"/>
    <mergeCell ref="F41:G41"/>
    <mergeCell ref="B42:D42"/>
    <mergeCell ref="F42:G42"/>
    <mergeCell ref="B44:G44"/>
    <mergeCell ref="F15:G15"/>
    <mergeCell ref="B17:G17"/>
    <mergeCell ref="B18:E18"/>
    <mergeCell ref="B19:D19"/>
    <mergeCell ref="B37:D37"/>
    <mergeCell ref="F37:G37"/>
    <mergeCell ref="B23:D23"/>
    <mergeCell ref="B24:B30"/>
    <mergeCell ref="C24:D24"/>
    <mergeCell ref="C25:D25"/>
    <mergeCell ref="C26:D26"/>
    <mergeCell ref="C27:D27"/>
    <mergeCell ref="C28:D28"/>
    <mergeCell ref="C29:D29"/>
    <mergeCell ref="C30:D30"/>
    <mergeCell ref="C32:E32"/>
    <mergeCell ref="B20:B22"/>
    <mergeCell ref="C20:D20"/>
    <mergeCell ref="C21:D21"/>
    <mergeCell ref="C22:D22"/>
    <mergeCell ref="C12:E12"/>
    <mergeCell ref="C15:E15"/>
    <mergeCell ref="F12:G12"/>
    <mergeCell ref="C13:E13"/>
    <mergeCell ref="F13:G13"/>
    <mergeCell ref="C14:E14"/>
    <mergeCell ref="F14:G14"/>
    <mergeCell ref="C11:E11"/>
    <mergeCell ref="F11:G11"/>
    <mergeCell ref="B1:G1"/>
    <mergeCell ref="B2:F2"/>
    <mergeCell ref="F3:G3"/>
    <mergeCell ref="F4:G4"/>
    <mergeCell ref="F5:G5"/>
    <mergeCell ref="B6:B7"/>
    <mergeCell ref="C6:D7"/>
    <mergeCell ref="F6:G6"/>
    <mergeCell ref="F7:G7"/>
    <mergeCell ref="B8:B9"/>
    <mergeCell ref="C8:D9"/>
    <mergeCell ref="F8:G8"/>
    <mergeCell ref="F9:G9"/>
    <mergeCell ref="F10:G10"/>
  </mergeCells>
  <dataValidations count="1">
    <dataValidation type="list" allowBlank="1" showInputMessage="1" showErrorMessage="1" sqref="C26:D27" xr:uid="{51D8C618-364A-43EA-8AB2-8333390FDE07}">
      <formula1>$G$63:$G$73</formula1>
    </dataValidation>
  </dataValidations>
  <pageMargins left="0.70866141732283472" right="0.70866141732283472" top="0.74803149606299213" bottom="0.74803149606299213" header="0.31496062992125984" footer="0.31496062992125984"/>
  <pageSetup paperSize="9" scale="2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0FA2A61-52F1-4538-A3FC-D193431C8DBD}">
          <x14:formula1>
            <xm:f>słownik!$B$2:$B$169</xm:f>
          </x14:formula1>
          <xm:sqref>C28:D30</xm:sqref>
        </x14:dataValidation>
        <x14:dataValidation type="list" allowBlank="1" showInputMessage="1" showErrorMessage="1" xr:uid="{1B576F06-ECC3-4F2C-AC5D-9D0ADE037950}">
          <x14:formula1>
            <xm:f>słownik!$D$81:$D$91</xm:f>
          </x14:formula1>
          <xm:sqref>C21:D22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4D43B-BA1E-4FE3-AEAA-377F30FA302B}">
  <sheetPr>
    <tabColor rgb="FFFFCC99"/>
  </sheetPr>
  <dimension ref="B1:H11"/>
  <sheetViews>
    <sheetView showGridLines="0" view="pageBreakPreview" zoomScaleNormal="100" zoomScaleSheetLayoutView="100" workbookViewId="0">
      <selection activeCell="D8" sqref="D8"/>
    </sheetView>
  </sheetViews>
  <sheetFormatPr defaultColWidth="9.1796875" defaultRowHeight="12.5"/>
  <cols>
    <col min="1" max="1" width="3.54296875" style="2" customWidth="1"/>
    <col min="2" max="2" width="4.7265625" style="2" customWidth="1"/>
    <col min="3" max="3" width="16.26953125" style="2" customWidth="1"/>
    <col min="4" max="4" width="14.7265625" style="2" customWidth="1"/>
    <col min="5" max="5" width="57.453125" style="2" customWidth="1"/>
    <col min="6" max="7" width="9.1796875" style="2"/>
    <col min="8" max="8" width="18.453125" style="2" customWidth="1"/>
    <col min="9" max="16384" width="9.1796875" style="2"/>
  </cols>
  <sheetData>
    <row r="1" spans="2:8">
      <c r="F1" s="397"/>
      <c r="G1" s="398" t="str">
        <f>wizyt!B1</f>
        <v xml:space="preserve"> </v>
      </c>
      <c r="H1" s="399" t="str">
        <f>wizyt!D1</f>
        <v xml:space="preserve"> </v>
      </c>
    </row>
    <row r="2" spans="2:8" ht="15.5">
      <c r="B2" s="1137" t="str">
        <f>wizyt!C3</f>
        <v>??</v>
      </c>
      <c r="C2" s="1138"/>
      <c r="E2" s="400" t="s">
        <v>487</v>
      </c>
    </row>
    <row r="3" spans="2:8" ht="15.5">
      <c r="B3" s="401"/>
      <c r="C3" s="1139" t="s">
        <v>488</v>
      </c>
      <c r="D3" s="1139"/>
      <c r="E3" s="1139"/>
      <c r="F3" s="1139"/>
      <c r="G3" s="1139"/>
      <c r="H3" s="401" t="str">
        <f>wizyt!H3</f>
        <v>2023/2024</v>
      </c>
    </row>
    <row r="5" spans="2:8" ht="31.5" customHeight="1">
      <c r="B5" s="402" t="s">
        <v>489</v>
      </c>
      <c r="C5" s="402" t="s">
        <v>484</v>
      </c>
      <c r="D5" s="402" t="s">
        <v>490</v>
      </c>
      <c r="E5" s="402" t="s">
        <v>491</v>
      </c>
      <c r="F5" s="402" t="s">
        <v>492</v>
      </c>
      <c r="G5" s="402" t="s">
        <v>493</v>
      </c>
      <c r="H5" s="402" t="s">
        <v>494</v>
      </c>
    </row>
    <row r="6" spans="2:8" s="33" customFormat="1" ht="66" customHeight="1">
      <c r="B6" s="403"/>
      <c r="C6" s="404"/>
      <c r="D6" s="405"/>
      <c r="E6" s="406"/>
      <c r="F6" s="403"/>
      <c r="G6" s="403"/>
      <c r="H6" s="407"/>
    </row>
    <row r="7" spans="2:8" s="33" customFormat="1" ht="66" customHeight="1">
      <c r="B7" s="403"/>
      <c r="C7" s="404"/>
      <c r="D7" s="405"/>
      <c r="E7" s="406"/>
      <c r="F7" s="403"/>
      <c r="G7" s="403"/>
      <c r="H7" s="407"/>
    </row>
    <row r="8" spans="2:8" s="33" customFormat="1" ht="66" customHeight="1">
      <c r="B8" s="403"/>
      <c r="C8" s="404"/>
      <c r="D8" s="405"/>
      <c r="E8" s="406"/>
      <c r="F8" s="403"/>
      <c r="G8" s="403"/>
      <c r="H8" s="407"/>
    </row>
    <row r="9" spans="2:8" s="33" customFormat="1" ht="66" customHeight="1">
      <c r="B9" s="403"/>
      <c r="C9" s="404"/>
      <c r="D9" s="405"/>
      <c r="E9" s="406"/>
      <c r="F9" s="403"/>
      <c r="G9" s="403"/>
      <c r="H9" s="407"/>
    </row>
    <row r="10" spans="2:8" s="33" customFormat="1" ht="66" customHeight="1">
      <c r="B10" s="403"/>
      <c r="C10" s="404"/>
      <c r="D10" s="405"/>
      <c r="E10" s="406"/>
      <c r="F10" s="403"/>
      <c r="G10" s="403"/>
      <c r="H10" s="407"/>
    </row>
    <row r="11" spans="2:8" s="33" customFormat="1" ht="66" customHeight="1">
      <c r="B11" s="403"/>
      <c r="C11" s="404"/>
      <c r="D11" s="405"/>
      <c r="E11" s="406"/>
      <c r="F11" s="403"/>
      <c r="G11" s="403"/>
      <c r="H11" s="407"/>
    </row>
  </sheetData>
  <sheetProtection algorithmName="SHA-512" hashValue="K43vPRKby6J3djxwBXWK1/0a0cGfW//biC6yc67UWUzoyTXKu+i1LufCzPHd/PaReZnIoL/geoh7zIZG/0zgpw==" saltValue="RYEgSFONl+RjYWm2BjZlXw==" spinCount="100000" sheet="1" formatRows="0" insertRows="0" deleteRows="0"/>
  <mergeCells count="2">
    <mergeCell ref="B2:C2"/>
    <mergeCell ref="C3:G3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DE2B3DA-E7BD-4593-AD96-C8CC69B3ADC1}">
          <x14:formula1>
            <xm:f>słownik!$D$81:$D$91</xm:f>
          </x14:formula1>
          <xm:sqref>D6:D11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A2F9B-BF0C-45CD-B850-2A817428441A}">
  <sheetPr>
    <tabColor indexed="13"/>
  </sheetPr>
  <dimension ref="A1:AE421"/>
  <sheetViews>
    <sheetView showGridLines="0" zoomScale="90" zoomScaleNormal="90" workbookViewId="0">
      <pane ySplit="4" topLeftCell="A313" activePane="bottomLeft" state="frozen"/>
      <selection activeCell="B81" sqref="B81"/>
      <selection pane="bottomLeft" activeCell="B89" sqref="B89:B98"/>
    </sheetView>
  </sheetViews>
  <sheetFormatPr defaultColWidth="9.26953125" defaultRowHeight="14"/>
  <cols>
    <col min="1" max="1" width="7.1796875" style="408" customWidth="1"/>
    <col min="2" max="2" width="5.81640625" style="408" customWidth="1"/>
    <col min="3" max="3" width="23.81640625" style="409" customWidth="1"/>
    <col min="4" max="4" width="5.54296875" style="408" customWidth="1"/>
    <col min="5" max="6" width="3.7265625" style="408" customWidth="1"/>
    <col min="7" max="7" width="3.7265625" style="410" customWidth="1"/>
    <col min="8" max="8" width="23.54296875" style="408" customWidth="1"/>
    <col min="9" max="9" width="7" style="408" customWidth="1"/>
    <col min="10" max="10" width="4.81640625" style="408" customWidth="1"/>
    <col min="11" max="11" width="4.7265625" style="410" customWidth="1"/>
    <col min="12" max="12" width="3.7265625" style="408" customWidth="1"/>
    <col min="13" max="13" width="11.26953125" style="408" customWidth="1"/>
    <col min="14" max="14" width="8.54296875" style="410" customWidth="1"/>
    <col min="15" max="15" width="7.26953125" style="408" customWidth="1"/>
    <col min="16" max="16" width="45.54296875" style="408" customWidth="1"/>
    <col min="17" max="17" width="10" style="410" customWidth="1"/>
    <col min="18" max="19" width="6.26953125" style="408" customWidth="1"/>
    <col min="20" max="20" width="6.26953125" style="410" customWidth="1"/>
    <col min="21" max="22" width="9.26953125" style="411" customWidth="1"/>
    <col min="23" max="23" width="10.81640625" style="408" customWidth="1"/>
    <col min="24" max="24" width="7.453125" style="599" customWidth="1"/>
    <col min="25" max="25" width="4.54296875" style="413" customWidth="1"/>
    <col min="26" max="26" width="20" style="414" customWidth="1"/>
    <col min="27" max="27" width="12.7265625" style="415" hidden="1" customWidth="1"/>
    <col min="28" max="28" width="7.1796875" style="415" hidden="1" customWidth="1"/>
    <col min="29" max="29" width="9.81640625" style="415" hidden="1" customWidth="1"/>
    <col min="30" max="30" width="9.26953125" style="408" hidden="1" customWidth="1"/>
    <col min="31" max="16384" width="9.26953125" style="408"/>
  </cols>
  <sheetData>
    <row r="1" spans="1:30" ht="23.25" customHeight="1">
      <c r="V1" s="412" t="str">
        <f>wizyt!B1</f>
        <v xml:space="preserve"> </v>
      </c>
      <c r="W1" s="1151" t="str">
        <f>wizyt!D1</f>
        <v xml:space="preserve"> </v>
      </c>
      <c r="X1" s="1151"/>
    </row>
    <row r="2" spans="1:30" ht="36" customHeight="1" thickBot="1">
      <c r="A2" s="416"/>
      <c r="B2" s="416"/>
      <c r="C2" s="1152" t="str">
        <f>wizyt!C3</f>
        <v>??</v>
      </c>
      <c r="D2" s="1153"/>
      <c r="E2" s="417"/>
      <c r="F2" s="417"/>
      <c r="G2" s="418"/>
      <c r="H2" s="419"/>
      <c r="I2" s="420"/>
      <c r="J2" s="420"/>
      <c r="K2" s="420"/>
      <c r="L2" s="420"/>
      <c r="M2" s="420"/>
      <c r="N2" s="420"/>
      <c r="O2" s="420"/>
      <c r="P2" s="420"/>
      <c r="Q2" s="421"/>
      <c r="R2" s="420"/>
      <c r="S2" s="420"/>
      <c r="T2" s="422"/>
      <c r="U2" s="422"/>
      <c r="V2" s="423" t="s">
        <v>495</v>
      </c>
      <c r="W2" s="1154" t="s">
        <v>303</v>
      </c>
      <c r="X2" s="1154"/>
      <c r="Y2" s="1154"/>
      <c r="Z2" s="1154"/>
    </row>
    <row r="3" spans="1:30" ht="120.75" customHeight="1">
      <c r="A3" s="424" t="s">
        <v>489</v>
      </c>
      <c r="B3" s="425" t="s">
        <v>195</v>
      </c>
      <c r="C3" s="426" t="s">
        <v>496</v>
      </c>
      <c r="D3" s="427" t="s">
        <v>497</v>
      </c>
      <c r="E3" s="427" t="s">
        <v>498</v>
      </c>
      <c r="F3" s="427" t="s">
        <v>499</v>
      </c>
      <c r="G3" s="427" t="s">
        <v>500</v>
      </c>
      <c r="H3" s="428" t="s">
        <v>501</v>
      </c>
      <c r="I3" s="429" t="s">
        <v>502</v>
      </c>
      <c r="J3" s="429" t="s">
        <v>223</v>
      </c>
      <c r="K3" s="427" t="s">
        <v>503</v>
      </c>
      <c r="L3" s="427" t="s">
        <v>55</v>
      </c>
      <c r="M3" s="430" t="s">
        <v>298</v>
      </c>
      <c r="N3" s="431" t="s">
        <v>504</v>
      </c>
      <c r="O3" s="432" t="s">
        <v>7</v>
      </c>
      <c r="P3" s="433" t="s">
        <v>505</v>
      </c>
      <c r="Q3" s="432" t="s">
        <v>506</v>
      </c>
      <c r="R3" s="434" t="s">
        <v>507</v>
      </c>
      <c r="S3" s="434" t="s">
        <v>508</v>
      </c>
      <c r="T3" s="435" t="s">
        <v>509</v>
      </c>
      <c r="U3" s="432" t="s">
        <v>510</v>
      </c>
      <c r="V3" s="432" t="s">
        <v>511</v>
      </c>
      <c r="W3" s="432" t="s">
        <v>512</v>
      </c>
      <c r="X3" s="436" t="s">
        <v>513</v>
      </c>
      <c r="Y3" s="436" t="s">
        <v>514</v>
      </c>
      <c r="Z3" s="437" t="s">
        <v>515</v>
      </c>
    </row>
    <row r="4" spans="1:30" s="442" customFormat="1" ht="13" thickBot="1">
      <c r="A4" s="438">
        <v>1</v>
      </c>
      <c r="B4" s="439">
        <v>2</v>
      </c>
      <c r="C4" s="438">
        <v>3</v>
      </c>
      <c r="D4" s="439">
        <v>4</v>
      </c>
      <c r="E4" s="438">
        <v>5</v>
      </c>
      <c r="F4" s="439">
        <v>6</v>
      </c>
      <c r="G4" s="438">
        <v>7</v>
      </c>
      <c r="H4" s="439">
        <v>8</v>
      </c>
      <c r="I4" s="438">
        <v>9</v>
      </c>
      <c r="J4" s="439">
        <v>10</v>
      </c>
      <c r="K4" s="438">
        <v>11</v>
      </c>
      <c r="L4" s="439">
        <v>12</v>
      </c>
      <c r="M4" s="438">
        <v>13</v>
      </c>
      <c r="N4" s="439">
        <v>14</v>
      </c>
      <c r="O4" s="438">
        <v>15</v>
      </c>
      <c r="P4" s="439">
        <v>16</v>
      </c>
      <c r="Q4" s="438">
        <v>17</v>
      </c>
      <c r="R4" s="439">
        <v>18</v>
      </c>
      <c r="S4" s="438">
        <v>19</v>
      </c>
      <c r="T4" s="439">
        <v>20</v>
      </c>
      <c r="U4" s="438">
        <v>21</v>
      </c>
      <c r="V4" s="439">
        <v>22</v>
      </c>
      <c r="W4" s="438">
        <v>23</v>
      </c>
      <c r="X4" s="439">
        <v>24</v>
      </c>
      <c r="Y4" s="438">
        <v>25</v>
      </c>
      <c r="Z4" s="439">
        <v>26</v>
      </c>
      <c r="AA4" s="440" t="s">
        <v>516</v>
      </c>
      <c r="AB4" s="441"/>
      <c r="AC4" s="441"/>
      <c r="AD4" s="442" t="s">
        <v>517</v>
      </c>
    </row>
    <row r="5" spans="1:30" ht="17.149999999999999" customHeight="1" thickTop="1" thickBot="1">
      <c r="A5" s="443"/>
      <c r="B5" s="444"/>
      <c r="C5" s="445" t="s">
        <v>518</v>
      </c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7"/>
      <c r="R5" s="446"/>
      <c r="S5" s="446"/>
      <c r="T5" s="446"/>
      <c r="U5" s="448">
        <f>SUM(U6:U13)</f>
        <v>0</v>
      </c>
      <c r="V5" s="448"/>
      <c r="W5" s="449">
        <f>SUM(W6:W13)</f>
        <v>0</v>
      </c>
      <c r="X5" s="448">
        <f>SUM(X6:X13)</f>
        <v>0</v>
      </c>
      <c r="Y5" s="450"/>
      <c r="Z5" s="451" t="s">
        <v>519</v>
      </c>
    </row>
    <row r="6" spans="1:30" ht="13" customHeight="1" thickTop="1">
      <c r="A6" s="1155"/>
      <c r="B6" s="1158"/>
      <c r="C6" s="1159"/>
      <c r="D6" s="1143"/>
      <c r="E6" s="1164"/>
      <c r="F6" s="1164"/>
      <c r="G6" s="1146"/>
      <c r="H6" s="1140"/>
      <c r="I6" s="452"/>
      <c r="J6" s="1143"/>
      <c r="K6" s="1146"/>
      <c r="L6" s="1148"/>
      <c r="M6" s="453"/>
      <c r="N6" s="454"/>
      <c r="O6" s="455"/>
      <c r="P6" s="456"/>
      <c r="Q6" s="455"/>
      <c r="R6" s="457"/>
      <c r="S6" s="458"/>
      <c r="T6" s="455"/>
      <c r="U6" s="1183">
        <f>SUM(R6:T13)</f>
        <v>0</v>
      </c>
      <c r="V6" s="1186"/>
      <c r="W6" s="1169">
        <f>IF((U6-V6)&gt;=0,U6-V6,0)</f>
        <v>0</v>
      </c>
      <c r="X6" s="1172">
        <f>IF(U6&lt;V6,U6,V6)/IF(V6=0,1,V6)</f>
        <v>0</v>
      </c>
      <c r="Y6" s="1175" t="str">
        <f>IF(X6=1,"pe",IF(X6&gt;0,"ne",""))</f>
        <v/>
      </c>
      <c r="Z6" s="1178"/>
      <c r="AA6" s="415">
        <v>1</v>
      </c>
      <c r="AB6" s="415" t="s">
        <v>520</v>
      </c>
      <c r="AC6" s="415" t="str">
        <f>$C$2</f>
        <v>??</v>
      </c>
      <c r="AD6" s="462">
        <f>C6</f>
        <v>0</v>
      </c>
    </row>
    <row r="7" spans="1:30" ht="13" customHeight="1">
      <c r="A7" s="1156"/>
      <c r="B7" s="1146"/>
      <c r="C7" s="1160"/>
      <c r="D7" s="1162"/>
      <c r="E7" s="1165"/>
      <c r="F7" s="1167"/>
      <c r="G7" s="1146"/>
      <c r="H7" s="1141"/>
      <c r="I7" s="1181"/>
      <c r="J7" s="1144"/>
      <c r="K7" s="1146"/>
      <c r="L7" s="1149"/>
      <c r="M7" s="463"/>
      <c r="N7" s="464"/>
      <c r="O7" s="465"/>
      <c r="P7" s="466"/>
      <c r="Q7" s="465"/>
      <c r="R7" s="467"/>
      <c r="S7" s="468"/>
      <c r="T7" s="465"/>
      <c r="U7" s="1184"/>
      <c r="V7" s="1187"/>
      <c r="W7" s="1170"/>
      <c r="X7" s="1173"/>
      <c r="Y7" s="1176"/>
      <c r="Z7" s="1179"/>
      <c r="AA7" s="415">
        <f>IF(P7=P6,0,1)</f>
        <v>0</v>
      </c>
      <c r="AB7" s="415" t="s">
        <v>520</v>
      </c>
      <c r="AC7" s="415" t="str">
        <f t="shared" ref="AC7:AC70" si="0">$C$2</f>
        <v>??</v>
      </c>
      <c r="AD7" s="462">
        <f>AD6</f>
        <v>0</v>
      </c>
    </row>
    <row r="8" spans="1:30" ht="13" customHeight="1">
      <c r="A8" s="1156"/>
      <c r="B8" s="1146"/>
      <c r="C8" s="1160"/>
      <c r="D8" s="1162"/>
      <c r="E8" s="1165"/>
      <c r="F8" s="1167"/>
      <c r="G8" s="1146"/>
      <c r="H8" s="1141"/>
      <c r="I8" s="1181"/>
      <c r="J8" s="1144"/>
      <c r="K8" s="1146"/>
      <c r="L8" s="1149"/>
      <c r="M8" s="463"/>
      <c r="N8" s="464"/>
      <c r="O8" s="465"/>
      <c r="P8" s="466"/>
      <c r="Q8" s="465"/>
      <c r="R8" s="467"/>
      <c r="S8" s="468"/>
      <c r="T8" s="465"/>
      <c r="U8" s="1184"/>
      <c r="V8" s="1187"/>
      <c r="W8" s="1170"/>
      <c r="X8" s="1173"/>
      <c r="Y8" s="1176"/>
      <c r="Z8" s="1179"/>
      <c r="AA8" s="415">
        <f>IF(P8=P7,0,IF(P8=P6,0,1))</f>
        <v>0</v>
      </c>
      <c r="AB8" s="415" t="s">
        <v>520</v>
      </c>
      <c r="AC8" s="415" t="str">
        <f t="shared" si="0"/>
        <v>??</v>
      </c>
      <c r="AD8" s="462">
        <f t="shared" ref="AD8:AD13" si="1">AD7</f>
        <v>0</v>
      </c>
    </row>
    <row r="9" spans="1:30" ht="13" customHeight="1">
      <c r="A9" s="1156"/>
      <c r="B9" s="1146"/>
      <c r="C9" s="1160"/>
      <c r="D9" s="1162"/>
      <c r="E9" s="1165"/>
      <c r="F9" s="1167"/>
      <c r="G9" s="1146"/>
      <c r="H9" s="1141"/>
      <c r="I9" s="1181"/>
      <c r="J9" s="1144"/>
      <c r="K9" s="1146"/>
      <c r="L9" s="1149"/>
      <c r="M9" s="463"/>
      <c r="N9" s="464"/>
      <c r="O9" s="465"/>
      <c r="P9" s="466"/>
      <c r="Q9" s="465"/>
      <c r="R9" s="467"/>
      <c r="S9" s="468"/>
      <c r="T9" s="465"/>
      <c r="U9" s="1184"/>
      <c r="V9" s="1187"/>
      <c r="W9" s="1170"/>
      <c r="X9" s="1173"/>
      <c r="Y9" s="1176"/>
      <c r="Z9" s="1179"/>
      <c r="AA9" s="415">
        <f>IF(P9=P8,0,IF(P9=P7,0,IF(P9=P6,0,1)))</f>
        <v>0</v>
      </c>
      <c r="AB9" s="415" t="s">
        <v>520</v>
      </c>
      <c r="AC9" s="415" t="str">
        <f t="shared" si="0"/>
        <v>??</v>
      </c>
      <c r="AD9" s="462">
        <f t="shared" si="1"/>
        <v>0</v>
      </c>
    </row>
    <row r="10" spans="1:30" ht="13" customHeight="1">
      <c r="A10" s="1156"/>
      <c r="B10" s="1146"/>
      <c r="C10" s="1160"/>
      <c r="D10" s="1162"/>
      <c r="E10" s="1165"/>
      <c r="F10" s="1167"/>
      <c r="G10" s="1146"/>
      <c r="H10" s="1141"/>
      <c r="I10" s="1181"/>
      <c r="J10" s="1144"/>
      <c r="K10" s="1146"/>
      <c r="L10" s="1149"/>
      <c r="M10" s="463"/>
      <c r="N10" s="464"/>
      <c r="O10" s="465"/>
      <c r="P10" s="466"/>
      <c r="Q10" s="465"/>
      <c r="R10" s="467"/>
      <c r="S10" s="468"/>
      <c r="T10" s="465"/>
      <c r="U10" s="1184"/>
      <c r="V10" s="1187"/>
      <c r="W10" s="1170"/>
      <c r="X10" s="1173"/>
      <c r="Y10" s="1176"/>
      <c r="Z10" s="1179"/>
      <c r="AA10" s="415">
        <f>IF(P10=P9,0,IF(P10=P8,0,IF(P10=P7,0,IF(P10=P6,0,1))))</f>
        <v>0</v>
      </c>
      <c r="AB10" s="415" t="s">
        <v>520</v>
      </c>
      <c r="AC10" s="415" t="str">
        <f t="shared" si="0"/>
        <v>??</v>
      </c>
      <c r="AD10" s="462">
        <f t="shared" si="1"/>
        <v>0</v>
      </c>
    </row>
    <row r="11" spans="1:30" ht="13" customHeight="1">
      <c r="A11" s="1156"/>
      <c r="B11" s="1146"/>
      <c r="C11" s="1160"/>
      <c r="D11" s="1162"/>
      <c r="E11" s="1165"/>
      <c r="F11" s="1167"/>
      <c r="G11" s="1146"/>
      <c r="H11" s="1141"/>
      <c r="I11" s="1181"/>
      <c r="J11" s="1144"/>
      <c r="K11" s="1146"/>
      <c r="L11" s="1149"/>
      <c r="M11" s="463"/>
      <c r="N11" s="464"/>
      <c r="O11" s="465"/>
      <c r="P11" s="466"/>
      <c r="Q11" s="465"/>
      <c r="R11" s="467"/>
      <c r="S11" s="468"/>
      <c r="T11" s="465"/>
      <c r="U11" s="1184"/>
      <c r="V11" s="1187"/>
      <c r="W11" s="1170"/>
      <c r="X11" s="1173"/>
      <c r="Y11" s="1176"/>
      <c r="Z11" s="1179"/>
      <c r="AA11" s="415">
        <f>IF(P11=P10,0,IF(P11=P9,0,IF(P11=P8,0,IF(P11=P7,0,IF(P11=P6,0,1)))))</f>
        <v>0</v>
      </c>
      <c r="AB11" s="415" t="s">
        <v>520</v>
      </c>
      <c r="AC11" s="415" t="str">
        <f t="shared" si="0"/>
        <v>??</v>
      </c>
      <c r="AD11" s="462">
        <f t="shared" si="1"/>
        <v>0</v>
      </c>
    </row>
    <row r="12" spans="1:30" ht="13" customHeight="1">
      <c r="A12" s="1156"/>
      <c r="B12" s="1146"/>
      <c r="C12" s="1160"/>
      <c r="D12" s="1162"/>
      <c r="E12" s="1165"/>
      <c r="F12" s="1167"/>
      <c r="G12" s="1146"/>
      <c r="H12" s="1141"/>
      <c r="I12" s="1181"/>
      <c r="J12" s="1144"/>
      <c r="K12" s="1146"/>
      <c r="L12" s="1149"/>
      <c r="M12" s="463"/>
      <c r="N12" s="464"/>
      <c r="O12" s="465"/>
      <c r="P12" s="466"/>
      <c r="Q12" s="465"/>
      <c r="R12" s="467"/>
      <c r="S12" s="468"/>
      <c r="T12" s="465"/>
      <c r="U12" s="1184"/>
      <c r="V12" s="1187"/>
      <c r="W12" s="1170"/>
      <c r="X12" s="1173"/>
      <c r="Y12" s="1176"/>
      <c r="Z12" s="1179"/>
      <c r="AA12" s="415">
        <f>IF(P12=P11,0,IF(P12=P10,0,IF(P12=P9,0,IF(P12=P8,0,IF(P12=P7,0,IF(P12=P6,0,1))))))</f>
        <v>0</v>
      </c>
      <c r="AB12" s="415" t="s">
        <v>520</v>
      </c>
      <c r="AC12" s="415" t="str">
        <f t="shared" si="0"/>
        <v>??</v>
      </c>
      <c r="AD12" s="462">
        <f t="shared" si="1"/>
        <v>0</v>
      </c>
    </row>
    <row r="13" spans="1:30" ht="13" customHeight="1" thickBot="1">
      <c r="A13" s="1157"/>
      <c r="B13" s="1147"/>
      <c r="C13" s="1161"/>
      <c r="D13" s="1163"/>
      <c r="E13" s="1166"/>
      <c r="F13" s="1168"/>
      <c r="G13" s="1147"/>
      <c r="H13" s="1142"/>
      <c r="I13" s="1182"/>
      <c r="J13" s="1145"/>
      <c r="K13" s="1147"/>
      <c r="L13" s="1150"/>
      <c r="M13" s="469"/>
      <c r="N13" s="470"/>
      <c r="O13" s="471"/>
      <c r="P13" s="472"/>
      <c r="Q13" s="471"/>
      <c r="R13" s="473"/>
      <c r="S13" s="474"/>
      <c r="T13" s="471"/>
      <c r="U13" s="1185"/>
      <c r="V13" s="1188"/>
      <c r="W13" s="1171"/>
      <c r="X13" s="1174"/>
      <c r="Y13" s="1177"/>
      <c r="Z13" s="1180"/>
      <c r="AA13" s="415">
        <f>IF(P13=P12,0,IF(P13=P11,0,IF(P13=P10,0,IF(P13=P9,0,IF(P13=P8,0,IF(P13=P7,0,IF(P13=P6,0,1)))))))</f>
        <v>0</v>
      </c>
      <c r="AB13" s="415" t="s">
        <v>520</v>
      </c>
      <c r="AC13" s="415" t="str">
        <f t="shared" si="0"/>
        <v>??</v>
      </c>
      <c r="AD13" s="462">
        <f t="shared" si="1"/>
        <v>0</v>
      </c>
    </row>
    <row r="14" spans="1:30" ht="17.149999999999999" customHeight="1" thickTop="1" thickBot="1">
      <c r="A14" s="478"/>
      <c r="B14" s="479"/>
      <c r="C14" s="480" t="s">
        <v>521</v>
      </c>
      <c r="D14" s="481"/>
      <c r="E14" s="481"/>
      <c r="F14" s="481"/>
      <c r="G14" s="481"/>
      <c r="H14" s="482"/>
      <c r="I14" s="481"/>
      <c r="J14" s="481"/>
      <c r="K14" s="481"/>
      <c r="L14" s="481"/>
      <c r="M14" s="483"/>
      <c r="N14" s="484"/>
      <c r="O14" s="485"/>
      <c r="P14" s="485"/>
      <c r="Q14" s="486"/>
      <c r="R14" s="486"/>
      <c r="S14" s="486"/>
      <c r="T14" s="486"/>
      <c r="U14" s="487">
        <f>SUM(U15:U30)</f>
        <v>0</v>
      </c>
      <c r="V14" s="487"/>
      <c r="W14" s="488">
        <f>SUM(W15:W30)</f>
        <v>0</v>
      </c>
      <c r="X14" s="487">
        <f>SUM(X15:X30)</f>
        <v>0</v>
      </c>
      <c r="Y14" s="489"/>
      <c r="Z14" s="490" t="s">
        <v>519</v>
      </c>
      <c r="AC14" s="415" t="str">
        <f t="shared" si="0"/>
        <v>??</v>
      </c>
    </row>
    <row r="15" spans="1:30" ht="13" customHeight="1" thickTop="1" thickBot="1">
      <c r="A15" s="1155"/>
      <c r="B15" s="1158"/>
      <c r="C15" s="1159"/>
      <c r="D15" s="1143"/>
      <c r="E15" s="1164"/>
      <c r="F15" s="1164"/>
      <c r="G15" s="1146"/>
      <c r="H15" s="1140"/>
      <c r="I15" s="452"/>
      <c r="J15" s="1143"/>
      <c r="K15" s="1146"/>
      <c r="L15" s="1148"/>
      <c r="M15" s="453"/>
      <c r="N15" s="454"/>
      <c r="O15" s="455"/>
      <c r="P15" s="456"/>
      <c r="Q15" s="455"/>
      <c r="R15" s="457"/>
      <c r="S15" s="458"/>
      <c r="T15" s="455"/>
      <c r="U15" s="1184">
        <f>SUM(R15:T22)</f>
        <v>0</v>
      </c>
      <c r="V15" s="1187"/>
      <c r="W15" s="1193">
        <f>IF((U15-V15)&gt;=0,U15-V15,0)</f>
        <v>0</v>
      </c>
      <c r="X15" s="1189">
        <f>IF(U15&lt;V15,U15,V15)/IF(V15=0,1,V15)</f>
        <v>0</v>
      </c>
      <c r="Y15" s="1175" t="str">
        <f>IF(X15=1,"pe",IF(X15&gt;0,"ne",""))</f>
        <v/>
      </c>
      <c r="Z15" s="1190"/>
      <c r="AA15" s="415">
        <v>1</v>
      </c>
      <c r="AB15" s="415" t="s">
        <v>522</v>
      </c>
      <c r="AC15" s="415" t="str">
        <f t="shared" si="0"/>
        <v>??</v>
      </c>
      <c r="AD15" s="462">
        <f>C15</f>
        <v>0</v>
      </c>
    </row>
    <row r="16" spans="1:30" ht="13" customHeight="1" thickTop="1" thickBot="1">
      <c r="A16" s="1156"/>
      <c r="B16" s="1146"/>
      <c r="C16" s="1160"/>
      <c r="D16" s="1162"/>
      <c r="E16" s="1165"/>
      <c r="F16" s="1167"/>
      <c r="G16" s="1146"/>
      <c r="H16" s="1141"/>
      <c r="I16" s="1181"/>
      <c r="J16" s="1144"/>
      <c r="K16" s="1146"/>
      <c r="L16" s="1149"/>
      <c r="M16" s="463"/>
      <c r="N16" s="464"/>
      <c r="O16" s="465"/>
      <c r="P16" s="466"/>
      <c r="Q16" s="465"/>
      <c r="R16" s="467"/>
      <c r="S16" s="468"/>
      <c r="T16" s="465"/>
      <c r="U16" s="1184"/>
      <c r="V16" s="1187"/>
      <c r="W16" s="1194"/>
      <c r="X16" s="1189"/>
      <c r="Y16" s="1176"/>
      <c r="Z16" s="1190"/>
      <c r="AA16" s="415">
        <f>IF(P16=P15,0,1)</f>
        <v>0</v>
      </c>
      <c r="AB16" s="415" t="s">
        <v>522</v>
      </c>
      <c r="AC16" s="415" t="str">
        <f t="shared" si="0"/>
        <v>??</v>
      </c>
      <c r="AD16" s="462">
        <f t="shared" ref="AD16:AD30" si="2">AD15</f>
        <v>0</v>
      </c>
    </row>
    <row r="17" spans="1:30" ht="13" customHeight="1" thickTop="1" thickBot="1">
      <c r="A17" s="1156"/>
      <c r="B17" s="1146"/>
      <c r="C17" s="1160"/>
      <c r="D17" s="1162"/>
      <c r="E17" s="1165"/>
      <c r="F17" s="1167"/>
      <c r="G17" s="1146"/>
      <c r="H17" s="1141"/>
      <c r="I17" s="1181"/>
      <c r="J17" s="1144"/>
      <c r="K17" s="1146"/>
      <c r="L17" s="1149"/>
      <c r="M17" s="463"/>
      <c r="N17" s="464"/>
      <c r="O17" s="465"/>
      <c r="P17" s="466"/>
      <c r="Q17" s="465"/>
      <c r="R17" s="467"/>
      <c r="S17" s="468"/>
      <c r="T17" s="465"/>
      <c r="U17" s="1184"/>
      <c r="V17" s="1187"/>
      <c r="W17" s="1194"/>
      <c r="X17" s="1189"/>
      <c r="Y17" s="1176"/>
      <c r="Z17" s="1190"/>
      <c r="AA17" s="415">
        <f>IF(P17=P16,0,IF(P17=P15,0,1))</f>
        <v>0</v>
      </c>
      <c r="AB17" s="415" t="s">
        <v>522</v>
      </c>
      <c r="AC17" s="415" t="str">
        <f t="shared" si="0"/>
        <v>??</v>
      </c>
      <c r="AD17" s="462">
        <f t="shared" si="2"/>
        <v>0</v>
      </c>
    </row>
    <row r="18" spans="1:30" ht="13" customHeight="1" thickTop="1" thickBot="1">
      <c r="A18" s="1156"/>
      <c r="B18" s="1146"/>
      <c r="C18" s="1160"/>
      <c r="D18" s="1162"/>
      <c r="E18" s="1165"/>
      <c r="F18" s="1167"/>
      <c r="G18" s="1146"/>
      <c r="H18" s="1141"/>
      <c r="I18" s="1181"/>
      <c r="J18" s="1144"/>
      <c r="K18" s="1146"/>
      <c r="L18" s="1149"/>
      <c r="M18" s="463"/>
      <c r="N18" s="464"/>
      <c r="O18" s="465"/>
      <c r="P18" s="466"/>
      <c r="Q18" s="465"/>
      <c r="R18" s="467"/>
      <c r="S18" s="468"/>
      <c r="T18" s="465"/>
      <c r="U18" s="1184"/>
      <c r="V18" s="1187"/>
      <c r="W18" s="1194"/>
      <c r="X18" s="1189"/>
      <c r="Y18" s="1176"/>
      <c r="Z18" s="1190"/>
      <c r="AA18" s="415">
        <f>IF(P18=P17,0,IF(P18=P16,0,IF(P18=P15,0,1)))</f>
        <v>0</v>
      </c>
      <c r="AB18" s="415" t="s">
        <v>522</v>
      </c>
      <c r="AC18" s="415" t="str">
        <f t="shared" si="0"/>
        <v>??</v>
      </c>
      <c r="AD18" s="462">
        <f t="shared" si="2"/>
        <v>0</v>
      </c>
    </row>
    <row r="19" spans="1:30" ht="13" customHeight="1" thickTop="1" thickBot="1">
      <c r="A19" s="1156"/>
      <c r="B19" s="1146"/>
      <c r="C19" s="1160"/>
      <c r="D19" s="1162"/>
      <c r="E19" s="1165"/>
      <c r="F19" s="1167"/>
      <c r="G19" s="1146"/>
      <c r="H19" s="1141"/>
      <c r="I19" s="1181"/>
      <c r="J19" s="1144"/>
      <c r="K19" s="1146"/>
      <c r="L19" s="1149"/>
      <c r="M19" s="463"/>
      <c r="N19" s="464"/>
      <c r="O19" s="465"/>
      <c r="P19" s="466"/>
      <c r="Q19" s="465"/>
      <c r="R19" s="467"/>
      <c r="S19" s="468"/>
      <c r="T19" s="465"/>
      <c r="U19" s="1184"/>
      <c r="V19" s="1187"/>
      <c r="W19" s="1194"/>
      <c r="X19" s="1189"/>
      <c r="Y19" s="1176"/>
      <c r="Z19" s="1190"/>
      <c r="AA19" s="415">
        <f>IF(P19=P18,0,IF(P19=P17,0,IF(P19=P16,0,IF(P19=P15,0,1))))</f>
        <v>0</v>
      </c>
      <c r="AB19" s="415" t="s">
        <v>522</v>
      </c>
      <c r="AC19" s="415" t="str">
        <f t="shared" si="0"/>
        <v>??</v>
      </c>
      <c r="AD19" s="462">
        <f t="shared" si="2"/>
        <v>0</v>
      </c>
    </row>
    <row r="20" spans="1:30" ht="13" customHeight="1" thickTop="1" thickBot="1">
      <c r="A20" s="1156"/>
      <c r="B20" s="1146"/>
      <c r="C20" s="1160"/>
      <c r="D20" s="1162"/>
      <c r="E20" s="1165"/>
      <c r="F20" s="1167"/>
      <c r="G20" s="1146"/>
      <c r="H20" s="1141"/>
      <c r="I20" s="1181"/>
      <c r="J20" s="1144"/>
      <c r="K20" s="1146"/>
      <c r="L20" s="1149"/>
      <c r="M20" s="463"/>
      <c r="N20" s="464"/>
      <c r="O20" s="465"/>
      <c r="P20" s="466"/>
      <c r="Q20" s="465"/>
      <c r="R20" s="467"/>
      <c r="S20" s="468"/>
      <c r="T20" s="465"/>
      <c r="U20" s="1184"/>
      <c r="V20" s="1187"/>
      <c r="W20" s="1191" t="str">
        <f>IF(W15&gt;V15/2,"Błąd","")</f>
        <v/>
      </c>
      <c r="X20" s="1189"/>
      <c r="Y20" s="1176"/>
      <c r="Z20" s="1190"/>
      <c r="AA20" s="415">
        <f>IF(P20=P19,0,IF(P20=P18,0,IF(P20=P17,0,IF(P20=P16,0,IF(P20=P15,0,1)))))</f>
        <v>0</v>
      </c>
      <c r="AB20" s="415" t="s">
        <v>522</v>
      </c>
      <c r="AC20" s="415" t="str">
        <f t="shared" si="0"/>
        <v>??</v>
      </c>
      <c r="AD20" s="462">
        <f t="shared" si="2"/>
        <v>0</v>
      </c>
    </row>
    <row r="21" spans="1:30" ht="13" customHeight="1" thickTop="1" thickBot="1">
      <c r="A21" s="1156"/>
      <c r="B21" s="1146"/>
      <c r="C21" s="1160"/>
      <c r="D21" s="1162"/>
      <c r="E21" s="1165"/>
      <c r="F21" s="1167"/>
      <c r="G21" s="1146"/>
      <c r="H21" s="1141"/>
      <c r="I21" s="1181"/>
      <c r="J21" s="1144"/>
      <c r="K21" s="1146"/>
      <c r="L21" s="1149"/>
      <c r="M21" s="463"/>
      <c r="N21" s="464"/>
      <c r="O21" s="465"/>
      <c r="P21" s="466"/>
      <c r="Q21" s="465"/>
      <c r="R21" s="467"/>
      <c r="S21" s="468"/>
      <c r="T21" s="465"/>
      <c r="U21" s="1184"/>
      <c r="V21" s="1187"/>
      <c r="W21" s="1191"/>
      <c r="X21" s="1189"/>
      <c r="Y21" s="1176"/>
      <c r="Z21" s="1190"/>
      <c r="AA21" s="415">
        <f>IF(P21=P20,0,IF(P21=P19,0,IF(P21=P18,0,IF(P21=P17,0,IF(P21=P16,0,IF(P21=P15,0,1))))))</f>
        <v>0</v>
      </c>
      <c r="AB21" s="415" t="s">
        <v>522</v>
      </c>
      <c r="AC21" s="415" t="str">
        <f t="shared" si="0"/>
        <v>??</v>
      </c>
      <c r="AD21" s="462">
        <f t="shared" si="2"/>
        <v>0</v>
      </c>
    </row>
    <row r="22" spans="1:30" ht="13" customHeight="1" thickTop="1" thickBot="1">
      <c r="A22" s="1157"/>
      <c r="B22" s="1147"/>
      <c r="C22" s="1161"/>
      <c r="D22" s="1163"/>
      <c r="E22" s="1166"/>
      <c r="F22" s="1168"/>
      <c r="G22" s="1147"/>
      <c r="H22" s="1142"/>
      <c r="I22" s="1182"/>
      <c r="J22" s="1145"/>
      <c r="K22" s="1147"/>
      <c r="L22" s="1150"/>
      <c r="M22" s="469"/>
      <c r="N22" s="470"/>
      <c r="O22" s="471"/>
      <c r="P22" s="472"/>
      <c r="Q22" s="471"/>
      <c r="R22" s="473"/>
      <c r="S22" s="474"/>
      <c r="T22" s="471"/>
      <c r="U22" s="1185"/>
      <c r="V22" s="1188"/>
      <c r="W22" s="1192"/>
      <c r="X22" s="1189"/>
      <c r="Y22" s="1177"/>
      <c r="Z22" s="1190"/>
      <c r="AA22" s="415">
        <f>IF(P22=P21,0,IF(P22=P20,0,IF(P22=P19,0,IF(P22=P18,0,IF(P22=P17,0,IF(P22=P16,0,IF(P22=P15,0,1)))))))</f>
        <v>0</v>
      </c>
      <c r="AB22" s="415" t="s">
        <v>522</v>
      </c>
      <c r="AC22" s="415" t="str">
        <f t="shared" si="0"/>
        <v>??</v>
      </c>
      <c r="AD22" s="462">
        <f t="shared" si="2"/>
        <v>0</v>
      </c>
    </row>
    <row r="23" spans="1:30" ht="17.149999999999999" customHeight="1" thickTop="1" thickBot="1">
      <c r="A23" s="1155"/>
      <c r="B23" s="1158"/>
      <c r="C23" s="1159"/>
      <c r="D23" s="1143"/>
      <c r="E23" s="1164"/>
      <c r="F23" s="1164"/>
      <c r="G23" s="1146"/>
      <c r="H23" s="1140"/>
      <c r="I23" s="452"/>
      <c r="J23" s="1143"/>
      <c r="K23" s="1146"/>
      <c r="L23" s="1148"/>
      <c r="M23" s="453"/>
      <c r="N23" s="454"/>
      <c r="O23" s="455"/>
      <c r="P23" s="456"/>
      <c r="Q23" s="455"/>
      <c r="R23" s="457"/>
      <c r="S23" s="458"/>
      <c r="T23" s="455"/>
      <c r="U23" s="1183">
        <f>SUM(R23:T30)</f>
        <v>0</v>
      </c>
      <c r="V23" s="1186"/>
      <c r="W23" s="1193">
        <f>IF((U23-V23)&gt;=0,U23-V23,0)</f>
        <v>0</v>
      </c>
      <c r="X23" s="1189">
        <f>IF(U23&lt;V23,U23,V23)/IF(V23=0,1,V23)</f>
        <v>0</v>
      </c>
      <c r="Y23" s="1175" t="str">
        <f>IF(X23=1,"pe",IF(X23&gt;0,"ne",""))</f>
        <v/>
      </c>
      <c r="Z23" s="1190"/>
      <c r="AA23" s="415">
        <v>1</v>
      </c>
      <c r="AB23" s="415" t="s">
        <v>522</v>
      </c>
      <c r="AC23" s="415" t="str">
        <f t="shared" si="0"/>
        <v>??</v>
      </c>
      <c r="AD23" s="462">
        <f>C23</f>
        <v>0</v>
      </c>
    </row>
    <row r="24" spans="1:30" ht="13" customHeight="1" thickTop="1" thickBot="1">
      <c r="A24" s="1156"/>
      <c r="B24" s="1146"/>
      <c r="C24" s="1160"/>
      <c r="D24" s="1162"/>
      <c r="E24" s="1165"/>
      <c r="F24" s="1167"/>
      <c r="G24" s="1146"/>
      <c r="H24" s="1141"/>
      <c r="I24" s="1181"/>
      <c r="J24" s="1144"/>
      <c r="K24" s="1146"/>
      <c r="L24" s="1149"/>
      <c r="M24" s="463"/>
      <c r="N24" s="464"/>
      <c r="O24" s="465"/>
      <c r="P24" s="466"/>
      <c r="Q24" s="465"/>
      <c r="R24" s="467"/>
      <c r="S24" s="468"/>
      <c r="T24" s="465"/>
      <c r="U24" s="1184"/>
      <c r="V24" s="1187"/>
      <c r="W24" s="1194"/>
      <c r="X24" s="1189"/>
      <c r="Y24" s="1176"/>
      <c r="Z24" s="1190"/>
      <c r="AA24" s="415">
        <f>IF(P24=P23,0,1)</f>
        <v>0</v>
      </c>
      <c r="AB24" s="415" t="s">
        <v>522</v>
      </c>
      <c r="AC24" s="415" t="str">
        <f t="shared" si="0"/>
        <v>??</v>
      </c>
      <c r="AD24" s="462">
        <f>AD23</f>
        <v>0</v>
      </c>
    </row>
    <row r="25" spans="1:30" ht="13" customHeight="1" thickTop="1" thickBot="1">
      <c r="A25" s="1156"/>
      <c r="B25" s="1146"/>
      <c r="C25" s="1160"/>
      <c r="D25" s="1162"/>
      <c r="E25" s="1165"/>
      <c r="F25" s="1167"/>
      <c r="G25" s="1146"/>
      <c r="H25" s="1141"/>
      <c r="I25" s="1181"/>
      <c r="J25" s="1144"/>
      <c r="K25" s="1146"/>
      <c r="L25" s="1149"/>
      <c r="M25" s="463"/>
      <c r="N25" s="464"/>
      <c r="O25" s="465"/>
      <c r="P25" s="466"/>
      <c r="Q25" s="465"/>
      <c r="R25" s="467"/>
      <c r="S25" s="468"/>
      <c r="T25" s="465"/>
      <c r="U25" s="1184"/>
      <c r="V25" s="1187"/>
      <c r="W25" s="1194"/>
      <c r="X25" s="1189"/>
      <c r="Y25" s="1176"/>
      <c r="Z25" s="1190"/>
      <c r="AA25" s="415">
        <f>IF(P25=P24,0,IF(P25=P23,0,1))</f>
        <v>0</v>
      </c>
      <c r="AB25" s="415" t="s">
        <v>522</v>
      </c>
      <c r="AC25" s="415" t="str">
        <f t="shared" si="0"/>
        <v>??</v>
      </c>
      <c r="AD25" s="462">
        <f t="shared" si="2"/>
        <v>0</v>
      </c>
    </row>
    <row r="26" spans="1:30" ht="13" customHeight="1" thickTop="1" thickBot="1">
      <c r="A26" s="1156"/>
      <c r="B26" s="1146"/>
      <c r="C26" s="1160"/>
      <c r="D26" s="1162"/>
      <c r="E26" s="1165"/>
      <c r="F26" s="1167"/>
      <c r="G26" s="1146"/>
      <c r="H26" s="1141"/>
      <c r="I26" s="1181"/>
      <c r="J26" s="1144"/>
      <c r="K26" s="1146"/>
      <c r="L26" s="1149"/>
      <c r="M26" s="463"/>
      <c r="N26" s="464"/>
      <c r="O26" s="465"/>
      <c r="P26" s="466"/>
      <c r="Q26" s="465"/>
      <c r="R26" s="467"/>
      <c r="S26" s="468"/>
      <c r="T26" s="465"/>
      <c r="U26" s="1184"/>
      <c r="V26" s="1187"/>
      <c r="W26" s="1194"/>
      <c r="X26" s="1189"/>
      <c r="Y26" s="1176"/>
      <c r="Z26" s="1190"/>
      <c r="AA26" s="415">
        <f>IF(P26=P25,0,IF(P26=P24,0,IF(P26=P23,0,1)))</f>
        <v>0</v>
      </c>
      <c r="AB26" s="415" t="s">
        <v>522</v>
      </c>
      <c r="AC26" s="415" t="str">
        <f t="shared" si="0"/>
        <v>??</v>
      </c>
      <c r="AD26" s="462">
        <f t="shared" si="2"/>
        <v>0</v>
      </c>
    </row>
    <row r="27" spans="1:30" ht="13" customHeight="1" thickTop="1" thickBot="1">
      <c r="A27" s="1156"/>
      <c r="B27" s="1146"/>
      <c r="C27" s="1160"/>
      <c r="D27" s="1162"/>
      <c r="E27" s="1165"/>
      <c r="F27" s="1167"/>
      <c r="G27" s="1146"/>
      <c r="H27" s="1141"/>
      <c r="I27" s="1181"/>
      <c r="J27" s="1144"/>
      <c r="K27" s="1146"/>
      <c r="L27" s="1149"/>
      <c r="M27" s="463"/>
      <c r="N27" s="464"/>
      <c r="O27" s="465"/>
      <c r="P27" s="466"/>
      <c r="Q27" s="465"/>
      <c r="R27" s="467"/>
      <c r="S27" s="468"/>
      <c r="T27" s="465"/>
      <c r="U27" s="1184"/>
      <c r="V27" s="1187"/>
      <c r="W27" s="1194"/>
      <c r="X27" s="1189"/>
      <c r="Y27" s="1176"/>
      <c r="Z27" s="1190"/>
      <c r="AA27" s="415">
        <f>IF(P27=P26,0,IF(P27=P25,0,IF(P27=P24,0,IF(P27=P23,0,1))))</f>
        <v>0</v>
      </c>
      <c r="AB27" s="415" t="s">
        <v>522</v>
      </c>
      <c r="AC27" s="415" t="str">
        <f t="shared" si="0"/>
        <v>??</v>
      </c>
      <c r="AD27" s="462">
        <f t="shared" si="2"/>
        <v>0</v>
      </c>
    </row>
    <row r="28" spans="1:30" ht="13" customHeight="1" thickTop="1" thickBot="1">
      <c r="A28" s="1156"/>
      <c r="B28" s="1146"/>
      <c r="C28" s="1160"/>
      <c r="D28" s="1162"/>
      <c r="E28" s="1165"/>
      <c r="F28" s="1167"/>
      <c r="G28" s="1146"/>
      <c r="H28" s="1141"/>
      <c r="I28" s="1181"/>
      <c r="J28" s="1144"/>
      <c r="K28" s="1146"/>
      <c r="L28" s="1149"/>
      <c r="M28" s="463"/>
      <c r="N28" s="464"/>
      <c r="O28" s="465"/>
      <c r="P28" s="466"/>
      <c r="Q28" s="465"/>
      <c r="R28" s="467"/>
      <c r="S28" s="468"/>
      <c r="T28" s="465"/>
      <c r="U28" s="1184"/>
      <c r="V28" s="1187"/>
      <c r="W28" s="1191" t="str">
        <f>IF(W23&gt;V23/2,"Błąd","")</f>
        <v/>
      </c>
      <c r="X28" s="1189"/>
      <c r="Y28" s="1176"/>
      <c r="Z28" s="1190"/>
      <c r="AA28" s="415">
        <f>IF(P28=P27,0,IF(P28=P26,0,IF(P28=P25,0,IF(P28=P24,0,IF(P28=P23,0,1)))))</f>
        <v>0</v>
      </c>
      <c r="AB28" s="415" t="s">
        <v>522</v>
      </c>
      <c r="AC28" s="415" t="str">
        <f t="shared" si="0"/>
        <v>??</v>
      </c>
      <c r="AD28" s="462">
        <f t="shared" si="2"/>
        <v>0</v>
      </c>
    </row>
    <row r="29" spans="1:30" ht="13" customHeight="1" thickTop="1" thickBot="1">
      <c r="A29" s="1156"/>
      <c r="B29" s="1146"/>
      <c r="C29" s="1160"/>
      <c r="D29" s="1162"/>
      <c r="E29" s="1165"/>
      <c r="F29" s="1167"/>
      <c r="G29" s="1146"/>
      <c r="H29" s="1141"/>
      <c r="I29" s="1181"/>
      <c r="J29" s="1144"/>
      <c r="K29" s="1146"/>
      <c r="L29" s="1149"/>
      <c r="M29" s="463"/>
      <c r="N29" s="464"/>
      <c r="O29" s="465"/>
      <c r="P29" s="466"/>
      <c r="Q29" s="465"/>
      <c r="R29" s="467"/>
      <c r="S29" s="468"/>
      <c r="T29" s="465"/>
      <c r="U29" s="1184"/>
      <c r="V29" s="1187"/>
      <c r="W29" s="1191"/>
      <c r="X29" s="1189"/>
      <c r="Y29" s="1176"/>
      <c r="Z29" s="1190"/>
      <c r="AA29" s="415">
        <f>IF(P29=P28,0,IF(P29=P27,0,IF(P29=P26,0,IF(P29=P25,0,IF(P29=P24,0,IF(P29=P23,0,1))))))</f>
        <v>0</v>
      </c>
      <c r="AB29" s="415" t="s">
        <v>522</v>
      </c>
      <c r="AC29" s="415" t="str">
        <f t="shared" si="0"/>
        <v>??</v>
      </c>
      <c r="AD29" s="462">
        <f t="shared" si="2"/>
        <v>0</v>
      </c>
    </row>
    <row r="30" spans="1:30" ht="13" customHeight="1" thickTop="1" thickBot="1">
      <c r="A30" s="1157"/>
      <c r="B30" s="1147"/>
      <c r="C30" s="1161"/>
      <c r="D30" s="1163"/>
      <c r="E30" s="1166"/>
      <c r="F30" s="1168"/>
      <c r="G30" s="1147"/>
      <c r="H30" s="1142"/>
      <c r="I30" s="1182"/>
      <c r="J30" s="1145"/>
      <c r="K30" s="1147"/>
      <c r="L30" s="1150"/>
      <c r="M30" s="469"/>
      <c r="N30" s="470"/>
      <c r="O30" s="471"/>
      <c r="P30" s="472"/>
      <c r="Q30" s="471"/>
      <c r="R30" s="473"/>
      <c r="S30" s="474"/>
      <c r="T30" s="471"/>
      <c r="U30" s="1185"/>
      <c r="V30" s="1188"/>
      <c r="W30" s="1192"/>
      <c r="X30" s="1189"/>
      <c r="Y30" s="1177"/>
      <c r="Z30" s="1190"/>
      <c r="AA30" s="415">
        <f>IF(P30=P29,0,IF(P30=P28,0,IF(P30=P27,0,IF(P30=P26,0,IF(P30=P25,0,IF(P30=P24,0,IF(P30=P23,0,1)))))))</f>
        <v>0</v>
      </c>
      <c r="AB30" s="415" t="s">
        <v>522</v>
      </c>
      <c r="AC30" s="415" t="str">
        <f t="shared" si="0"/>
        <v>??</v>
      </c>
      <c r="AD30" s="462">
        <f t="shared" si="2"/>
        <v>0</v>
      </c>
    </row>
    <row r="31" spans="1:30" ht="20.25" customHeight="1" thickTop="1" thickBot="1">
      <c r="A31" s="478"/>
      <c r="B31" s="479"/>
      <c r="C31" s="480" t="s">
        <v>523</v>
      </c>
      <c r="D31" s="493"/>
      <c r="E31" s="493"/>
      <c r="F31" s="493"/>
      <c r="G31" s="493"/>
      <c r="H31" s="479"/>
      <c r="I31" s="493"/>
      <c r="J31" s="493"/>
      <c r="K31" s="493"/>
      <c r="L31" s="493"/>
      <c r="M31" s="494"/>
      <c r="N31" s="495"/>
      <c r="O31" s="479"/>
      <c r="P31" s="479"/>
      <c r="Q31" s="479"/>
      <c r="R31" s="479"/>
      <c r="S31" s="479"/>
      <c r="T31" s="496"/>
      <c r="U31" s="487">
        <f>SUM(U32:U67)</f>
        <v>0</v>
      </c>
      <c r="V31" s="487"/>
      <c r="W31" s="488">
        <f>SUM(W32:W67)</f>
        <v>0</v>
      </c>
      <c r="X31" s="487">
        <f>SUM(X32:X67)</f>
        <v>0</v>
      </c>
      <c r="Y31" s="497"/>
      <c r="Z31" s="451" t="s">
        <v>519</v>
      </c>
      <c r="AC31" s="415" t="str">
        <f t="shared" si="0"/>
        <v>??</v>
      </c>
    </row>
    <row r="32" spans="1:30" ht="13" customHeight="1" thickTop="1" thickBot="1">
      <c r="A32" s="1156"/>
      <c r="B32" s="1158"/>
      <c r="C32" s="1160"/>
      <c r="D32" s="1162"/>
      <c r="E32" s="1164"/>
      <c r="F32" s="1164"/>
      <c r="G32" s="1158"/>
      <c r="H32" s="1195"/>
      <c r="I32" s="1158"/>
      <c r="J32" s="1158"/>
      <c r="K32" s="1146"/>
      <c r="L32" s="1146"/>
      <c r="M32" s="453"/>
      <c r="N32" s="464"/>
      <c r="O32" s="465"/>
      <c r="P32" s="466"/>
      <c r="Q32" s="465"/>
      <c r="R32" s="467"/>
      <c r="S32" s="468"/>
      <c r="T32" s="465"/>
      <c r="U32" s="1184">
        <f>SUM(R32:T41)</f>
        <v>0</v>
      </c>
      <c r="V32" s="1187"/>
      <c r="W32" s="1193">
        <f>IF((U32-V32)&gt;=0,U32-V32,0)</f>
        <v>0</v>
      </c>
      <c r="X32" s="1189">
        <f>IF(U32&lt;V32,U32,V32)/IF(V32=0,1,V32)</f>
        <v>0</v>
      </c>
      <c r="Y32" s="1175" t="str">
        <f>IF(X32=1,"pe",IF(X32&gt;0,"ne",""))</f>
        <v/>
      </c>
      <c r="Z32" s="1190"/>
      <c r="AA32" s="415">
        <v>1</v>
      </c>
      <c r="AB32" s="415" t="s">
        <v>524</v>
      </c>
      <c r="AC32" s="415" t="str">
        <f t="shared" si="0"/>
        <v>??</v>
      </c>
      <c r="AD32" s="462">
        <f>C32</f>
        <v>0</v>
      </c>
    </row>
    <row r="33" spans="1:30" ht="13" customHeight="1" thickTop="1" thickBot="1">
      <c r="A33" s="1156"/>
      <c r="B33" s="1146"/>
      <c r="C33" s="1160"/>
      <c r="D33" s="1162"/>
      <c r="E33" s="1165"/>
      <c r="F33" s="1167"/>
      <c r="G33" s="1146"/>
      <c r="H33" s="1195"/>
      <c r="I33" s="1146"/>
      <c r="J33" s="1197"/>
      <c r="K33" s="1146"/>
      <c r="L33" s="1146"/>
      <c r="M33" s="463"/>
      <c r="N33" s="464"/>
      <c r="O33" s="465"/>
      <c r="P33" s="466"/>
      <c r="Q33" s="465"/>
      <c r="R33" s="467"/>
      <c r="S33" s="468"/>
      <c r="T33" s="465"/>
      <c r="U33" s="1184"/>
      <c r="V33" s="1187"/>
      <c r="W33" s="1194"/>
      <c r="X33" s="1189"/>
      <c r="Y33" s="1176"/>
      <c r="Z33" s="1190"/>
      <c r="AA33" s="415">
        <f>IF(P33=P32,0,1)</f>
        <v>0</v>
      </c>
      <c r="AB33" s="415" t="s">
        <v>524</v>
      </c>
      <c r="AC33" s="415" t="str">
        <f t="shared" si="0"/>
        <v>??</v>
      </c>
      <c r="AD33" s="462">
        <f t="shared" ref="AD33:AD51" si="3">AD32</f>
        <v>0</v>
      </c>
    </row>
    <row r="34" spans="1:30" ht="13" customHeight="1" thickTop="1" thickBot="1">
      <c r="A34" s="1156"/>
      <c r="B34" s="1146"/>
      <c r="C34" s="1160"/>
      <c r="D34" s="1162"/>
      <c r="E34" s="1165"/>
      <c r="F34" s="1167"/>
      <c r="G34" s="1146"/>
      <c r="H34" s="1195"/>
      <c r="I34" s="1199"/>
      <c r="J34" s="1197"/>
      <c r="K34" s="1146"/>
      <c r="L34" s="1146"/>
      <c r="M34" s="463"/>
      <c r="N34" s="464"/>
      <c r="O34" s="465"/>
      <c r="P34" s="466"/>
      <c r="Q34" s="465"/>
      <c r="R34" s="467"/>
      <c r="S34" s="468"/>
      <c r="T34" s="465"/>
      <c r="U34" s="1184"/>
      <c r="V34" s="1187"/>
      <c r="W34" s="1194"/>
      <c r="X34" s="1189"/>
      <c r="Y34" s="1176"/>
      <c r="Z34" s="1190"/>
      <c r="AA34" s="415">
        <f>IF(P34=P33,0,IF(P34=P32,0,1))</f>
        <v>0</v>
      </c>
      <c r="AB34" s="415" t="s">
        <v>524</v>
      </c>
      <c r="AC34" s="415" t="str">
        <f t="shared" si="0"/>
        <v>??</v>
      </c>
      <c r="AD34" s="462">
        <f t="shared" si="3"/>
        <v>0</v>
      </c>
    </row>
    <row r="35" spans="1:30" ht="13" customHeight="1" thickTop="1" thickBot="1">
      <c r="A35" s="1156"/>
      <c r="B35" s="1146"/>
      <c r="C35" s="1160"/>
      <c r="D35" s="1162"/>
      <c r="E35" s="1165"/>
      <c r="F35" s="1167"/>
      <c r="G35" s="1146"/>
      <c r="H35" s="1195"/>
      <c r="I35" s="1199"/>
      <c r="J35" s="1197"/>
      <c r="K35" s="1146"/>
      <c r="L35" s="1146"/>
      <c r="M35" s="463"/>
      <c r="N35" s="464"/>
      <c r="O35" s="465"/>
      <c r="P35" s="466"/>
      <c r="Q35" s="465"/>
      <c r="R35" s="467"/>
      <c r="S35" s="468"/>
      <c r="T35" s="465"/>
      <c r="U35" s="1184"/>
      <c r="V35" s="1187"/>
      <c r="W35" s="1194"/>
      <c r="X35" s="1189"/>
      <c r="Y35" s="1176"/>
      <c r="Z35" s="1190"/>
      <c r="AA35" s="415">
        <f>IF(P35=P34,0,IF(P35=P33,0,IF(P35=P32,0,1)))</f>
        <v>0</v>
      </c>
      <c r="AB35" s="415" t="s">
        <v>524</v>
      </c>
      <c r="AC35" s="415" t="str">
        <f t="shared" si="0"/>
        <v>??</v>
      </c>
      <c r="AD35" s="462">
        <f t="shared" si="3"/>
        <v>0</v>
      </c>
    </row>
    <row r="36" spans="1:30" ht="13" customHeight="1" thickTop="1" thickBot="1">
      <c r="A36" s="1156"/>
      <c r="B36" s="1146"/>
      <c r="C36" s="1160"/>
      <c r="D36" s="1162"/>
      <c r="E36" s="1165"/>
      <c r="F36" s="1167"/>
      <c r="G36" s="1146"/>
      <c r="H36" s="1195"/>
      <c r="I36" s="1199"/>
      <c r="J36" s="1197"/>
      <c r="K36" s="1146"/>
      <c r="L36" s="1146"/>
      <c r="M36" s="463"/>
      <c r="N36" s="464"/>
      <c r="O36" s="465"/>
      <c r="P36" s="466"/>
      <c r="Q36" s="465"/>
      <c r="R36" s="467"/>
      <c r="S36" s="468"/>
      <c r="T36" s="465"/>
      <c r="U36" s="1184"/>
      <c r="V36" s="1187"/>
      <c r="W36" s="1194"/>
      <c r="X36" s="1189"/>
      <c r="Y36" s="1176"/>
      <c r="Z36" s="1190"/>
      <c r="AA36" s="415">
        <f>IF(P36=P35,0,IF(P36=P34,0,IF(P36=P33,0,IF(P36=P32,0,1))))</f>
        <v>0</v>
      </c>
      <c r="AB36" s="415" t="s">
        <v>524</v>
      </c>
      <c r="AC36" s="415" t="str">
        <f t="shared" si="0"/>
        <v>??</v>
      </c>
      <c r="AD36" s="462">
        <f t="shared" si="3"/>
        <v>0</v>
      </c>
    </row>
    <row r="37" spans="1:30" ht="13" customHeight="1" thickTop="1" thickBot="1">
      <c r="A37" s="1156"/>
      <c r="B37" s="1146"/>
      <c r="C37" s="1160"/>
      <c r="D37" s="1162"/>
      <c r="E37" s="1165"/>
      <c r="F37" s="1167"/>
      <c r="G37" s="1146"/>
      <c r="H37" s="1195"/>
      <c r="I37" s="1199"/>
      <c r="J37" s="1197"/>
      <c r="K37" s="1146"/>
      <c r="L37" s="1146"/>
      <c r="M37" s="463"/>
      <c r="N37" s="464"/>
      <c r="O37" s="465"/>
      <c r="P37" s="466"/>
      <c r="Q37" s="465"/>
      <c r="R37" s="467"/>
      <c r="S37" s="468"/>
      <c r="T37" s="465"/>
      <c r="U37" s="1184"/>
      <c r="V37" s="1187"/>
      <c r="W37" s="1194"/>
      <c r="X37" s="1189"/>
      <c r="Y37" s="1176"/>
      <c r="Z37" s="1190"/>
      <c r="AA37" s="415">
        <f>IF(P37=P36,0,IF(P37=P35,0,IF(P37=P34,0,IF(P37=P33,0,IF(P37=P32,0,1)))))</f>
        <v>0</v>
      </c>
      <c r="AB37" s="415" t="s">
        <v>524</v>
      </c>
      <c r="AC37" s="415" t="str">
        <f t="shared" si="0"/>
        <v>??</v>
      </c>
      <c r="AD37" s="462">
        <f t="shared" si="3"/>
        <v>0</v>
      </c>
    </row>
    <row r="38" spans="1:30" ht="13" customHeight="1" thickTop="1" thickBot="1">
      <c r="A38" s="1156"/>
      <c r="B38" s="1146"/>
      <c r="C38" s="1160"/>
      <c r="D38" s="1162"/>
      <c r="E38" s="1165"/>
      <c r="F38" s="1167"/>
      <c r="G38" s="1146"/>
      <c r="H38" s="1195"/>
      <c r="I38" s="1199"/>
      <c r="J38" s="1197"/>
      <c r="K38" s="1146"/>
      <c r="L38" s="1146"/>
      <c r="M38" s="463"/>
      <c r="N38" s="464"/>
      <c r="O38" s="465"/>
      <c r="P38" s="466"/>
      <c r="Q38" s="465"/>
      <c r="R38" s="467"/>
      <c r="S38" s="468"/>
      <c r="T38" s="465"/>
      <c r="U38" s="1184"/>
      <c r="V38" s="1187"/>
      <c r="W38" s="1191" t="str">
        <f>IF(W32&gt;V32/2,"błąd","")</f>
        <v/>
      </c>
      <c r="X38" s="1189"/>
      <c r="Y38" s="1176"/>
      <c r="Z38" s="1190"/>
      <c r="AA38" s="415">
        <f>IF(P38=P37,0,IF(P38=P36,0,IF(P38=P35,0,IF(P38=P34,0,IF(P38=P33,0,IF(P38=P32,0,1))))))</f>
        <v>0</v>
      </c>
      <c r="AB38" s="415" t="s">
        <v>524</v>
      </c>
      <c r="AC38" s="415" t="str">
        <f t="shared" si="0"/>
        <v>??</v>
      </c>
      <c r="AD38" s="462">
        <f t="shared" si="3"/>
        <v>0</v>
      </c>
    </row>
    <row r="39" spans="1:30" ht="13" customHeight="1" thickTop="1" thickBot="1">
      <c r="A39" s="1156"/>
      <c r="B39" s="1146"/>
      <c r="C39" s="1160"/>
      <c r="D39" s="1162"/>
      <c r="E39" s="1165"/>
      <c r="F39" s="1167"/>
      <c r="G39" s="1146"/>
      <c r="H39" s="1195"/>
      <c r="I39" s="1199"/>
      <c r="J39" s="1197"/>
      <c r="K39" s="1146"/>
      <c r="L39" s="1146"/>
      <c r="M39" s="463"/>
      <c r="N39" s="464"/>
      <c r="O39" s="465"/>
      <c r="P39" s="466"/>
      <c r="Q39" s="465"/>
      <c r="R39" s="467"/>
      <c r="S39" s="468"/>
      <c r="T39" s="465"/>
      <c r="U39" s="1184"/>
      <c r="V39" s="1187"/>
      <c r="W39" s="1191"/>
      <c r="X39" s="1189"/>
      <c r="Y39" s="1176"/>
      <c r="Z39" s="1190"/>
      <c r="AA39" s="415">
        <f>IF(P39=P38,0,IF(P39=P37,0,IF(P39=P36,0,IF(P39=P35,0,IF(P39=P34,0,IF(P39=P33,0,IF(P39=P32,0,1)))))))</f>
        <v>0</v>
      </c>
      <c r="AB39" s="415" t="s">
        <v>524</v>
      </c>
      <c r="AC39" s="415" t="str">
        <f t="shared" si="0"/>
        <v>??</v>
      </c>
      <c r="AD39" s="462">
        <f t="shared" si="3"/>
        <v>0</v>
      </c>
    </row>
    <row r="40" spans="1:30" ht="13" customHeight="1" thickTop="1" thickBot="1">
      <c r="A40" s="1156"/>
      <c r="B40" s="1146"/>
      <c r="C40" s="1160"/>
      <c r="D40" s="1162"/>
      <c r="E40" s="1165"/>
      <c r="F40" s="1167"/>
      <c r="G40" s="1146"/>
      <c r="H40" s="1195"/>
      <c r="I40" s="1199"/>
      <c r="J40" s="1197"/>
      <c r="K40" s="1146"/>
      <c r="L40" s="1146"/>
      <c r="M40" s="463"/>
      <c r="N40" s="464"/>
      <c r="O40" s="465"/>
      <c r="P40" s="466"/>
      <c r="Q40" s="465"/>
      <c r="R40" s="467"/>
      <c r="S40" s="468"/>
      <c r="T40" s="465"/>
      <c r="U40" s="1184"/>
      <c r="V40" s="1187"/>
      <c r="W40" s="1191"/>
      <c r="X40" s="1189"/>
      <c r="Y40" s="1176"/>
      <c r="Z40" s="1190"/>
      <c r="AA40" s="415">
        <f>IF(P40=P39,0,IF(P40=P38,0,IF(P40=P37,0,IF(P40=P36,0,IF(P40=P35,0,IF(P40=P34,0,IF(P40=P33,IF(P40=P32,0,1))))))))</f>
        <v>0</v>
      </c>
      <c r="AB40" s="415" t="s">
        <v>524</v>
      </c>
      <c r="AC40" s="415" t="str">
        <f t="shared" si="0"/>
        <v>??</v>
      </c>
      <c r="AD40" s="462">
        <f t="shared" si="3"/>
        <v>0</v>
      </c>
    </row>
    <row r="41" spans="1:30" ht="13" customHeight="1" thickTop="1" thickBot="1">
      <c r="A41" s="1157"/>
      <c r="B41" s="1147"/>
      <c r="C41" s="1161"/>
      <c r="D41" s="1163"/>
      <c r="E41" s="1166"/>
      <c r="F41" s="1168"/>
      <c r="G41" s="1147"/>
      <c r="H41" s="1196"/>
      <c r="I41" s="1200"/>
      <c r="J41" s="1198"/>
      <c r="K41" s="1147"/>
      <c r="L41" s="1147"/>
      <c r="M41" s="469"/>
      <c r="N41" s="470"/>
      <c r="O41" s="471"/>
      <c r="P41" s="472"/>
      <c r="Q41" s="471"/>
      <c r="R41" s="473"/>
      <c r="S41" s="474"/>
      <c r="T41" s="471"/>
      <c r="U41" s="1185"/>
      <c r="V41" s="1188"/>
      <c r="W41" s="1192"/>
      <c r="X41" s="1189"/>
      <c r="Y41" s="1177"/>
      <c r="Z41" s="1190"/>
      <c r="AA41" s="415">
        <f>IF(P41=P40,0,IF(P41=P39,0,IF(P41=P38,0,IF(P41=P37,0,IF(P41=P36,0,IF(P41=P35,0,IF(P41=P34,0,IF(P41=P33,0,IF(P41=P32,0,1)))))))))</f>
        <v>0</v>
      </c>
      <c r="AB41" s="415" t="s">
        <v>524</v>
      </c>
      <c r="AC41" s="415" t="str">
        <f t="shared" si="0"/>
        <v>??</v>
      </c>
      <c r="AD41" s="462">
        <f t="shared" si="3"/>
        <v>0</v>
      </c>
    </row>
    <row r="42" spans="1:30" ht="13" customHeight="1" thickTop="1" thickBot="1">
      <c r="A42" s="1156"/>
      <c r="B42" s="1158"/>
      <c r="C42" s="1160"/>
      <c r="D42" s="1162"/>
      <c r="E42" s="1164"/>
      <c r="F42" s="1164"/>
      <c r="G42" s="1158"/>
      <c r="H42" s="1195"/>
      <c r="I42" s="1158"/>
      <c r="J42" s="1158"/>
      <c r="K42" s="1146"/>
      <c r="L42" s="1146"/>
      <c r="M42" s="453"/>
      <c r="N42" s="464"/>
      <c r="O42" s="465"/>
      <c r="P42" s="466"/>
      <c r="Q42" s="465"/>
      <c r="R42" s="467"/>
      <c r="S42" s="468"/>
      <c r="T42" s="465"/>
      <c r="U42" s="1184">
        <f>SUM(R42:T51)</f>
        <v>0</v>
      </c>
      <c r="V42" s="1187"/>
      <c r="W42" s="1193">
        <f>IF((U42-V42)&gt;=0,U42-V42,0)</f>
        <v>0</v>
      </c>
      <c r="X42" s="1189">
        <f>IF(U42&lt;V42,U42,V42)/IF(V42=0,1,V42)</f>
        <v>0</v>
      </c>
      <c r="Y42" s="1175" t="str">
        <f>IF(X42=1,"pe",IF(X42&gt;0,"ne",""))</f>
        <v/>
      </c>
      <c r="Z42" s="1190"/>
      <c r="AA42" s="415">
        <v>1</v>
      </c>
      <c r="AB42" s="415" t="s">
        <v>524</v>
      </c>
      <c r="AC42" s="415" t="str">
        <f t="shared" si="0"/>
        <v>??</v>
      </c>
      <c r="AD42" s="462">
        <f>C42</f>
        <v>0</v>
      </c>
    </row>
    <row r="43" spans="1:30" ht="13" customHeight="1" thickTop="1" thickBot="1">
      <c r="A43" s="1156"/>
      <c r="B43" s="1146"/>
      <c r="C43" s="1160"/>
      <c r="D43" s="1162"/>
      <c r="E43" s="1165"/>
      <c r="F43" s="1167"/>
      <c r="G43" s="1146"/>
      <c r="H43" s="1195"/>
      <c r="I43" s="1146"/>
      <c r="J43" s="1197"/>
      <c r="K43" s="1146"/>
      <c r="L43" s="1146"/>
      <c r="M43" s="463"/>
      <c r="N43" s="464"/>
      <c r="O43" s="465"/>
      <c r="P43" s="466"/>
      <c r="Q43" s="465"/>
      <c r="R43" s="467"/>
      <c r="S43" s="468"/>
      <c r="T43" s="465"/>
      <c r="U43" s="1184"/>
      <c r="V43" s="1187"/>
      <c r="W43" s="1194"/>
      <c r="X43" s="1189"/>
      <c r="Y43" s="1176"/>
      <c r="Z43" s="1190"/>
      <c r="AA43" s="415">
        <f>IF(P43=P42,0,1)</f>
        <v>0</v>
      </c>
      <c r="AB43" s="415" t="s">
        <v>524</v>
      </c>
      <c r="AC43" s="415" t="str">
        <f t="shared" si="0"/>
        <v>??</v>
      </c>
      <c r="AD43" s="462">
        <f t="shared" si="3"/>
        <v>0</v>
      </c>
    </row>
    <row r="44" spans="1:30" ht="13" customHeight="1" thickTop="1" thickBot="1">
      <c r="A44" s="1156"/>
      <c r="B44" s="1146"/>
      <c r="C44" s="1160"/>
      <c r="D44" s="1162"/>
      <c r="E44" s="1165"/>
      <c r="F44" s="1167"/>
      <c r="G44" s="1146"/>
      <c r="H44" s="1195"/>
      <c r="I44" s="1199"/>
      <c r="J44" s="1197"/>
      <c r="K44" s="1146"/>
      <c r="L44" s="1146"/>
      <c r="M44" s="463"/>
      <c r="N44" s="464"/>
      <c r="O44" s="465"/>
      <c r="P44" s="466"/>
      <c r="Q44" s="465"/>
      <c r="R44" s="467"/>
      <c r="S44" s="468"/>
      <c r="T44" s="465"/>
      <c r="U44" s="1184"/>
      <c r="V44" s="1187"/>
      <c r="W44" s="1194"/>
      <c r="X44" s="1189"/>
      <c r="Y44" s="1176"/>
      <c r="Z44" s="1190"/>
      <c r="AA44" s="415">
        <f>IF(P44=P43,0,IF(P44=P42,0,1))</f>
        <v>0</v>
      </c>
      <c r="AB44" s="415" t="s">
        <v>524</v>
      </c>
      <c r="AC44" s="415" t="str">
        <f t="shared" si="0"/>
        <v>??</v>
      </c>
      <c r="AD44" s="462">
        <f t="shared" si="3"/>
        <v>0</v>
      </c>
    </row>
    <row r="45" spans="1:30" ht="13" customHeight="1" thickTop="1" thickBot="1">
      <c r="A45" s="1156"/>
      <c r="B45" s="1146"/>
      <c r="C45" s="1160"/>
      <c r="D45" s="1162"/>
      <c r="E45" s="1165"/>
      <c r="F45" s="1167"/>
      <c r="G45" s="1146"/>
      <c r="H45" s="1195"/>
      <c r="I45" s="1199"/>
      <c r="J45" s="1197"/>
      <c r="K45" s="1146"/>
      <c r="L45" s="1146"/>
      <c r="M45" s="463"/>
      <c r="N45" s="464"/>
      <c r="O45" s="465"/>
      <c r="P45" s="466"/>
      <c r="Q45" s="465"/>
      <c r="R45" s="467"/>
      <c r="S45" s="468"/>
      <c r="T45" s="465"/>
      <c r="U45" s="1184"/>
      <c r="V45" s="1187"/>
      <c r="W45" s="1194"/>
      <c r="X45" s="1189"/>
      <c r="Y45" s="1176"/>
      <c r="Z45" s="1190"/>
      <c r="AA45" s="415">
        <f>IF(P45=P44,0,IF(P45=P43,0,IF(P45=P42,0,1)))</f>
        <v>0</v>
      </c>
      <c r="AB45" s="415" t="s">
        <v>524</v>
      </c>
      <c r="AC45" s="415" t="str">
        <f t="shared" si="0"/>
        <v>??</v>
      </c>
      <c r="AD45" s="462">
        <f t="shared" si="3"/>
        <v>0</v>
      </c>
    </row>
    <row r="46" spans="1:30" ht="12" customHeight="1" thickTop="1" thickBot="1">
      <c r="A46" s="1156"/>
      <c r="B46" s="1146"/>
      <c r="C46" s="1160"/>
      <c r="D46" s="1162"/>
      <c r="E46" s="1165"/>
      <c r="F46" s="1167"/>
      <c r="G46" s="1146"/>
      <c r="H46" s="1195"/>
      <c r="I46" s="1199"/>
      <c r="J46" s="1197"/>
      <c r="K46" s="1146"/>
      <c r="L46" s="1146"/>
      <c r="M46" s="463"/>
      <c r="N46" s="464"/>
      <c r="O46" s="465"/>
      <c r="P46" s="466"/>
      <c r="Q46" s="465"/>
      <c r="R46" s="467"/>
      <c r="S46" s="468"/>
      <c r="T46" s="465"/>
      <c r="U46" s="1184"/>
      <c r="V46" s="1187"/>
      <c r="W46" s="1194"/>
      <c r="X46" s="1189"/>
      <c r="Y46" s="1176"/>
      <c r="Z46" s="1190"/>
      <c r="AA46" s="415">
        <f>IF(P46=P45,0,IF(P46=P44,0,IF(P46=P43,0,IF(P46=P42,0,1))))</f>
        <v>0</v>
      </c>
      <c r="AB46" s="415" t="s">
        <v>524</v>
      </c>
      <c r="AC46" s="415" t="str">
        <f t="shared" si="0"/>
        <v>??</v>
      </c>
      <c r="AD46" s="462">
        <f t="shared" si="3"/>
        <v>0</v>
      </c>
    </row>
    <row r="47" spans="1:30" ht="12" customHeight="1" thickTop="1" thickBot="1">
      <c r="A47" s="1156"/>
      <c r="B47" s="1146"/>
      <c r="C47" s="1160"/>
      <c r="D47" s="1162"/>
      <c r="E47" s="1165"/>
      <c r="F47" s="1167"/>
      <c r="G47" s="1146"/>
      <c r="H47" s="1195"/>
      <c r="I47" s="1199"/>
      <c r="J47" s="1197"/>
      <c r="K47" s="1146"/>
      <c r="L47" s="1146"/>
      <c r="M47" s="463"/>
      <c r="N47" s="464"/>
      <c r="O47" s="465"/>
      <c r="P47" s="466"/>
      <c r="Q47" s="465"/>
      <c r="R47" s="467"/>
      <c r="S47" s="468"/>
      <c r="T47" s="465"/>
      <c r="U47" s="1184"/>
      <c r="V47" s="1187"/>
      <c r="W47" s="1194"/>
      <c r="X47" s="1189"/>
      <c r="Y47" s="1176"/>
      <c r="Z47" s="1190"/>
      <c r="AA47" s="415">
        <f>IF(P47=P46,0,IF(P47=P45,0,IF(P47=P44,0,IF(P47=P43,0,IF(P47=P42,0,1)))))</f>
        <v>0</v>
      </c>
      <c r="AB47" s="415" t="s">
        <v>524</v>
      </c>
      <c r="AC47" s="415" t="str">
        <f t="shared" si="0"/>
        <v>??</v>
      </c>
      <c r="AD47" s="462">
        <f t="shared" si="3"/>
        <v>0</v>
      </c>
    </row>
    <row r="48" spans="1:30" ht="12" customHeight="1" thickTop="1" thickBot="1">
      <c r="A48" s="1156"/>
      <c r="B48" s="1146"/>
      <c r="C48" s="1160"/>
      <c r="D48" s="1162"/>
      <c r="E48" s="1165"/>
      <c r="F48" s="1167"/>
      <c r="G48" s="1146"/>
      <c r="H48" s="1195"/>
      <c r="I48" s="1199"/>
      <c r="J48" s="1197"/>
      <c r="K48" s="1146"/>
      <c r="L48" s="1146"/>
      <c r="M48" s="463"/>
      <c r="N48" s="464"/>
      <c r="O48" s="465"/>
      <c r="P48" s="466"/>
      <c r="Q48" s="465"/>
      <c r="R48" s="467"/>
      <c r="S48" s="468"/>
      <c r="T48" s="465"/>
      <c r="U48" s="1184"/>
      <c r="V48" s="1187"/>
      <c r="W48" s="1191" t="str">
        <f>IF(W42&gt;V42/2,"błąd","")</f>
        <v/>
      </c>
      <c r="X48" s="1189"/>
      <c r="Y48" s="1176"/>
      <c r="Z48" s="1190"/>
      <c r="AA48" s="415">
        <f>IF(P48=P47,0,IF(P48=P46,0,IF(P48=P45,0,IF(P48=P44,0,IF(P48=P43,0,IF(P48=P42,0,1))))))</f>
        <v>0</v>
      </c>
      <c r="AB48" s="415" t="s">
        <v>524</v>
      </c>
      <c r="AC48" s="415" t="str">
        <f t="shared" si="0"/>
        <v>??</v>
      </c>
      <c r="AD48" s="462">
        <f t="shared" si="3"/>
        <v>0</v>
      </c>
    </row>
    <row r="49" spans="1:30" ht="13" customHeight="1" thickTop="1" thickBot="1">
      <c r="A49" s="1156"/>
      <c r="B49" s="1146"/>
      <c r="C49" s="1160"/>
      <c r="D49" s="1162"/>
      <c r="E49" s="1165"/>
      <c r="F49" s="1167"/>
      <c r="G49" s="1146"/>
      <c r="H49" s="1195"/>
      <c r="I49" s="1199"/>
      <c r="J49" s="1197"/>
      <c r="K49" s="1146"/>
      <c r="L49" s="1146"/>
      <c r="M49" s="463"/>
      <c r="N49" s="464"/>
      <c r="O49" s="465"/>
      <c r="P49" s="466"/>
      <c r="Q49" s="465"/>
      <c r="R49" s="467"/>
      <c r="S49" s="468"/>
      <c r="T49" s="465"/>
      <c r="U49" s="1184"/>
      <c r="V49" s="1187"/>
      <c r="W49" s="1191"/>
      <c r="X49" s="1189"/>
      <c r="Y49" s="1176"/>
      <c r="Z49" s="1190"/>
      <c r="AA49" s="415">
        <f>IF(P49=P48,0,IF(P49=P47,0,IF(P49=P46,0,IF(P49=P45,0,IF(P49=P44,0,IF(P49=P43,0,IF(P49=P42,0,1)))))))</f>
        <v>0</v>
      </c>
      <c r="AB49" s="415" t="s">
        <v>524</v>
      </c>
      <c r="AC49" s="415" t="str">
        <f t="shared" si="0"/>
        <v>??</v>
      </c>
      <c r="AD49" s="462">
        <f t="shared" si="3"/>
        <v>0</v>
      </c>
    </row>
    <row r="50" spans="1:30" ht="13" customHeight="1" thickTop="1" thickBot="1">
      <c r="A50" s="1156"/>
      <c r="B50" s="1146"/>
      <c r="C50" s="1160"/>
      <c r="D50" s="1162"/>
      <c r="E50" s="1165"/>
      <c r="F50" s="1167"/>
      <c r="G50" s="1146"/>
      <c r="H50" s="1195"/>
      <c r="I50" s="1199"/>
      <c r="J50" s="1197"/>
      <c r="K50" s="1146"/>
      <c r="L50" s="1146"/>
      <c r="M50" s="463"/>
      <c r="N50" s="464"/>
      <c r="O50" s="465"/>
      <c r="P50" s="466"/>
      <c r="Q50" s="465"/>
      <c r="R50" s="467"/>
      <c r="S50" s="468"/>
      <c r="T50" s="465"/>
      <c r="U50" s="1184"/>
      <c r="V50" s="1187"/>
      <c r="W50" s="1191"/>
      <c r="X50" s="1189"/>
      <c r="Y50" s="1176"/>
      <c r="Z50" s="1190"/>
      <c r="AA50" s="415">
        <f>IF(P50=P49,0,IF(P50=P48,0,IF(P50=P47,0,IF(P50=P46,0,IF(P50=P45,0,IF(P50=P44,0,IF(P50=P43,IF(P50=P42,0,1))))))))</f>
        <v>0</v>
      </c>
      <c r="AB50" s="415" t="s">
        <v>524</v>
      </c>
      <c r="AC50" s="415" t="str">
        <f t="shared" si="0"/>
        <v>??</v>
      </c>
      <c r="AD50" s="462">
        <f t="shared" si="3"/>
        <v>0</v>
      </c>
    </row>
    <row r="51" spans="1:30" ht="13" customHeight="1" thickTop="1" thickBot="1">
      <c r="A51" s="1157"/>
      <c r="B51" s="1147"/>
      <c r="C51" s="1161"/>
      <c r="D51" s="1163"/>
      <c r="E51" s="1166"/>
      <c r="F51" s="1168"/>
      <c r="G51" s="1147"/>
      <c r="H51" s="1196"/>
      <c r="I51" s="1200"/>
      <c r="J51" s="1198"/>
      <c r="K51" s="1147"/>
      <c r="L51" s="1147"/>
      <c r="M51" s="469"/>
      <c r="N51" s="470"/>
      <c r="O51" s="471"/>
      <c r="P51" s="472"/>
      <c r="Q51" s="471"/>
      <c r="R51" s="473"/>
      <c r="S51" s="474"/>
      <c r="T51" s="471"/>
      <c r="U51" s="1185"/>
      <c r="V51" s="1188"/>
      <c r="W51" s="1192"/>
      <c r="X51" s="1189"/>
      <c r="Y51" s="1177"/>
      <c r="Z51" s="1190"/>
      <c r="AA51" s="415">
        <f>IF(P51=P50,0,IF(P51=P49,0,IF(P51=P48,0,IF(P51=P47,0,IF(P51=P46,0,IF(P51=P45,0,IF(P51=P44,0,IF(P51=P43,0,IF(P51=P42,0,1)))))))))</f>
        <v>0</v>
      </c>
      <c r="AB51" s="415" t="s">
        <v>524</v>
      </c>
      <c r="AC51" s="415" t="str">
        <f t="shared" si="0"/>
        <v>??</v>
      </c>
      <c r="AD51" s="462">
        <f t="shared" si="3"/>
        <v>0</v>
      </c>
    </row>
    <row r="52" spans="1:30" ht="13" customHeight="1" thickTop="1">
      <c r="A52" s="1155"/>
      <c r="B52" s="1158"/>
      <c r="C52" s="1159"/>
      <c r="D52" s="1143"/>
      <c r="E52" s="1164"/>
      <c r="F52" s="1164"/>
      <c r="G52" s="1146"/>
      <c r="H52" s="1140"/>
      <c r="I52" s="452" t="s">
        <v>88</v>
      </c>
      <c r="J52" s="1143"/>
      <c r="K52" s="1146"/>
      <c r="L52" s="1148"/>
      <c r="M52" s="453"/>
      <c r="N52" s="454"/>
      <c r="O52" s="455"/>
      <c r="P52" s="456"/>
      <c r="Q52" s="455"/>
      <c r="R52" s="457"/>
      <c r="S52" s="458"/>
      <c r="T52" s="455"/>
      <c r="U52" s="1183">
        <f>SUM(R52:T59)</f>
        <v>0</v>
      </c>
      <c r="V52" s="1186"/>
      <c r="W52" s="1193">
        <f>IF((U52-V52)&gt;=0,U52-V52,0)</f>
        <v>0</v>
      </c>
      <c r="X52" s="1172">
        <f>IF(U52&lt;V52,U52,V52)/IF(V52=0,1,V52)</f>
        <v>0</v>
      </c>
      <c r="Y52" s="1175" t="str">
        <f>IF(X52=1,"pe",IF(X52&gt;0,"ne",""))</f>
        <v/>
      </c>
      <c r="Z52" s="1178"/>
      <c r="AA52" s="415">
        <v>1</v>
      </c>
      <c r="AB52" s="415" t="s">
        <v>524</v>
      </c>
      <c r="AC52" s="415" t="str">
        <f t="shared" si="0"/>
        <v>??</v>
      </c>
      <c r="AD52" s="462">
        <f>C52</f>
        <v>0</v>
      </c>
    </row>
    <row r="53" spans="1:30" ht="13" customHeight="1">
      <c r="A53" s="1156"/>
      <c r="B53" s="1146"/>
      <c r="C53" s="1160"/>
      <c r="D53" s="1162"/>
      <c r="E53" s="1165"/>
      <c r="F53" s="1167"/>
      <c r="G53" s="1146"/>
      <c r="H53" s="1141"/>
      <c r="I53" s="1181"/>
      <c r="J53" s="1144"/>
      <c r="K53" s="1146"/>
      <c r="L53" s="1149"/>
      <c r="M53" s="463"/>
      <c r="N53" s="464"/>
      <c r="O53" s="465"/>
      <c r="P53" s="466"/>
      <c r="Q53" s="465"/>
      <c r="R53" s="467"/>
      <c r="S53" s="468"/>
      <c r="T53" s="465"/>
      <c r="U53" s="1184"/>
      <c r="V53" s="1187"/>
      <c r="W53" s="1194"/>
      <c r="X53" s="1173"/>
      <c r="Y53" s="1176"/>
      <c r="Z53" s="1179"/>
      <c r="AA53" s="415">
        <f>IF(P53=P52,0,1)</f>
        <v>0</v>
      </c>
      <c r="AB53" s="415" t="s">
        <v>524</v>
      </c>
      <c r="AC53" s="415" t="str">
        <f t="shared" si="0"/>
        <v>??</v>
      </c>
      <c r="AD53" s="462">
        <f>AD52</f>
        <v>0</v>
      </c>
    </row>
    <row r="54" spans="1:30" ht="13" customHeight="1">
      <c r="A54" s="1156"/>
      <c r="B54" s="1146"/>
      <c r="C54" s="1160"/>
      <c r="D54" s="1162"/>
      <c r="E54" s="1165"/>
      <c r="F54" s="1167"/>
      <c r="G54" s="1146"/>
      <c r="H54" s="1141"/>
      <c r="I54" s="1181"/>
      <c r="J54" s="1144"/>
      <c r="K54" s="1146"/>
      <c r="L54" s="1149"/>
      <c r="M54" s="463"/>
      <c r="N54" s="464"/>
      <c r="O54" s="465"/>
      <c r="P54" s="466"/>
      <c r="Q54" s="465"/>
      <c r="R54" s="467"/>
      <c r="S54" s="468"/>
      <c r="T54" s="465"/>
      <c r="U54" s="1184"/>
      <c r="V54" s="1187"/>
      <c r="W54" s="1194"/>
      <c r="X54" s="1173"/>
      <c r="Y54" s="1176"/>
      <c r="Z54" s="1179"/>
      <c r="AA54" s="415">
        <f>IF(P54=P53,0,IF(P54=P52,0,1))</f>
        <v>0</v>
      </c>
      <c r="AB54" s="415" t="s">
        <v>524</v>
      </c>
      <c r="AC54" s="415" t="str">
        <f t="shared" si="0"/>
        <v>??</v>
      </c>
      <c r="AD54" s="462">
        <f>AD53</f>
        <v>0</v>
      </c>
    </row>
    <row r="55" spans="1:30" ht="13" customHeight="1">
      <c r="A55" s="1156"/>
      <c r="B55" s="1146"/>
      <c r="C55" s="1160"/>
      <c r="D55" s="1162"/>
      <c r="E55" s="1165"/>
      <c r="F55" s="1167"/>
      <c r="G55" s="1146"/>
      <c r="H55" s="1141"/>
      <c r="I55" s="1181"/>
      <c r="J55" s="1144"/>
      <c r="K55" s="1146"/>
      <c r="L55" s="1149"/>
      <c r="M55" s="463"/>
      <c r="N55" s="464"/>
      <c r="O55" s="465"/>
      <c r="P55" s="466"/>
      <c r="Q55" s="465"/>
      <c r="R55" s="467"/>
      <c r="S55" s="468"/>
      <c r="T55" s="465"/>
      <c r="U55" s="1184"/>
      <c r="V55" s="1187"/>
      <c r="W55" s="1194"/>
      <c r="X55" s="1173"/>
      <c r="Y55" s="1176"/>
      <c r="Z55" s="1179"/>
      <c r="AA55" s="415">
        <f>IF(P55=P54,0,IF(P55=P53,0,IF(P55=P52,0,1)))</f>
        <v>0</v>
      </c>
      <c r="AB55" s="415" t="s">
        <v>524</v>
      </c>
      <c r="AC55" s="415" t="str">
        <f t="shared" si="0"/>
        <v>??</v>
      </c>
      <c r="AD55" s="462">
        <f t="shared" ref="AD55:AD67" si="4">AD54</f>
        <v>0</v>
      </c>
    </row>
    <row r="56" spans="1:30" ht="13" customHeight="1">
      <c r="A56" s="1156"/>
      <c r="B56" s="1146"/>
      <c r="C56" s="1160"/>
      <c r="D56" s="1162"/>
      <c r="E56" s="1165"/>
      <c r="F56" s="1167"/>
      <c r="G56" s="1146"/>
      <c r="H56" s="1141"/>
      <c r="I56" s="1181"/>
      <c r="J56" s="1144"/>
      <c r="K56" s="1146"/>
      <c r="L56" s="1149"/>
      <c r="M56" s="463"/>
      <c r="N56" s="464"/>
      <c r="O56" s="465"/>
      <c r="P56" s="466"/>
      <c r="Q56" s="465"/>
      <c r="R56" s="467"/>
      <c r="S56" s="468"/>
      <c r="T56" s="465"/>
      <c r="U56" s="1184"/>
      <c r="V56" s="1187"/>
      <c r="W56" s="1194"/>
      <c r="X56" s="1173"/>
      <c r="Y56" s="1176"/>
      <c r="Z56" s="1179"/>
      <c r="AA56" s="415">
        <f>IF(P56=P55,0,IF(P56=P54,0,IF(P56=P53,0,IF(P56=P52,0,1))))</f>
        <v>0</v>
      </c>
      <c r="AB56" s="415" t="s">
        <v>524</v>
      </c>
      <c r="AC56" s="415" t="str">
        <f t="shared" si="0"/>
        <v>??</v>
      </c>
      <c r="AD56" s="462">
        <f t="shared" si="4"/>
        <v>0</v>
      </c>
    </row>
    <row r="57" spans="1:30" ht="13" customHeight="1">
      <c r="A57" s="1156"/>
      <c r="B57" s="1146"/>
      <c r="C57" s="1160"/>
      <c r="D57" s="1162"/>
      <c r="E57" s="1165"/>
      <c r="F57" s="1167"/>
      <c r="G57" s="1146"/>
      <c r="H57" s="1141"/>
      <c r="I57" s="1181"/>
      <c r="J57" s="1144"/>
      <c r="K57" s="1146"/>
      <c r="L57" s="1149"/>
      <c r="M57" s="463"/>
      <c r="N57" s="464"/>
      <c r="O57" s="465"/>
      <c r="P57" s="466"/>
      <c r="Q57" s="465"/>
      <c r="R57" s="467"/>
      <c r="S57" s="468"/>
      <c r="T57" s="465"/>
      <c r="U57" s="1184"/>
      <c r="V57" s="1187"/>
      <c r="W57" s="1191" t="str">
        <f>IF(W52&gt;V52/2,"błąd","")</f>
        <v/>
      </c>
      <c r="X57" s="1173"/>
      <c r="Y57" s="1176"/>
      <c r="Z57" s="1179"/>
      <c r="AA57" s="415">
        <f>IF(P57=P56,0,IF(P57=P55,0,IF(P57=P54,0,IF(P57=P53,0,IF(P57=P52,0,1)))))</f>
        <v>0</v>
      </c>
      <c r="AB57" s="415" t="s">
        <v>524</v>
      </c>
      <c r="AC57" s="415" t="str">
        <f t="shared" si="0"/>
        <v>??</v>
      </c>
      <c r="AD57" s="462">
        <f t="shared" si="4"/>
        <v>0</v>
      </c>
    </row>
    <row r="58" spans="1:30" ht="13" customHeight="1">
      <c r="A58" s="1156"/>
      <c r="B58" s="1146"/>
      <c r="C58" s="1160"/>
      <c r="D58" s="1162"/>
      <c r="E58" s="1165"/>
      <c r="F58" s="1167"/>
      <c r="G58" s="1146"/>
      <c r="H58" s="1141"/>
      <c r="I58" s="1181"/>
      <c r="J58" s="1144"/>
      <c r="K58" s="1146"/>
      <c r="L58" s="1149"/>
      <c r="M58" s="463"/>
      <c r="N58" s="464"/>
      <c r="O58" s="465"/>
      <c r="P58" s="466"/>
      <c r="Q58" s="465"/>
      <c r="R58" s="467"/>
      <c r="S58" s="468"/>
      <c r="T58" s="465"/>
      <c r="U58" s="1184"/>
      <c r="V58" s="1187"/>
      <c r="W58" s="1191"/>
      <c r="X58" s="1173"/>
      <c r="Y58" s="1176"/>
      <c r="Z58" s="1179"/>
      <c r="AA58" s="415">
        <f>IF(P58=P57,0,IF(P58=P56,0,IF(P58=P55,0,IF(P58=P54,0,IF(P58=P53,0,IF(P58=P52,0,1))))))</f>
        <v>0</v>
      </c>
      <c r="AB58" s="415" t="s">
        <v>524</v>
      </c>
      <c r="AC58" s="415" t="str">
        <f t="shared" si="0"/>
        <v>??</v>
      </c>
      <c r="AD58" s="462">
        <f t="shared" si="4"/>
        <v>0</v>
      </c>
    </row>
    <row r="59" spans="1:30" ht="13" customHeight="1" thickBot="1">
      <c r="A59" s="1157"/>
      <c r="B59" s="1147"/>
      <c r="C59" s="1161"/>
      <c r="D59" s="1163"/>
      <c r="E59" s="1166"/>
      <c r="F59" s="1168"/>
      <c r="G59" s="1147"/>
      <c r="H59" s="1142"/>
      <c r="I59" s="1182"/>
      <c r="J59" s="1145"/>
      <c r="K59" s="1147"/>
      <c r="L59" s="1150"/>
      <c r="M59" s="469"/>
      <c r="N59" s="470"/>
      <c r="O59" s="471"/>
      <c r="P59" s="472"/>
      <c r="Q59" s="471"/>
      <c r="R59" s="473"/>
      <c r="S59" s="474"/>
      <c r="T59" s="471"/>
      <c r="U59" s="1185"/>
      <c r="V59" s="1188"/>
      <c r="W59" s="1192"/>
      <c r="X59" s="1174"/>
      <c r="Y59" s="1177"/>
      <c r="Z59" s="1180"/>
      <c r="AA59" s="415">
        <f>IF(P59=P58,0,IF(P59=P57,0,IF(P59=P56,0,IF(P59=P55,0,IF(P59=P54,0,IF(P59=P53,0,IF(P59=P52,0,1)))))))</f>
        <v>0</v>
      </c>
      <c r="AB59" s="415" t="s">
        <v>524</v>
      </c>
      <c r="AC59" s="415" t="str">
        <f t="shared" si="0"/>
        <v>??</v>
      </c>
      <c r="AD59" s="462">
        <f t="shared" si="4"/>
        <v>0</v>
      </c>
    </row>
    <row r="60" spans="1:30" ht="13" customHeight="1" thickTop="1" thickBot="1">
      <c r="A60" s="1155"/>
      <c r="B60" s="1158"/>
      <c r="C60" s="1159"/>
      <c r="D60" s="1143"/>
      <c r="E60" s="1164"/>
      <c r="F60" s="1164"/>
      <c r="G60" s="1146"/>
      <c r="H60" s="1140"/>
      <c r="I60" s="452"/>
      <c r="J60" s="1143"/>
      <c r="K60" s="1146"/>
      <c r="L60" s="1148"/>
      <c r="M60" s="453"/>
      <c r="N60" s="454"/>
      <c r="O60" s="455"/>
      <c r="P60" s="456"/>
      <c r="Q60" s="455"/>
      <c r="R60" s="457"/>
      <c r="S60" s="458"/>
      <c r="T60" s="455"/>
      <c r="U60" s="1183">
        <f>SUM(R60:T67)</f>
        <v>0</v>
      </c>
      <c r="V60" s="1186"/>
      <c r="W60" s="1193">
        <f>IF((U60-V60)&gt;=0,U60-V60,0)</f>
        <v>0</v>
      </c>
      <c r="X60" s="1201">
        <f>IF(U60&lt;V60,U60,V60)/IF(V60=0,1,V60)</f>
        <v>0</v>
      </c>
      <c r="Y60" s="1175" t="str">
        <f>IF(X60=1,"pe",IF(X60&gt;0,"ne",""))</f>
        <v/>
      </c>
      <c r="Z60" s="1190"/>
      <c r="AA60" s="415">
        <v>1</v>
      </c>
      <c r="AB60" s="415" t="s">
        <v>524</v>
      </c>
      <c r="AC60" s="415" t="str">
        <f t="shared" si="0"/>
        <v>??</v>
      </c>
      <c r="AD60" s="462">
        <f>C60</f>
        <v>0</v>
      </c>
    </row>
    <row r="61" spans="1:30" ht="13" customHeight="1" thickTop="1" thickBot="1">
      <c r="A61" s="1156"/>
      <c r="B61" s="1146"/>
      <c r="C61" s="1160"/>
      <c r="D61" s="1162"/>
      <c r="E61" s="1165"/>
      <c r="F61" s="1167"/>
      <c r="G61" s="1146"/>
      <c r="H61" s="1141"/>
      <c r="I61" s="1181"/>
      <c r="J61" s="1144"/>
      <c r="K61" s="1146"/>
      <c r="L61" s="1149"/>
      <c r="M61" s="463"/>
      <c r="N61" s="464"/>
      <c r="O61" s="465"/>
      <c r="P61" s="466"/>
      <c r="Q61" s="465"/>
      <c r="R61" s="467"/>
      <c r="S61" s="468"/>
      <c r="T61" s="465"/>
      <c r="U61" s="1184"/>
      <c r="V61" s="1187"/>
      <c r="W61" s="1194"/>
      <c r="X61" s="1201"/>
      <c r="Y61" s="1176"/>
      <c r="Z61" s="1190"/>
      <c r="AA61" s="415">
        <f>IF(P61=P60,0,1)</f>
        <v>0</v>
      </c>
      <c r="AB61" s="415" t="s">
        <v>524</v>
      </c>
      <c r="AC61" s="415" t="str">
        <f t="shared" si="0"/>
        <v>??</v>
      </c>
      <c r="AD61" s="462">
        <f>AD60</f>
        <v>0</v>
      </c>
    </row>
    <row r="62" spans="1:30" ht="13" customHeight="1" thickTop="1" thickBot="1">
      <c r="A62" s="1156"/>
      <c r="B62" s="1146"/>
      <c r="C62" s="1160"/>
      <c r="D62" s="1162"/>
      <c r="E62" s="1165"/>
      <c r="F62" s="1167"/>
      <c r="G62" s="1146"/>
      <c r="H62" s="1141"/>
      <c r="I62" s="1181"/>
      <c r="J62" s="1144"/>
      <c r="K62" s="1146"/>
      <c r="L62" s="1149"/>
      <c r="M62" s="463"/>
      <c r="N62" s="464"/>
      <c r="O62" s="465"/>
      <c r="P62" s="466"/>
      <c r="Q62" s="465"/>
      <c r="R62" s="467"/>
      <c r="S62" s="468"/>
      <c r="T62" s="465"/>
      <c r="U62" s="1184"/>
      <c r="V62" s="1187"/>
      <c r="W62" s="1194"/>
      <c r="X62" s="1201"/>
      <c r="Y62" s="1176"/>
      <c r="Z62" s="1190"/>
      <c r="AA62" s="415">
        <f>IF(P62=P61,0,IF(P62=P60,0,1))</f>
        <v>0</v>
      </c>
      <c r="AB62" s="415" t="s">
        <v>524</v>
      </c>
      <c r="AC62" s="415" t="str">
        <f t="shared" si="0"/>
        <v>??</v>
      </c>
      <c r="AD62" s="462">
        <f t="shared" si="4"/>
        <v>0</v>
      </c>
    </row>
    <row r="63" spans="1:30" ht="13" customHeight="1" thickTop="1" thickBot="1">
      <c r="A63" s="1156"/>
      <c r="B63" s="1146"/>
      <c r="C63" s="1160"/>
      <c r="D63" s="1162"/>
      <c r="E63" s="1165"/>
      <c r="F63" s="1167"/>
      <c r="G63" s="1146"/>
      <c r="H63" s="1141"/>
      <c r="I63" s="1181"/>
      <c r="J63" s="1144"/>
      <c r="K63" s="1146"/>
      <c r="L63" s="1149"/>
      <c r="M63" s="463"/>
      <c r="N63" s="464"/>
      <c r="O63" s="465"/>
      <c r="P63" s="466"/>
      <c r="Q63" s="465"/>
      <c r="R63" s="467"/>
      <c r="S63" s="468"/>
      <c r="T63" s="465"/>
      <c r="U63" s="1184"/>
      <c r="V63" s="1187"/>
      <c r="W63" s="1194"/>
      <c r="X63" s="1201"/>
      <c r="Y63" s="1176"/>
      <c r="Z63" s="1190"/>
      <c r="AA63" s="415">
        <f>IF(P63=P62,0,IF(P63=P61,0,IF(P63=P60,0,1)))</f>
        <v>0</v>
      </c>
      <c r="AB63" s="415" t="s">
        <v>524</v>
      </c>
      <c r="AC63" s="415" t="str">
        <f t="shared" si="0"/>
        <v>??</v>
      </c>
      <c r="AD63" s="462">
        <f t="shared" si="4"/>
        <v>0</v>
      </c>
    </row>
    <row r="64" spans="1:30" ht="13" customHeight="1" thickTop="1" thickBot="1">
      <c r="A64" s="1156"/>
      <c r="B64" s="1146"/>
      <c r="C64" s="1160"/>
      <c r="D64" s="1162"/>
      <c r="E64" s="1165"/>
      <c r="F64" s="1167"/>
      <c r="G64" s="1146"/>
      <c r="H64" s="1141"/>
      <c r="I64" s="1181"/>
      <c r="J64" s="1144"/>
      <c r="K64" s="1146"/>
      <c r="L64" s="1149"/>
      <c r="M64" s="463"/>
      <c r="N64" s="464"/>
      <c r="O64" s="465"/>
      <c r="P64" s="466"/>
      <c r="Q64" s="465"/>
      <c r="R64" s="467"/>
      <c r="S64" s="468"/>
      <c r="T64" s="465"/>
      <c r="U64" s="1184"/>
      <c r="V64" s="1187"/>
      <c r="W64" s="1194"/>
      <c r="X64" s="1201"/>
      <c r="Y64" s="1176"/>
      <c r="Z64" s="1190"/>
      <c r="AA64" s="415">
        <f>IF(P64=P63,0,IF(P64=P62,0,IF(P64=P61,0,IF(P64=P60,0,1))))</f>
        <v>0</v>
      </c>
      <c r="AB64" s="415" t="s">
        <v>524</v>
      </c>
      <c r="AC64" s="415" t="str">
        <f t="shared" si="0"/>
        <v>??</v>
      </c>
      <c r="AD64" s="462">
        <f t="shared" si="4"/>
        <v>0</v>
      </c>
    </row>
    <row r="65" spans="1:30" ht="13" customHeight="1" thickTop="1" thickBot="1">
      <c r="A65" s="1156"/>
      <c r="B65" s="1146"/>
      <c r="C65" s="1160"/>
      <c r="D65" s="1162"/>
      <c r="E65" s="1165"/>
      <c r="F65" s="1167"/>
      <c r="G65" s="1146"/>
      <c r="H65" s="1141"/>
      <c r="I65" s="1181"/>
      <c r="J65" s="1144"/>
      <c r="K65" s="1146"/>
      <c r="L65" s="1149"/>
      <c r="M65" s="463"/>
      <c r="N65" s="464"/>
      <c r="O65" s="465"/>
      <c r="P65" s="466"/>
      <c r="Q65" s="465"/>
      <c r="R65" s="467"/>
      <c r="S65" s="468"/>
      <c r="T65" s="465"/>
      <c r="U65" s="1184"/>
      <c r="V65" s="1187"/>
      <c r="W65" s="1191" t="str">
        <f>IF(W60&gt;V60/2,"błąd","")</f>
        <v/>
      </c>
      <c r="X65" s="1201"/>
      <c r="Y65" s="1176"/>
      <c r="Z65" s="1190"/>
      <c r="AA65" s="415">
        <f>IF(P65=P64,0,IF(P65=P63,0,IF(P65=P62,0,IF(P65=P61,0,IF(P65=P60,0,1)))))</f>
        <v>0</v>
      </c>
      <c r="AB65" s="415" t="s">
        <v>524</v>
      </c>
      <c r="AC65" s="415" t="str">
        <f t="shared" si="0"/>
        <v>??</v>
      </c>
      <c r="AD65" s="462">
        <f t="shared" si="4"/>
        <v>0</v>
      </c>
    </row>
    <row r="66" spans="1:30" ht="13" customHeight="1" thickTop="1" thickBot="1">
      <c r="A66" s="1156"/>
      <c r="B66" s="1146"/>
      <c r="C66" s="1160"/>
      <c r="D66" s="1162"/>
      <c r="E66" s="1165"/>
      <c r="F66" s="1167"/>
      <c r="G66" s="1146"/>
      <c r="H66" s="1141"/>
      <c r="I66" s="1181"/>
      <c r="J66" s="1144"/>
      <c r="K66" s="1146"/>
      <c r="L66" s="1149"/>
      <c r="M66" s="463"/>
      <c r="N66" s="464"/>
      <c r="O66" s="465"/>
      <c r="P66" s="466"/>
      <c r="Q66" s="465"/>
      <c r="R66" s="467"/>
      <c r="S66" s="468"/>
      <c r="T66" s="465"/>
      <c r="U66" s="1184"/>
      <c r="V66" s="1187"/>
      <c r="W66" s="1191"/>
      <c r="X66" s="1201"/>
      <c r="Y66" s="1176"/>
      <c r="Z66" s="1190"/>
      <c r="AA66" s="415">
        <f>IF(P66=P65,0,IF(P66=P64,0,IF(P66=P63,0,IF(P66=P62,0,IF(P66=P61,0,IF(P66=P60,0,1))))))</f>
        <v>0</v>
      </c>
      <c r="AB66" s="415" t="s">
        <v>524</v>
      </c>
      <c r="AC66" s="415" t="str">
        <f t="shared" si="0"/>
        <v>??</v>
      </c>
      <c r="AD66" s="462">
        <f t="shared" si="4"/>
        <v>0</v>
      </c>
    </row>
    <row r="67" spans="1:30" ht="13" customHeight="1" thickTop="1" thickBot="1">
      <c r="A67" s="1157"/>
      <c r="B67" s="1147"/>
      <c r="C67" s="1161"/>
      <c r="D67" s="1163"/>
      <c r="E67" s="1166"/>
      <c r="F67" s="1168"/>
      <c r="G67" s="1147"/>
      <c r="H67" s="1142"/>
      <c r="I67" s="1182"/>
      <c r="J67" s="1145"/>
      <c r="K67" s="1147"/>
      <c r="L67" s="1150"/>
      <c r="M67" s="469"/>
      <c r="N67" s="470"/>
      <c r="O67" s="471"/>
      <c r="P67" s="472"/>
      <c r="Q67" s="471"/>
      <c r="R67" s="473"/>
      <c r="S67" s="474"/>
      <c r="T67" s="471"/>
      <c r="U67" s="1185"/>
      <c r="V67" s="1188"/>
      <c r="W67" s="1192"/>
      <c r="X67" s="1201"/>
      <c r="Y67" s="1177"/>
      <c r="Z67" s="1190"/>
      <c r="AA67" s="415">
        <f>IF(P67=P66,0,IF(P67=P65,0,IF(P67=P64,0,IF(P67=P63,0,IF(P67=P62,0,IF(P67=P61,0,IF(P67=P60,0,1)))))))</f>
        <v>0</v>
      </c>
      <c r="AB67" s="415" t="s">
        <v>524</v>
      </c>
      <c r="AC67" s="415" t="str">
        <f t="shared" si="0"/>
        <v>??</v>
      </c>
      <c r="AD67" s="462">
        <f t="shared" si="4"/>
        <v>0</v>
      </c>
    </row>
    <row r="68" spans="1:30" ht="18" customHeight="1" thickTop="1" thickBot="1">
      <c r="A68" s="478"/>
      <c r="B68" s="479"/>
      <c r="C68" s="480" t="s">
        <v>525</v>
      </c>
      <c r="D68" s="493"/>
      <c r="E68" s="493"/>
      <c r="F68" s="493"/>
      <c r="G68" s="493"/>
      <c r="H68" s="479"/>
      <c r="I68" s="493"/>
      <c r="J68" s="493"/>
      <c r="K68" s="493"/>
      <c r="L68" s="493"/>
      <c r="M68" s="493"/>
      <c r="N68" s="495"/>
      <c r="O68" s="479"/>
      <c r="P68" s="479"/>
      <c r="Q68" s="479"/>
      <c r="R68" s="479"/>
      <c r="S68" s="479"/>
      <c r="T68" s="496"/>
      <c r="U68" s="498">
        <f>SUM(U69:U402)</f>
        <v>0</v>
      </c>
      <c r="V68" s="498"/>
      <c r="W68" s="499">
        <f>SUM(W69:W402)</f>
        <v>0</v>
      </c>
      <c r="X68" s="498">
        <f>SUM(X69:X402)</f>
        <v>0</v>
      </c>
      <c r="Y68" s="497"/>
      <c r="Z68" s="451" t="s">
        <v>519</v>
      </c>
      <c r="AC68" s="415" t="str">
        <f t="shared" si="0"/>
        <v>??</v>
      </c>
    </row>
    <row r="69" spans="1:30" ht="13" customHeight="1" thickTop="1" thickBot="1">
      <c r="A69" s="1156"/>
      <c r="B69" s="1158"/>
      <c r="C69" s="1160"/>
      <c r="D69" s="1162"/>
      <c r="E69" s="1164"/>
      <c r="F69" s="1164"/>
      <c r="G69" s="1158"/>
      <c r="H69" s="1195"/>
      <c r="I69" s="1158"/>
      <c r="J69" s="1158"/>
      <c r="K69" s="1146"/>
      <c r="L69" s="1146"/>
      <c r="M69" s="453"/>
      <c r="N69" s="464"/>
      <c r="O69" s="465"/>
      <c r="P69" s="466"/>
      <c r="Q69" s="465"/>
      <c r="R69" s="467"/>
      <c r="S69" s="468"/>
      <c r="T69" s="465"/>
      <c r="U69" s="1183">
        <f>SUM(R69:T78)</f>
        <v>0</v>
      </c>
      <c r="V69" s="1183">
        <f>IF(U69&gt;0,18,0)</f>
        <v>0</v>
      </c>
      <c r="W69" s="1193">
        <f>IF((U69-V69)&gt;=0,U69-V69,0)</f>
        <v>0</v>
      </c>
      <c r="X69" s="1201">
        <f>IF(U69&lt;V69,U69,V69)/IF(V69=0,1,V69)</f>
        <v>0</v>
      </c>
      <c r="Y69" s="1175" t="str">
        <f>IF(X69=1,"pe",IF(X69&gt;0,"ne",""))</f>
        <v/>
      </c>
      <c r="Z69" s="1190"/>
      <c r="AA69" s="415">
        <v>1</v>
      </c>
      <c r="AB69" s="415" t="s">
        <v>524</v>
      </c>
      <c r="AC69" s="415" t="str">
        <f t="shared" si="0"/>
        <v>??</v>
      </c>
      <c r="AD69" s="462">
        <f>C69</f>
        <v>0</v>
      </c>
    </row>
    <row r="70" spans="1:30" ht="13" customHeight="1" thickTop="1" thickBot="1">
      <c r="A70" s="1156"/>
      <c r="B70" s="1146"/>
      <c r="C70" s="1160"/>
      <c r="D70" s="1162"/>
      <c r="E70" s="1165"/>
      <c r="F70" s="1167"/>
      <c r="G70" s="1146"/>
      <c r="H70" s="1195"/>
      <c r="I70" s="1146"/>
      <c r="J70" s="1197"/>
      <c r="K70" s="1146"/>
      <c r="L70" s="1146"/>
      <c r="M70" s="463"/>
      <c r="N70" s="464"/>
      <c r="O70" s="465"/>
      <c r="P70" s="466"/>
      <c r="Q70" s="465"/>
      <c r="R70" s="467"/>
      <c r="S70" s="468"/>
      <c r="T70" s="465"/>
      <c r="U70" s="1184"/>
      <c r="V70" s="1184"/>
      <c r="W70" s="1194"/>
      <c r="X70" s="1201"/>
      <c r="Y70" s="1176"/>
      <c r="Z70" s="1190"/>
      <c r="AA70" s="415">
        <f>IF(P70=P69,0,1)</f>
        <v>0</v>
      </c>
      <c r="AB70" s="415" t="s">
        <v>524</v>
      </c>
      <c r="AC70" s="415" t="str">
        <f t="shared" si="0"/>
        <v>??</v>
      </c>
      <c r="AD70" s="462">
        <f t="shared" ref="AD70:AD88" si="5">AD69</f>
        <v>0</v>
      </c>
    </row>
    <row r="71" spans="1:30" ht="13" customHeight="1" thickTop="1" thickBot="1">
      <c r="A71" s="1156"/>
      <c r="B71" s="1146"/>
      <c r="C71" s="1160"/>
      <c r="D71" s="1162"/>
      <c r="E71" s="1165"/>
      <c r="F71" s="1167"/>
      <c r="G71" s="1146"/>
      <c r="H71" s="1195"/>
      <c r="I71" s="1199"/>
      <c r="J71" s="1197"/>
      <c r="K71" s="1146"/>
      <c r="L71" s="1146"/>
      <c r="M71" s="463"/>
      <c r="N71" s="464"/>
      <c r="O71" s="465"/>
      <c r="P71" s="466"/>
      <c r="Q71" s="465"/>
      <c r="R71" s="467"/>
      <c r="S71" s="468"/>
      <c r="T71" s="465"/>
      <c r="U71" s="1184"/>
      <c r="V71" s="1184"/>
      <c r="W71" s="1194"/>
      <c r="X71" s="1201"/>
      <c r="Y71" s="1176"/>
      <c r="Z71" s="1190"/>
      <c r="AA71" s="415">
        <f>IF(P71=P70,0,IF(P71=P69,0,1))</f>
        <v>0</v>
      </c>
      <c r="AB71" s="415" t="s">
        <v>524</v>
      </c>
      <c r="AC71" s="415" t="str">
        <f t="shared" ref="AC71:AC229" si="6">$C$2</f>
        <v>??</v>
      </c>
      <c r="AD71" s="462">
        <f t="shared" si="5"/>
        <v>0</v>
      </c>
    </row>
    <row r="72" spans="1:30" ht="13" customHeight="1" thickTop="1" thickBot="1">
      <c r="A72" s="1156"/>
      <c r="B72" s="1146"/>
      <c r="C72" s="1160"/>
      <c r="D72" s="1162"/>
      <c r="E72" s="1165"/>
      <c r="F72" s="1167"/>
      <c r="G72" s="1146"/>
      <c r="H72" s="1195"/>
      <c r="I72" s="1199"/>
      <c r="J72" s="1197"/>
      <c r="K72" s="1146"/>
      <c r="L72" s="1146"/>
      <c r="M72" s="463"/>
      <c r="N72" s="464"/>
      <c r="O72" s="465"/>
      <c r="P72" s="466"/>
      <c r="Q72" s="465"/>
      <c r="R72" s="467"/>
      <c r="S72" s="468"/>
      <c r="T72" s="465"/>
      <c r="U72" s="1184"/>
      <c r="V72" s="1184"/>
      <c r="W72" s="1194"/>
      <c r="X72" s="1201"/>
      <c r="Y72" s="1176"/>
      <c r="Z72" s="1190"/>
      <c r="AA72" s="415">
        <f>IF(P72=P71,0,IF(P72=P70,0,IF(P72=P69,0,1)))</f>
        <v>0</v>
      </c>
      <c r="AB72" s="415" t="s">
        <v>524</v>
      </c>
      <c r="AC72" s="415" t="str">
        <f t="shared" si="6"/>
        <v>??</v>
      </c>
      <c r="AD72" s="462">
        <f t="shared" si="5"/>
        <v>0</v>
      </c>
    </row>
    <row r="73" spans="1:30" ht="13" customHeight="1" thickTop="1" thickBot="1">
      <c r="A73" s="1156"/>
      <c r="B73" s="1146"/>
      <c r="C73" s="1160"/>
      <c r="D73" s="1162"/>
      <c r="E73" s="1165"/>
      <c r="F73" s="1167"/>
      <c r="G73" s="1146"/>
      <c r="H73" s="1195"/>
      <c r="I73" s="1199"/>
      <c r="J73" s="1197"/>
      <c r="K73" s="1146"/>
      <c r="L73" s="1146"/>
      <c r="M73" s="463"/>
      <c r="N73" s="464"/>
      <c r="O73" s="465"/>
      <c r="P73" s="466"/>
      <c r="Q73" s="465"/>
      <c r="R73" s="467"/>
      <c r="S73" s="468"/>
      <c r="T73" s="465"/>
      <c r="U73" s="1184"/>
      <c r="V73" s="1184"/>
      <c r="W73" s="1194"/>
      <c r="X73" s="1201"/>
      <c r="Y73" s="1176"/>
      <c r="Z73" s="1190"/>
      <c r="AA73" s="415">
        <f>IF(P73=P72,0,IF(P73=P71,0,IF(P73=P70,0,IF(P73=P69,0,1))))</f>
        <v>0</v>
      </c>
      <c r="AB73" s="415" t="s">
        <v>524</v>
      </c>
      <c r="AC73" s="415" t="str">
        <f t="shared" si="6"/>
        <v>??</v>
      </c>
      <c r="AD73" s="462">
        <f t="shared" si="5"/>
        <v>0</v>
      </c>
    </row>
    <row r="74" spans="1:30" ht="13" customHeight="1" thickTop="1" thickBot="1">
      <c r="A74" s="1156"/>
      <c r="B74" s="1146"/>
      <c r="C74" s="1160"/>
      <c r="D74" s="1162"/>
      <c r="E74" s="1165"/>
      <c r="F74" s="1167"/>
      <c r="G74" s="1146"/>
      <c r="H74" s="1195"/>
      <c r="I74" s="1199"/>
      <c r="J74" s="1197"/>
      <c r="K74" s="1146"/>
      <c r="L74" s="1146"/>
      <c r="M74" s="463"/>
      <c r="N74" s="464"/>
      <c r="O74" s="465"/>
      <c r="P74" s="466"/>
      <c r="Q74" s="465"/>
      <c r="R74" s="467"/>
      <c r="S74" s="468"/>
      <c r="T74" s="465"/>
      <c r="U74" s="1184"/>
      <c r="V74" s="1184"/>
      <c r="W74" s="1194"/>
      <c r="X74" s="1201"/>
      <c r="Y74" s="1176"/>
      <c r="Z74" s="1190"/>
      <c r="AA74" s="415">
        <f>IF(P74=P73,0,IF(P74=P72,0,IF(P74=P71,0,IF(P74=P70,0,IF(P74=P69,0,1)))))</f>
        <v>0</v>
      </c>
      <c r="AB74" s="415" t="s">
        <v>524</v>
      </c>
      <c r="AC74" s="415" t="str">
        <f t="shared" si="6"/>
        <v>??</v>
      </c>
      <c r="AD74" s="462">
        <f t="shared" si="5"/>
        <v>0</v>
      </c>
    </row>
    <row r="75" spans="1:30" ht="13" customHeight="1" thickTop="1" thickBot="1">
      <c r="A75" s="1156"/>
      <c r="B75" s="1146"/>
      <c r="C75" s="1160"/>
      <c r="D75" s="1162"/>
      <c r="E75" s="1165"/>
      <c r="F75" s="1167"/>
      <c r="G75" s="1146"/>
      <c r="H75" s="1195"/>
      <c r="I75" s="1199"/>
      <c r="J75" s="1197"/>
      <c r="K75" s="1146"/>
      <c r="L75" s="1146"/>
      <c r="M75" s="463"/>
      <c r="N75" s="464"/>
      <c r="O75" s="465"/>
      <c r="P75" s="466"/>
      <c r="Q75" s="465"/>
      <c r="R75" s="467"/>
      <c r="S75" s="468"/>
      <c r="T75" s="465"/>
      <c r="U75" s="1184"/>
      <c r="V75" s="1184"/>
      <c r="W75" s="1191" t="str">
        <f>IF(W69&gt;9,"błąd","")</f>
        <v/>
      </c>
      <c r="X75" s="1201"/>
      <c r="Y75" s="1176"/>
      <c r="Z75" s="1190"/>
      <c r="AA75" s="415">
        <f>IF(P75=P74,0,IF(P75=P73,0,IF(P75=P72,0,IF(P75=P71,0,IF(P75=P70,0,IF(P75=P69,0,1))))))</f>
        <v>0</v>
      </c>
      <c r="AB75" s="415" t="s">
        <v>524</v>
      </c>
      <c r="AC75" s="415" t="str">
        <f t="shared" si="6"/>
        <v>??</v>
      </c>
      <c r="AD75" s="462">
        <f t="shared" si="5"/>
        <v>0</v>
      </c>
    </row>
    <row r="76" spans="1:30" ht="13" customHeight="1" thickTop="1" thickBot="1">
      <c r="A76" s="1156"/>
      <c r="B76" s="1146"/>
      <c r="C76" s="1160"/>
      <c r="D76" s="1162"/>
      <c r="E76" s="1165"/>
      <c r="F76" s="1167"/>
      <c r="G76" s="1146"/>
      <c r="H76" s="1195"/>
      <c r="I76" s="1199"/>
      <c r="J76" s="1197"/>
      <c r="K76" s="1146"/>
      <c r="L76" s="1146"/>
      <c r="M76" s="463"/>
      <c r="N76" s="464"/>
      <c r="O76" s="465"/>
      <c r="P76" s="466"/>
      <c r="Q76" s="465"/>
      <c r="R76" s="467"/>
      <c r="S76" s="468"/>
      <c r="T76" s="465"/>
      <c r="U76" s="1184"/>
      <c r="V76" s="1184"/>
      <c r="W76" s="1191"/>
      <c r="X76" s="1201"/>
      <c r="Y76" s="1176"/>
      <c r="Z76" s="1190"/>
      <c r="AA76" s="415">
        <f>IF(P76=P75,0,IF(P76=P74,0,IF(P76=P73,0,IF(P76=P72,0,IF(P76=P71,0,IF(P76=P70,0,IF(P76=P69,0,1)))))))</f>
        <v>0</v>
      </c>
      <c r="AB76" s="415" t="s">
        <v>524</v>
      </c>
      <c r="AC76" s="415" t="str">
        <f t="shared" si="6"/>
        <v>??</v>
      </c>
      <c r="AD76" s="462">
        <f t="shared" si="5"/>
        <v>0</v>
      </c>
    </row>
    <row r="77" spans="1:30" ht="13" customHeight="1" thickTop="1" thickBot="1">
      <c r="A77" s="1156"/>
      <c r="B77" s="1146"/>
      <c r="C77" s="1160"/>
      <c r="D77" s="1162"/>
      <c r="E77" s="1165"/>
      <c r="F77" s="1167"/>
      <c r="G77" s="1146"/>
      <c r="H77" s="1195"/>
      <c r="I77" s="1199"/>
      <c r="J77" s="1197"/>
      <c r="K77" s="1146"/>
      <c r="L77" s="1146"/>
      <c r="M77" s="463"/>
      <c r="N77" s="464"/>
      <c r="O77" s="465"/>
      <c r="P77" s="466"/>
      <c r="Q77" s="465"/>
      <c r="R77" s="467"/>
      <c r="S77" s="468"/>
      <c r="T77" s="465"/>
      <c r="U77" s="1184"/>
      <c r="V77" s="1184"/>
      <c r="W77" s="1191"/>
      <c r="X77" s="1201"/>
      <c r="Y77" s="1176"/>
      <c r="Z77" s="1190"/>
      <c r="AA77" s="415">
        <f>IF(P77=P76,0,IF(P77=P75,0,IF(P77=P74,0,IF(P77=P73,0,IF(P77=P72,0,IF(P77=P71,0,IF(P77=P70,IF(P77=P69,0,1))))))))</f>
        <v>0</v>
      </c>
      <c r="AB77" s="415" t="s">
        <v>524</v>
      </c>
      <c r="AC77" s="415" t="str">
        <f t="shared" si="6"/>
        <v>??</v>
      </c>
      <c r="AD77" s="462">
        <f t="shared" si="5"/>
        <v>0</v>
      </c>
    </row>
    <row r="78" spans="1:30" ht="13" customHeight="1" thickTop="1" thickBot="1">
      <c r="A78" s="1157"/>
      <c r="B78" s="1147"/>
      <c r="C78" s="1161"/>
      <c r="D78" s="1163"/>
      <c r="E78" s="1166"/>
      <c r="F78" s="1168"/>
      <c r="G78" s="1147"/>
      <c r="H78" s="1196"/>
      <c r="I78" s="1200"/>
      <c r="J78" s="1198"/>
      <c r="K78" s="1147"/>
      <c r="L78" s="1147"/>
      <c r="M78" s="469"/>
      <c r="N78" s="470"/>
      <c r="O78" s="471"/>
      <c r="P78" s="472"/>
      <c r="Q78" s="471"/>
      <c r="R78" s="473"/>
      <c r="S78" s="474"/>
      <c r="T78" s="471"/>
      <c r="U78" s="1185"/>
      <c r="V78" s="1185"/>
      <c r="W78" s="1192"/>
      <c r="X78" s="1201"/>
      <c r="Y78" s="1177"/>
      <c r="Z78" s="1190"/>
      <c r="AA78" s="415">
        <f>IF(P78=P77,0,IF(P78=P76,0,IF(P78=P75,0,IF(P78=P74,0,IF(P78=P73,0,IF(P78=P72,0,IF(P78=P71,0,IF(P78=P70,0,IF(P78=P69,0,1)))))))))</f>
        <v>0</v>
      </c>
      <c r="AB78" s="415" t="s">
        <v>524</v>
      </c>
      <c r="AC78" s="415" t="str">
        <f t="shared" si="6"/>
        <v>??</v>
      </c>
      <c r="AD78" s="462">
        <f t="shared" si="5"/>
        <v>0</v>
      </c>
    </row>
    <row r="79" spans="1:30" ht="13" customHeight="1" thickTop="1" thickBot="1">
      <c r="A79" s="1156"/>
      <c r="B79" s="1158"/>
      <c r="C79" s="1160"/>
      <c r="D79" s="1162"/>
      <c r="E79" s="1164"/>
      <c r="F79" s="1164"/>
      <c r="G79" s="1158"/>
      <c r="H79" s="1195"/>
      <c r="I79" s="1158"/>
      <c r="J79" s="1158"/>
      <c r="K79" s="1146"/>
      <c r="L79" s="1146"/>
      <c r="M79" s="453"/>
      <c r="N79" s="464"/>
      <c r="O79" s="465"/>
      <c r="P79" s="466"/>
      <c r="Q79" s="465"/>
      <c r="R79" s="467"/>
      <c r="S79" s="468"/>
      <c r="T79" s="465"/>
      <c r="U79" s="1183">
        <f>SUM(R79:T88)</f>
        <v>0</v>
      </c>
      <c r="V79" s="1183">
        <f t="shared" ref="V79" si="7">IF(U79&gt;0,18,0)</f>
        <v>0</v>
      </c>
      <c r="W79" s="1193">
        <f>IF((U79-V79)&gt;=0,U79-V79,0)</f>
        <v>0</v>
      </c>
      <c r="X79" s="1201">
        <f>IF(U79&lt;V79,U79,V79)/IF(V79=0,1,V79)</f>
        <v>0</v>
      </c>
      <c r="Y79" s="1175" t="str">
        <f>IF(X79=1,"pe",IF(X79&gt;0,"ne",""))</f>
        <v/>
      </c>
      <c r="Z79" s="1190"/>
      <c r="AA79" s="415">
        <v>1</v>
      </c>
      <c r="AB79" s="415" t="s">
        <v>524</v>
      </c>
      <c r="AC79" s="415" t="str">
        <f t="shared" si="6"/>
        <v>??</v>
      </c>
      <c r="AD79" s="462">
        <f>C79</f>
        <v>0</v>
      </c>
    </row>
    <row r="80" spans="1:30" ht="13" customHeight="1" thickTop="1" thickBot="1">
      <c r="A80" s="1156"/>
      <c r="B80" s="1146"/>
      <c r="C80" s="1160"/>
      <c r="D80" s="1162"/>
      <c r="E80" s="1165"/>
      <c r="F80" s="1167"/>
      <c r="G80" s="1146"/>
      <c r="H80" s="1195"/>
      <c r="I80" s="1146"/>
      <c r="J80" s="1197"/>
      <c r="K80" s="1146"/>
      <c r="L80" s="1146"/>
      <c r="M80" s="463"/>
      <c r="N80" s="464"/>
      <c r="O80" s="465"/>
      <c r="P80" s="466"/>
      <c r="Q80" s="465"/>
      <c r="R80" s="467"/>
      <c r="S80" s="468"/>
      <c r="T80" s="465"/>
      <c r="U80" s="1184"/>
      <c r="V80" s="1184"/>
      <c r="W80" s="1194"/>
      <c r="X80" s="1201"/>
      <c r="Y80" s="1176"/>
      <c r="Z80" s="1190"/>
      <c r="AA80" s="415">
        <f>IF(P80=P79,0,1)</f>
        <v>0</v>
      </c>
      <c r="AB80" s="415" t="s">
        <v>524</v>
      </c>
      <c r="AC80" s="415" t="str">
        <f t="shared" si="6"/>
        <v>??</v>
      </c>
      <c r="AD80" s="462">
        <f t="shared" si="5"/>
        <v>0</v>
      </c>
    </row>
    <row r="81" spans="1:30" ht="13" customHeight="1" thickTop="1" thickBot="1">
      <c r="A81" s="1156"/>
      <c r="B81" s="1146"/>
      <c r="C81" s="1160"/>
      <c r="D81" s="1162"/>
      <c r="E81" s="1165"/>
      <c r="F81" s="1167"/>
      <c r="G81" s="1146"/>
      <c r="H81" s="1195"/>
      <c r="I81" s="1199"/>
      <c r="J81" s="1197"/>
      <c r="K81" s="1146"/>
      <c r="L81" s="1146"/>
      <c r="M81" s="463"/>
      <c r="N81" s="464"/>
      <c r="O81" s="465"/>
      <c r="P81" s="466"/>
      <c r="Q81" s="465"/>
      <c r="R81" s="467"/>
      <c r="S81" s="468"/>
      <c r="T81" s="465"/>
      <c r="U81" s="1184"/>
      <c r="V81" s="1184"/>
      <c r="W81" s="1194"/>
      <c r="X81" s="1201"/>
      <c r="Y81" s="1176"/>
      <c r="Z81" s="1190"/>
      <c r="AA81" s="415">
        <f>IF(P81=P80,0,IF(P81=P79,0,1))</f>
        <v>0</v>
      </c>
      <c r="AB81" s="415" t="s">
        <v>524</v>
      </c>
      <c r="AC81" s="415" t="str">
        <f t="shared" si="6"/>
        <v>??</v>
      </c>
      <c r="AD81" s="462">
        <f t="shared" si="5"/>
        <v>0</v>
      </c>
    </row>
    <row r="82" spans="1:30" ht="13" customHeight="1" thickTop="1" thickBot="1">
      <c r="A82" s="1156"/>
      <c r="B82" s="1146"/>
      <c r="C82" s="1160"/>
      <c r="D82" s="1162"/>
      <c r="E82" s="1165"/>
      <c r="F82" s="1167"/>
      <c r="G82" s="1146"/>
      <c r="H82" s="1195"/>
      <c r="I82" s="1199"/>
      <c r="J82" s="1197"/>
      <c r="K82" s="1146"/>
      <c r="L82" s="1146"/>
      <c r="M82" s="463"/>
      <c r="N82" s="464"/>
      <c r="O82" s="465"/>
      <c r="P82" s="466"/>
      <c r="Q82" s="465"/>
      <c r="R82" s="467"/>
      <c r="S82" s="468"/>
      <c r="T82" s="465"/>
      <c r="U82" s="1184"/>
      <c r="V82" s="1184"/>
      <c r="W82" s="1194"/>
      <c r="X82" s="1201"/>
      <c r="Y82" s="1176"/>
      <c r="Z82" s="1190"/>
      <c r="AA82" s="415">
        <f>IF(P82=P81,0,IF(P82=P80,0,IF(P82=P79,0,1)))</f>
        <v>0</v>
      </c>
      <c r="AB82" s="415" t="s">
        <v>524</v>
      </c>
      <c r="AC82" s="415" t="str">
        <f t="shared" si="6"/>
        <v>??</v>
      </c>
      <c r="AD82" s="462">
        <f t="shared" si="5"/>
        <v>0</v>
      </c>
    </row>
    <row r="83" spans="1:30" ht="13" customHeight="1" thickTop="1" thickBot="1">
      <c r="A83" s="1156"/>
      <c r="B83" s="1146"/>
      <c r="C83" s="1160"/>
      <c r="D83" s="1162"/>
      <c r="E83" s="1165"/>
      <c r="F83" s="1167"/>
      <c r="G83" s="1146"/>
      <c r="H83" s="1195"/>
      <c r="I83" s="1199"/>
      <c r="J83" s="1197"/>
      <c r="K83" s="1146"/>
      <c r="L83" s="1146"/>
      <c r="M83" s="463"/>
      <c r="N83" s="464"/>
      <c r="O83" s="465"/>
      <c r="P83" s="466"/>
      <c r="Q83" s="465"/>
      <c r="R83" s="467"/>
      <c r="S83" s="468"/>
      <c r="T83" s="465"/>
      <c r="U83" s="1184"/>
      <c r="V83" s="1184"/>
      <c r="W83" s="1194"/>
      <c r="X83" s="1201"/>
      <c r="Y83" s="1176"/>
      <c r="Z83" s="1190"/>
      <c r="AA83" s="415">
        <f>IF(P83=P82,0,IF(P83=P81,0,IF(P83=P80,0,IF(P83=P79,0,1))))</f>
        <v>0</v>
      </c>
      <c r="AB83" s="415" t="s">
        <v>524</v>
      </c>
      <c r="AC83" s="415" t="str">
        <f t="shared" si="6"/>
        <v>??</v>
      </c>
      <c r="AD83" s="462">
        <f t="shared" si="5"/>
        <v>0</v>
      </c>
    </row>
    <row r="84" spans="1:30" ht="15" customHeight="1" thickTop="1" thickBot="1">
      <c r="A84" s="1156"/>
      <c r="B84" s="1146"/>
      <c r="C84" s="1160"/>
      <c r="D84" s="1162"/>
      <c r="E84" s="1165"/>
      <c r="F84" s="1167"/>
      <c r="G84" s="1146"/>
      <c r="H84" s="1195"/>
      <c r="I84" s="1199"/>
      <c r="J84" s="1197"/>
      <c r="K84" s="1146"/>
      <c r="L84" s="1146"/>
      <c r="M84" s="463"/>
      <c r="N84" s="464"/>
      <c r="O84" s="465"/>
      <c r="P84" s="466"/>
      <c r="Q84" s="465"/>
      <c r="R84" s="467"/>
      <c r="S84" s="468"/>
      <c r="T84" s="465"/>
      <c r="U84" s="1184"/>
      <c r="V84" s="1184"/>
      <c r="W84" s="1194"/>
      <c r="X84" s="1201"/>
      <c r="Y84" s="1176"/>
      <c r="Z84" s="1190"/>
      <c r="AA84" s="415">
        <f>IF(P84=P83,0,IF(P84=P82,0,IF(P84=P81,0,IF(P84=P80,0,IF(P84=P79,0,1)))))</f>
        <v>0</v>
      </c>
      <c r="AB84" s="415" t="s">
        <v>524</v>
      </c>
      <c r="AC84" s="415" t="str">
        <f t="shared" si="6"/>
        <v>??</v>
      </c>
      <c r="AD84" s="462">
        <f t="shared" si="5"/>
        <v>0</v>
      </c>
    </row>
    <row r="85" spans="1:30" ht="13" customHeight="1" thickTop="1" thickBot="1">
      <c r="A85" s="1156"/>
      <c r="B85" s="1146"/>
      <c r="C85" s="1160"/>
      <c r="D85" s="1162"/>
      <c r="E85" s="1165"/>
      <c r="F85" s="1167"/>
      <c r="G85" s="1146"/>
      <c r="H85" s="1195"/>
      <c r="I85" s="1199"/>
      <c r="J85" s="1197"/>
      <c r="K85" s="1146"/>
      <c r="L85" s="1146"/>
      <c r="M85" s="463"/>
      <c r="N85" s="464"/>
      <c r="O85" s="465"/>
      <c r="P85" s="466"/>
      <c r="Q85" s="465"/>
      <c r="R85" s="467"/>
      <c r="S85" s="468"/>
      <c r="T85" s="465"/>
      <c r="U85" s="1184"/>
      <c r="V85" s="1184"/>
      <c r="W85" s="491" t="str">
        <f>IF(W79&gt;9,"błąd","")</f>
        <v/>
      </c>
      <c r="X85" s="1201"/>
      <c r="Y85" s="1176"/>
      <c r="Z85" s="1190"/>
      <c r="AA85" s="415">
        <f>IF(P85=P84,0,IF(P85=P83,0,IF(P85=P82,0,IF(P85=P81,0,IF(P85=P80,0,IF(P85=P79,0,1))))))</f>
        <v>0</v>
      </c>
      <c r="AB85" s="415" t="s">
        <v>524</v>
      </c>
      <c r="AC85" s="415" t="str">
        <f t="shared" si="6"/>
        <v>??</v>
      </c>
      <c r="AD85" s="462">
        <f t="shared" si="5"/>
        <v>0</v>
      </c>
    </row>
    <row r="86" spans="1:30" ht="13" customHeight="1" thickTop="1" thickBot="1">
      <c r="A86" s="1156"/>
      <c r="B86" s="1146"/>
      <c r="C86" s="1160"/>
      <c r="D86" s="1162"/>
      <c r="E86" s="1165"/>
      <c r="F86" s="1167"/>
      <c r="G86" s="1146"/>
      <c r="H86" s="1195"/>
      <c r="I86" s="1199"/>
      <c r="J86" s="1197"/>
      <c r="K86" s="1146"/>
      <c r="L86" s="1146"/>
      <c r="M86" s="463"/>
      <c r="N86" s="464"/>
      <c r="O86" s="465"/>
      <c r="P86" s="466"/>
      <c r="Q86" s="465"/>
      <c r="R86" s="467"/>
      <c r="S86" s="468"/>
      <c r="T86" s="465"/>
      <c r="U86" s="1184"/>
      <c r="V86" s="1184"/>
      <c r="W86" s="491"/>
      <c r="X86" s="1201"/>
      <c r="Y86" s="1176"/>
      <c r="Z86" s="1190"/>
      <c r="AA86" s="415">
        <f>IF(P86=P85,0,IF(P86=P84,0,IF(P86=P83,0,IF(P86=P82,0,IF(P86=P81,0,IF(P86=P80,0,IF(P86=P79,0,1)))))))</f>
        <v>0</v>
      </c>
      <c r="AB86" s="415" t="s">
        <v>524</v>
      </c>
      <c r="AC86" s="415" t="str">
        <f t="shared" si="6"/>
        <v>??</v>
      </c>
      <c r="AD86" s="462">
        <f t="shared" si="5"/>
        <v>0</v>
      </c>
    </row>
    <row r="87" spans="1:30" ht="13" customHeight="1" thickTop="1" thickBot="1">
      <c r="A87" s="1156"/>
      <c r="B87" s="1146"/>
      <c r="C87" s="1160"/>
      <c r="D87" s="1162"/>
      <c r="E87" s="1165"/>
      <c r="F87" s="1167"/>
      <c r="G87" s="1146"/>
      <c r="H87" s="1195"/>
      <c r="I87" s="1199"/>
      <c r="J87" s="1197"/>
      <c r="K87" s="1146"/>
      <c r="L87" s="1146"/>
      <c r="M87" s="463"/>
      <c r="N87" s="464"/>
      <c r="O87" s="465"/>
      <c r="P87" s="466"/>
      <c r="Q87" s="465"/>
      <c r="R87" s="467"/>
      <c r="S87" s="468"/>
      <c r="T87" s="465"/>
      <c r="U87" s="1184"/>
      <c r="V87" s="1184"/>
      <c r="W87" s="491"/>
      <c r="X87" s="1201"/>
      <c r="Y87" s="1176"/>
      <c r="Z87" s="1190"/>
      <c r="AA87" s="415">
        <f>IF(P87=P86,0,IF(P87=P85,0,IF(P87=P84,0,IF(P87=P83,0,IF(P87=P82,0,IF(P87=P81,0,IF(P87=P80,IF(P87=P79,0,1))))))))</f>
        <v>0</v>
      </c>
      <c r="AB87" s="415" t="s">
        <v>524</v>
      </c>
      <c r="AC87" s="415" t="str">
        <f t="shared" si="6"/>
        <v>??</v>
      </c>
      <c r="AD87" s="462">
        <f t="shared" si="5"/>
        <v>0</v>
      </c>
    </row>
    <row r="88" spans="1:30" ht="13" customHeight="1" thickTop="1" thickBot="1">
      <c r="A88" s="1157"/>
      <c r="B88" s="1147"/>
      <c r="C88" s="1161"/>
      <c r="D88" s="1163"/>
      <c r="E88" s="1166"/>
      <c r="F88" s="1168"/>
      <c r="G88" s="1147"/>
      <c r="H88" s="1196"/>
      <c r="I88" s="1200"/>
      <c r="J88" s="1198"/>
      <c r="K88" s="1147"/>
      <c r="L88" s="1147"/>
      <c r="M88" s="469"/>
      <c r="N88" s="470"/>
      <c r="O88" s="471"/>
      <c r="P88" s="472"/>
      <c r="Q88" s="471"/>
      <c r="R88" s="473"/>
      <c r="S88" s="474"/>
      <c r="T88" s="471"/>
      <c r="U88" s="1185"/>
      <c r="V88" s="1185"/>
      <c r="W88" s="492"/>
      <c r="X88" s="1201"/>
      <c r="Y88" s="1177"/>
      <c r="Z88" s="1190"/>
      <c r="AA88" s="415">
        <f>IF(P88=P87,0,IF(P88=P86,0,IF(P88=P85,0,IF(P88=P84,0,IF(P88=P83,0,IF(P88=P82,0,IF(P88=P81,0,IF(P88=P80,0,IF(P88=P79,0,1)))))))))</f>
        <v>0</v>
      </c>
      <c r="AB88" s="415" t="s">
        <v>524</v>
      </c>
      <c r="AC88" s="415" t="str">
        <f t="shared" si="6"/>
        <v>??</v>
      </c>
      <c r="AD88" s="462">
        <f t="shared" si="5"/>
        <v>0</v>
      </c>
    </row>
    <row r="89" spans="1:30" ht="13" customHeight="1" thickTop="1" thickBot="1">
      <c r="A89" s="1156"/>
      <c r="B89" s="1158"/>
      <c r="C89" s="1160"/>
      <c r="D89" s="1162"/>
      <c r="E89" s="1164"/>
      <c r="F89" s="1164"/>
      <c r="G89" s="1158"/>
      <c r="H89" s="1195"/>
      <c r="I89" s="1158"/>
      <c r="J89" s="1158"/>
      <c r="K89" s="1146"/>
      <c r="L89" s="1146"/>
      <c r="M89" s="453"/>
      <c r="N89" s="464"/>
      <c r="O89" s="465"/>
      <c r="P89" s="466"/>
      <c r="Q89" s="465"/>
      <c r="R89" s="467"/>
      <c r="S89" s="468"/>
      <c r="T89" s="465"/>
      <c r="U89" s="1183">
        <f>SUM(R89:T98)</f>
        <v>0</v>
      </c>
      <c r="V89" s="1183">
        <f t="shared" ref="V89" si="8">IF(U89&gt;0,18,0)</f>
        <v>0</v>
      </c>
      <c r="W89" s="1193">
        <f>IF((U89-V89)&gt;=0,U89-V89,0)</f>
        <v>0</v>
      </c>
      <c r="X89" s="1201">
        <f>IF(U89&lt;V89,U89,V89)/IF(V89=0,1,V89)</f>
        <v>0</v>
      </c>
      <c r="Y89" s="1175" t="str">
        <f>IF(X89=1,"pe",IF(X89&gt;0,"ne",""))</f>
        <v/>
      </c>
      <c r="Z89" s="1190"/>
      <c r="AA89" s="415">
        <v>1</v>
      </c>
      <c r="AB89" s="415" t="s">
        <v>524</v>
      </c>
      <c r="AC89" s="415" t="str">
        <f t="shared" si="6"/>
        <v>??</v>
      </c>
      <c r="AD89" s="462">
        <f>C89</f>
        <v>0</v>
      </c>
    </row>
    <row r="90" spans="1:30" ht="13" customHeight="1" thickTop="1" thickBot="1">
      <c r="A90" s="1156"/>
      <c r="B90" s="1146"/>
      <c r="C90" s="1160"/>
      <c r="D90" s="1162"/>
      <c r="E90" s="1165"/>
      <c r="F90" s="1167"/>
      <c r="G90" s="1146"/>
      <c r="H90" s="1195"/>
      <c r="I90" s="1146"/>
      <c r="J90" s="1197"/>
      <c r="K90" s="1146"/>
      <c r="L90" s="1146"/>
      <c r="M90" s="463"/>
      <c r="N90" s="464"/>
      <c r="O90" s="465"/>
      <c r="P90" s="466"/>
      <c r="Q90" s="465"/>
      <c r="R90" s="467"/>
      <c r="S90" s="468"/>
      <c r="T90" s="465"/>
      <c r="U90" s="1184"/>
      <c r="V90" s="1184"/>
      <c r="W90" s="1194"/>
      <c r="X90" s="1201"/>
      <c r="Y90" s="1176"/>
      <c r="Z90" s="1190"/>
      <c r="AA90" s="415">
        <f>IF(P90=P89,0,1)</f>
        <v>0</v>
      </c>
      <c r="AB90" s="415" t="s">
        <v>524</v>
      </c>
      <c r="AC90" s="415" t="str">
        <f t="shared" si="6"/>
        <v>??</v>
      </c>
      <c r="AD90" s="462">
        <f t="shared" ref="AD90:AD118" si="9">AD89</f>
        <v>0</v>
      </c>
    </row>
    <row r="91" spans="1:30" ht="13" customHeight="1" thickTop="1" thickBot="1">
      <c r="A91" s="1156"/>
      <c r="B91" s="1146"/>
      <c r="C91" s="1160"/>
      <c r="D91" s="1162"/>
      <c r="E91" s="1165"/>
      <c r="F91" s="1167"/>
      <c r="G91" s="1146"/>
      <c r="H91" s="1195"/>
      <c r="I91" s="1199"/>
      <c r="J91" s="1197"/>
      <c r="K91" s="1146"/>
      <c r="L91" s="1146"/>
      <c r="M91" s="463"/>
      <c r="N91" s="464"/>
      <c r="O91" s="465"/>
      <c r="P91" s="466"/>
      <c r="Q91" s="465"/>
      <c r="R91" s="467"/>
      <c r="S91" s="468"/>
      <c r="T91" s="465"/>
      <c r="U91" s="1184"/>
      <c r="V91" s="1184"/>
      <c r="W91" s="1194"/>
      <c r="X91" s="1201"/>
      <c r="Y91" s="1176"/>
      <c r="Z91" s="1190"/>
      <c r="AA91" s="415">
        <f>IF(P91=P90,0,IF(P91=P89,0,1))</f>
        <v>0</v>
      </c>
      <c r="AB91" s="415" t="s">
        <v>524</v>
      </c>
      <c r="AC91" s="415" t="str">
        <f t="shared" si="6"/>
        <v>??</v>
      </c>
      <c r="AD91" s="462">
        <f t="shared" si="9"/>
        <v>0</v>
      </c>
    </row>
    <row r="92" spans="1:30" ht="13" customHeight="1" thickTop="1" thickBot="1">
      <c r="A92" s="1156"/>
      <c r="B92" s="1146"/>
      <c r="C92" s="1160"/>
      <c r="D92" s="1162"/>
      <c r="E92" s="1165"/>
      <c r="F92" s="1167"/>
      <c r="G92" s="1146"/>
      <c r="H92" s="1195"/>
      <c r="I92" s="1199"/>
      <c r="J92" s="1197"/>
      <c r="K92" s="1146"/>
      <c r="L92" s="1146"/>
      <c r="M92" s="463"/>
      <c r="N92" s="464"/>
      <c r="O92" s="465"/>
      <c r="P92" s="466"/>
      <c r="Q92" s="465"/>
      <c r="R92" s="467"/>
      <c r="S92" s="468"/>
      <c r="T92" s="465"/>
      <c r="U92" s="1184"/>
      <c r="V92" s="1184"/>
      <c r="W92" s="1194"/>
      <c r="X92" s="1201"/>
      <c r="Y92" s="1176"/>
      <c r="Z92" s="1190"/>
      <c r="AA92" s="415">
        <f>IF(P92=P91,0,IF(P92=P90,0,IF(P92=P89,0,1)))</f>
        <v>0</v>
      </c>
      <c r="AB92" s="415" t="s">
        <v>524</v>
      </c>
      <c r="AC92" s="415" t="str">
        <f t="shared" si="6"/>
        <v>??</v>
      </c>
      <c r="AD92" s="462">
        <f t="shared" si="9"/>
        <v>0</v>
      </c>
    </row>
    <row r="93" spans="1:30" ht="13" customHeight="1" thickTop="1" thickBot="1">
      <c r="A93" s="1156"/>
      <c r="B93" s="1146"/>
      <c r="C93" s="1160"/>
      <c r="D93" s="1162"/>
      <c r="E93" s="1165"/>
      <c r="F93" s="1167"/>
      <c r="G93" s="1146"/>
      <c r="H93" s="1195"/>
      <c r="I93" s="1199"/>
      <c r="J93" s="1197"/>
      <c r="K93" s="1146"/>
      <c r="L93" s="1146"/>
      <c r="M93" s="463"/>
      <c r="N93" s="464"/>
      <c r="O93" s="465"/>
      <c r="P93" s="466"/>
      <c r="Q93" s="465"/>
      <c r="R93" s="467"/>
      <c r="S93" s="468"/>
      <c r="T93" s="465"/>
      <c r="U93" s="1184"/>
      <c r="V93" s="1184"/>
      <c r="W93" s="1194"/>
      <c r="X93" s="1201"/>
      <c r="Y93" s="1176"/>
      <c r="Z93" s="1190"/>
      <c r="AA93" s="415">
        <f>IF(P93=P92,0,IF(P93=P91,0,IF(P93=P90,0,IF(P93=P89,0,1))))</f>
        <v>0</v>
      </c>
      <c r="AB93" s="415" t="s">
        <v>524</v>
      </c>
      <c r="AC93" s="415" t="str">
        <f t="shared" si="6"/>
        <v>??</v>
      </c>
      <c r="AD93" s="462">
        <f t="shared" si="9"/>
        <v>0</v>
      </c>
    </row>
    <row r="94" spans="1:30" ht="13" customHeight="1" thickTop="1" thickBot="1">
      <c r="A94" s="1156"/>
      <c r="B94" s="1146"/>
      <c r="C94" s="1160"/>
      <c r="D94" s="1162"/>
      <c r="E94" s="1165"/>
      <c r="F94" s="1167"/>
      <c r="G94" s="1146"/>
      <c r="H94" s="1195"/>
      <c r="I94" s="1199"/>
      <c r="J94" s="1197"/>
      <c r="K94" s="1146"/>
      <c r="L94" s="1146"/>
      <c r="M94" s="463"/>
      <c r="N94" s="464"/>
      <c r="O94" s="465"/>
      <c r="P94" s="466"/>
      <c r="Q94" s="465"/>
      <c r="R94" s="467"/>
      <c r="S94" s="468"/>
      <c r="T94" s="465"/>
      <c r="U94" s="1184"/>
      <c r="V94" s="1184"/>
      <c r="W94" s="1194"/>
      <c r="X94" s="1201"/>
      <c r="Y94" s="1176"/>
      <c r="Z94" s="1190"/>
      <c r="AA94" s="415">
        <f>IF(P94=P93,0,IF(P94=P92,0,IF(P94=P91,0,IF(P94=P90,0,IF(P94=P89,0,1)))))</f>
        <v>0</v>
      </c>
      <c r="AB94" s="415" t="s">
        <v>524</v>
      </c>
      <c r="AC94" s="415" t="str">
        <f t="shared" si="6"/>
        <v>??</v>
      </c>
      <c r="AD94" s="462">
        <f t="shared" si="9"/>
        <v>0</v>
      </c>
    </row>
    <row r="95" spans="1:30" ht="13" customHeight="1" thickTop="1" thickBot="1">
      <c r="A95" s="1156"/>
      <c r="B95" s="1146"/>
      <c r="C95" s="1160"/>
      <c r="D95" s="1162"/>
      <c r="E95" s="1165"/>
      <c r="F95" s="1167"/>
      <c r="G95" s="1146"/>
      <c r="H95" s="1195"/>
      <c r="I95" s="1199"/>
      <c r="J95" s="1197"/>
      <c r="K95" s="1146"/>
      <c r="L95" s="1146"/>
      <c r="M95" s="463"/>
      <c r="N95" s="464"/>
      <c r="O95" s="465"/>
      <c r="P95" s="466"/>
      <c r="Q95" s="465"/>
      <c r="R95" s="467"/>
      <c r="S95" s="468"/>
      <c r="T95" s="465"/>
      <c r="U95" s="1184"/>
      <c r="V95" s="1184"/>
      <c r="W95" s="491" t="str">
        <f>IF(W89&gt;9,"błąd","")</f>
        <v/>
      </c>
      <c r="X95" s="1201"/>
      <c r="Y95" s="1176"/>
      <c r="Z95" s="1190"/>
      <c r="AA95" s="415">
        <f>IF(P95=P94,0,IF(P95=P93,0,IF(P95=P92,0,IF(P95=P91,0,IF(P95=P90,0,IF(P95=P89,0,1))))))</f>
        <v>0</v>
      </c>
      <c r="AB95" s="415" t="s">
        <v>524</v>
      </c>
      <c r="AC95" s="415" t="str">
        <f t="shared" si="6"/>
        <v>??</v>
      </c>
      <c r="AD95" s="462">
        <f t="shared" si="9"/>
        <v>0</v>
      </c>
    </row>
    <row r="96" spans="1:30" ht="13" customHeight="1" thickTop="1" thickBot="1">
      <c r="A96" s="1156"/>
      <c r="B96" s="1146"/>
      <c r="C96" s="1160"/>
      <c r="D96" s="1162"/>
      <c r="E96" s="1165"/>
      <c r="F96" s="1167"/>
      <c r="G96" s="1146"/>
      <c r="H96" s="1195"/>
      <c r="I96" s="1199"/>
      <c r="J96" s="1197"/>
      <c r="K96" s="1146"/>
      <c r="L96" s="1146"/>
      <c r="M96" s="463"/>
      <c r="N96" s="464"/>
      <c r="O96" s="465"/>
      <c r="P96" s="466"/>
      <c r="Q96" s="465"/>
      <c r="R96" s="467"/>
      <c r="S96" s="468"/>
      <c r="T96" s="465"/>
      <c r="U96" s="1184"/>
      <c r="V96" s="1184"/>
      <c r="W96" s="491"/>
      <c r="X96" s="1201"/>
      <c r="Y96" s="1176"/>
      <c r="Z96" s="1190"/>
      <c r="AA96" s="415">
        <f>IF(P96=P95,0,IF(P96=P94,0,IF(P96=P93,0,IF(P96=P92,0,IF(P96=P91,0,IF(P96=P90,0,IF(P96=P89,0,1)))))))</f>
        <v>0</v>
      </c>
      <c r="AB96" s="415" t="s">
        <v>524</v>
      </c>
      <c r="AC96" s="415" t="str">
        <f t="shared" si="6"/>
        <v>??</v>
      </c>
      <c r="AD96" s="462">
        <f t="shared" si="9"/>
        <v>0</v>
      </c>
    </row>
    <row r="97" spans="1:30" ht="13" customHeight="1" thickTop="1" thickBot="1">
      <c r="A97" s="1156"/>
      <c r="B97" s="1146"/>
      <c r="C97" s="1160"/>
      <c r="D97" s="1162"/>
      <c r="E97" s="1165"/>
      <c r="F97" s="1167"/>
      <c r="G97" s="1146"/>
      <c r="H97" s="1195"/>
      <c r="I97" s="1199"/>
      <c r="J97" s="1197"/>
      <c r="K97" s="1146"/>
      <c r="L97" s="1146"/>
      <c r="M97" s="463"/>
      <c r="N97" s="464"/>
      <c r="O97" s="465"/>
      <c r="P97" s="466"/>
      <c r="Q97" s="465"/>
      <c r="R97" s="467"/>
      <c r="S97" s="468"/>
      <c r="T97" s="465"/>
      <c r="U97" s="1184"/>
      <c r="V97" s="1184"/>
      <c r="W97" s="491"/>
      <c r="X97" s="1201"/>
      <c r="Y97" s="1176"/>
      <c r="Z97" s="1190"/>
      <c r="AA97" s="415">
        <f>IF(P97=P96,0,IF(P97=P95,0,IF(P97=P94,0,IF(P97=P93,0,IF(P97=P92,0,IF(P97=P91,0,IF(P97=P90,IF(P97=P89,0,1))))))))</f>
        <v>0</v>
      </c>
      <c r="AB97" s="415" t="s">
        <v>524</v>
      </c>
      <c r="AC97" s="415" t="str">
        <f t="shared" si="6"/>
        <v>??</v>
      </c>
      <c r="AD97" s="462">
        <f t="shared" si="9"/>
        <v>0</v>
      </c>
    </row>
    <row r="98" spans="1:30" ht="13" customHeight="1" thickTop="1" thickBot="1">
      <c r="A98" s="1157"/>
      <c r="B98" s="1147"/>
      <c r="C98" s="1161"/>
      <c r="D98" s="1163"/>
      <c r="E98" s="1166"/>
      <c r="F98" s="1168"/>
      <c r="G98" s="1147"/>
      <c r="H98" s="1196"/>
      <c r="I98" s="1200"/>
      <c r="J98" s="1198"/>
      <c r="K98" s="1147"/>
      <c r="L98" s="1147"/>
      <c r="M98" s="469"/>
      <c r="N98" s="470"/>
      <c r="O98" s="471"/>
      <c r="P98" s="472"/>
      <c r="Q98" s="471"/>
      <c r="R98" s="473"/>
      <c r="S98" s="474"/>
      <c r="T98" s="471"/>
      <c r="U98" s="1185"/>
      <c r="V98" s="1185"/>
      <c r="W98" s="492"/>
      <c r="X98" s="1201"/>
      <c r="Y98" s="1177"/>
      <c r="Z98" s="1190"/>
      <c r="AA98" s="415">
        <f>IF(P98=P97,0,IF(P98=P96,0,IF(P98=P95,0,IF(P98=P94,0,IF(P98=P93,0,IF(P98=P92,0,IF(P98=P91,0,IF(P98=P90,0,IF(P98=P89,0,1)))))))))</f>
        <v>0</v>
      </c>
      <c r="AB98" s="415" t="s">
        <v>524</v>
      </c>
      <c r="AC98" s="415" t="str">
        <f t="shared" si="6"/>
        <v>??</v>
      </c>
      <c r="AD98" s="462">
        <f t="shared" si="9"/>
        <v>0</v>
      </c>
    </row>
    <row r="99" spans="1:30" ht="13" customHeight="1" thickTop="1" thickBot="1">
      <c r="A99" s="1156"/>
      <c r="B99" s="1158"/>
      <c r="C99" s="1160"/>
      <c r="D99" s="1162"/>
      <c r="E99" s="1164"/>
      <c r="F99" s="1164"/>
      <c r="G99" s="1158"/>
      <c r="H99" s="1195"/>
      <c r="I99" s="1158"/>
      <c r="J99" s="1158"/>
      <c r="K99" s="1146"/>
      <c r="L99" s="1146"/>
      <c r="M99" s="453"/>
      <c r="N99" s="464"/>
      <c r="O99" s="465"/>
      <c r="P99" s="466"/>
      <c r="Q99" s="465"/>
      <c r="R99" s="467"/>
      <c r="S99" s="468"/>
      <c r="T99" s="465"/>
      <c r="U99" s="1183">
        <f>SUM(R99:T108)</f>
        <v>0</v>
      </c>
      <c r="V99" s="1183">
        <f t="shared" ref="V99:V109" si="10">IF(U99&gt;0,18,0)</f>
        <v>0</v>
      </c>
      <c r="W99" s="1193">
        <f>IF((U99-V99)&gt;=0,U99-V99,0)</f>
        <v>0</v>
      </c>
      <c r="X99" s="1201">
        <f>IF(U99&lt;V99,U99,V99)/IF(V99=0,1,V99)</f>
        <v>0</v>
      </c>
      <c r="Y99" s="1175" t="str">
        <f>IF(X99=1,"pe",IF(X99&gt;0,"ne",""))</f>
        <v/>
      </c>
      <c r="Z99" s="1190"/>
      <c r="AA99" s="415">
        <v>1</v>
      </c>
      <c r="AB99" s="415" t="s">
        <v>524</v>
      </c>
      <c r="AC99" s="415" t="str">
        <f t="shared" si="6"/>
        <v>??</v>
      </c>
      <c r="AD99" s="462">
        <f>C99</f>
        <v>0</v>
      </c>
    </row>
    <row r="100" spans="1:30" ht="13" customHeight="1" thickTop="1" thickBot="1">
      <c r="A100" s="1156"/>
      <c r="B100" s="1146"/>
      <c r="C100" s="1160"/>
      <c r="D100" s="1162"/>
      <c r="E100" s="1165"/>
      <c r="F100" s="1167"/>
      <c r="G100" s="1146"/>
      <c r="H100" s="1195"/>
      <c r="I100" s="1146"/>
      <c r="J100" s="1197"/>
      <c r="K100" s="1146"/>
      <c r="L100" s="1146"/>
      <c r="M100" s="463"/>
      <c r="N100" s="464"/>
      <c r="O100" s="465"/>
      <c r="P100" s="466"/>
      <c r="Q100" s="465"/>
      <c r="R100" s="467"/>
      <c r="S100" s="468"/>
      <c r="T100" s="465"/>
      <c r="U100" s="1184"/>
      <c r="V100" s="1184"/>
      <c r="W100" s="1194"/>
      <c r="X100" s="1201"/>
      <c r="Y100" s="1176"/>
      <c r="Z100" s="1190"/>
      <c r="AA100" s="415">
        <f>IF(P100=P99,0,1)</f>
        <v>0</v>
      </c>
      <c r="AB100" s="415" t="s">
        <v>524</v>
      </c>
      <c r="AC100" s="415" t="str">
        <f t="shared" si="6"/>
        <v>??</v>
      </c>
      <c r="AD100" s="462">
        <f t="shared" si="9"/>
        <v>0</v>
      </c>
    </row>
    <row r="101" spans="1:30" ht="13" customHeight="1" thickTop="1" thickBot="1">
      <c r="A101" s="1156"/>
      <c r="B101" s="1146"/>
      <c r="C101" s="1160"/>
      <c r="D101" s="1162"/>
      <c r="E101" s="1165"/>
      <c r="F101" s="1167"/>
      <c r="G101" s="1146"/>
      <c r="H101" s="1195"/>
      <c r="I101" s="1199"/>
      <c r="J101" s="1197"/>
      <c r="K101" s="1146"/>
      <c r="L101" s="1146"/>
      <c r="M101" s="463"/>
      <c r="N101" s="464"/>
      <c r="O101" s="465"/>
      <c r="P101" s="466"/>
      <c r="Q101" s="465"/>
      <c r="R101" s="467"/>
      <c r="S101" s="468"/>
      <c r="T101" s="465"/>
      <c r="U101" s="1184"/>
      <c r="V101" s="1184"/>
      <c r="W101" s="1194"/>
      <c r="X101" s="1201"/>
      <c r="Y101" s="1176"/>
      <c r="Z101" s="1190"/>
      <c r="AA101" s="415">
        <f>IF(P101=P100,0,IF(P101=P99,0,1))</f>
        <v>0</v>
      </c>
      <c r="AB101" s="415" t="s">
        <v>524</v>
      </c>
      <c r="AC101" s="415" t="str">
        <f t="shared" si="6"/>
        <v>??</v>
      </c>
      <c r="AD101" s="462">
        <f t="shared" si="9"/>
        <v>0</v>
      </c>
    </row>
    <row r="102" spans="1:30" ht="13" customHeight="1" thickTop="1" thickBot="1">
      <c r="A102" s="1156"/>
      <c r="B102" s="1146"/>
      <c r="C102" s="1160"/>
      <c r="D102" s="1162"/>
      <c r="E102" s="1165"/>
      <c r="F102" s="1167"/>
      <c r="G102" s="1146"/>
      <c r="H102" s="1195"/>
      <c r="I102" s="1199"/>
      <c r="J102" s="1197"/>
      <c r="K102" s="1146"/>
      <c r="L102" s="1146"/>
      <c r="M102" s="463"/>
      <c r="N102" s="464"/>
      <c r="O102" s="465"/>
      <c r="P102" s="466"/>
      <c r="Q102" s="465"/>
      <c r="R102" s="467"/>
      <c r="S102" s="468"/>
      <c r="T102" s="465"/>
      <c r="U102" s="1184"/>
      <c r="V102" s="1184"/>
      <c r="W102" s="1194"/>
      <c r="X102" s="1201"/>
      <c r="Y102" s="1176"/>
      <c r="Z102" s="1190"/>
      <c r="AA102" s="415">
        <f>IF(P102=P101,0,IF(P102=P100,0,IF(P102=P99,0,1)))</f>
        <v>0</v>
      </c>
      <c r="AB102" s="415" t="s">
        <v>524</v>
      </c>
      <c r="AC102" s="415" t="str">
        <f t="shared" si="6"/>
        <v>??</v>
      </c>
      <c r="AD102" s="462">
        <f t="shared" si="9"/>
        <v>0</v>
      </c>
    </row>
    <row r="103" spans="1:30" ht="13" customHeight="1" thickTop="1" thickBot="1">
      <c r="A103" s="1156"/>
      <c r="B103" s="1146"/>
      <c r="C103" s="1160"/>
      <c r="D103" s="1162"/>
      <c r="E103" s="1165"/>
      <c r="F103" s="1167"/>
      <c r="G103" s="1146"/>
      <c r="H103" s="1195"/>
      <c r="I103" s="1199"/>
      <c r="J103" s="1197"/>
      <c r="K103" s="1146"/>
      <c r="L103" s="1146"/>
      <c r="M103" s="463"/>
      <c r="N103" s="464"/>
      <c r="O103" s="465"/>
      <c r="P103" s="466"/>
      <c r="Q103" s="465"/>
      <c r="R103" s="467"/>
      <c r="S103" s="468"/>
      <c r="T103" s="465"/>
      <c r="U103" s="1184"/>
      <c r="V103" s="1184"/>
      <c r="W103" s="1194"/>
      <c r="X103" s="1201"/>
      <c r="Y103" s="1176"/>
      <c r="Z103" s="1190"/>
      <c r="AA103" s="415">
        <f>IF(P103=P102,0,IF(P103=P101,0,IF(P103=P100,0,IF(P103=P99,0,1))))</f>
        <v>0</v>
      </c>
      <c r="AB103" s="415" t="s">
        <v>524</v>
      </c>
      <c r="AC103" s="415" t="str">
        <f t="shared" si="6"/>
        <v>??</v>
      </c>
      <c r="AD103" s="462">
        <f t="shared" si="9"/>
        <v>0</v>
      </c>
    </row>
    <row r="104" spans="1:30" ht="13" customHeight="1" thickTop="1" thickBot="1">
      <c r="A104" s="1156"/>
      <c r="B104" s="1146"/>
      <c r="C104" s="1160"/>
      <c r="D104" s="1162"/>
      <c r="E104" s="1165"/>
      <c r="F104" s="1167"/>
      <c r="G104" s="1146"/>
      <c r="H104" s="1195"/>
      <c r="I104" s="1199"/>
      <c r="J104" s="1197"/>
      <c r="K104" s="1146"/>
      <c r="L104" s="1146"/>
      <c r="M104" s="463"/>
      <c r="N104" s="464"/>
      <c r="O104" s="465"/>
      <c r="P104" s="466"/>
      <c r="Q104" s="465"/>
      <c r="R104" s="467"/>
      <c r="S104" s="468"/>
      <c r="T104" s="465"/>
      <c r="U104" s="1184"/>
      <c r="V104" s="1184"/>
      <c r="W104" s="1194"/>
      <c r="X104" s="1201"/>
      <c r="Y104" s="1176"/>
      <c r="Z104" s="1190"/>
      <c r="AA104" s="415">
        <f>IF(P104=P103,0,IF(P104=P102,0,IF(P104=P101,0,IF(P104=P100,0,IF(P104=P99,0,1)))))</f>
        <v>0</v>
      </c>
      <c r="AB104" s="415" t="s">
        <v>524</v>
      </c>
      <c r="AC104" s="415" t="str">
        <f t="shared" si="6"/>
        <v>??</v>
      </c>
      <c r="AD104" s="462">
        <f t="shared" si="9"/>
        <v>0</v>
      </c>
    </row>
    <row r="105" spans="1:30" ht="13" customHeight="1" thickTop="1" thickBot="1">
      <c r="A105" s="1156"/>
      <c r="B105" s="1146"/>
      <c r="C105" s="1160"/>
      <c r="D105" s="1162"/>
      <c r="E105" s="1165"/>
      <c r="F105" s="1167"/>
      <c r="G105" s="1146"/>
      <c r="H105" s="1195"/>
      <c r="I105" s="1199"/>
      <c r="J105" s="1197"/>
      <c r="K105" s="1146"/>
      <c r="L105" s="1146"/>
      <c r="M105" s="463"/>
      <c r="N105" s="464"/>
      <c r="O105" s="465"/>
      <c r="P105" s="466"/>
      <c r="Q105" s="465"/>
      <c r="R105" s="467"/>
      <c r="S105" s="468"/>
      <c r="T105" s="465"/>
      <c r="U105" s="1184"/>
      <c r="V105" s="1184"/>
      <c r="W105" s="491" t="str">
        <f>IF(W99&gt;9,"błąd","")</f>
        <v/>
      </c>
      <c r="X105" s="1201"/>
      <c r="Y105" s="1176"/>
      <c r="Z105" s="1190"/>
      <c r="AA105" s="415">
        <f>IF(P105=P104,0,IF(P105=P103,0,IF(P105=P102,0,IF(P105=P101,0,IF(P105=P100,0,IF(P105=P99,0,1))))))</f>
        <v>0</v>
      </c>
      <c r="AB105" s="415" t="s">
        <v>524</v>
      </c>
      <c r="AC105" s="415" t="str">
        <f t="shared" si="6"/>
        <v>??</v>
      </c>
      <c r="AD105" s="462">
        <f t="shared" si="9"/>
        <v>0</v>
      </c>
    </row>
    <row r="106" spans="1:30" ht="13" customHeight="1" thickTop="1" thickBot="1">
      <c r="A106" s="1156"/>
      <c r="B106" s="1146"/>
      <c r="C106" s="1160"/>
      <c r="D106" s="1162"/>
      <c r="E106" s="1165"/>
      <c r="F106" s="1167"/>
      <c r="G106" s="1146"/>
      <c r="H106" s="1195"/>
      <c r="I106" s="1199"/>
      <c r="J106" s="1197"/>
      <c r="K106" s="1146"/>
      <c r="L106" s="1146"/>
      <c r="M106" s="463"/>
      <c r="N106" s="464"/>
      <c r="O106" s="465"/>
      <c r="P106" s="466"/>
      <c r="Q106" s="465"/>
      <c r="R106" s="467"/>
      <c r="S106" s="468"/>
      <c r="T106" s="465"/>
      <c r="U106" s="1184"/>
      <c r="V106" s="1184"/>
      <c r="W106" s="491"/>
      <c r="X106" s="1201"/>
      <c r="Y106" s="1176"/>
      <c r="Z106" s="1190"/>
      <c r="AA106" s="415">
        <f>IF(P106=P105,0,IF(P106=P104,0,IF(P106=P103,0,IF(P106=P102,0,IF(P106=P101,0,IF(P106=P100,0,IF(P106=P99,0,1)))))))</f>
        <v>0</v>
      </c>
      <c r="AB106" s="415" t="s">
        <v>524</v>
      </c>
      <c r="AC106" s="415" t="str">
        <f t="shared" si="6"/>
        <v>??</v>
      </c>
      <c r="AD106" s="462">
        <f t="shared" si="9"/>
        <v>0</v>
      </c>
    </row>
    <row r="107" spans="1:30" ht="13" customHeight="1" thickTop="1" thickBot="1">
      <c r="A107" s="1156"/>
      <c r="B107" s="1146"/>
      <c r="C107" s="1160"/>
      <c r="D107" s="1162"/>
      <c r="E107" s="1165"/>
      <c r="F107" s="1167"/>
      <c r="G107" s="1146"/>
      <c r="H107" s="1195"/>
      <c r="I107" s="1199"/>
      <c r="J107" s="1197"/>
      <c r="K107" s="1146"/>
      <c r="L107" s="1146"/>
      <c r="M107" s="463"/>
      <c r="N107" s="464"/>
      <c r="O107" s="465"/>
      <c r="P107" s="466"/>
      <c r="Q107" s="465"/>
      <c r="R107" s="467"/>
      <c r="S107" s="468"/>
      <c r="T107" s="465"/>
      <c r="U107" s="1184"/>
      <c r="V107" s="1184"/>
      <c r="W107" s="491"/>
      <c r="X107" s="1201"/>
      <c r="Y107" s="1176"/>
      <c r="Z107" s="1190"/>
      <c r="AA107" s="415">
        <f>IF(P107=P106,0,IF(P107=P105,0,IF(P107=P104,0,IF(P107=P103,0,IF(P107=P102,0,IF(P107=P101,0,IF(P107=P100,IF(P107=P99,0,1))))))))</f>
        <v>0</v>
      </c>
      <c r="AB107" s="415" t="s">
        <v>524</v>
      </c>
      <c r="AC107" s="415" t="str">
        <f t="shared" si="6"/>
        <v>??</v>
      </c>
      <c r="AD107" s="462">
        <f t="shared" si="9"/>
        <v>0</v>
      </c>
    </row>
    <row r="108" spans="1:30" ht="13" customHeight="1" thickTop="1" thickBot="1">
      <c r="A108" s="1157"/>
      <c r="B108" s="1147"/>
      <c r="C108" s="1161"/>
      <c r="D108" s="1163"/>
      <c r="E108" s="1166"/>
      <c r="F108" s="1168"/>
      <c r="G108" s="1147"/>
      <c r="H108" s="1196"/>
      <c r="I108" s="1200"/>
      <c r="J108" s="1198"/>
      <c r="K108" s="1147"/>
      <c r="L108" s="1147"/>
      <c r="M108" s="469"/>
      <c r="N108" s="470"/>
      <c r="O108" s="471"/>
      <c r="P108" s="472"/>
      <c r="Q108" s="471"/>
      <c r="R108" s="473"/>
      <c r="S108" s="474"/>
      <c r="T108" s="471"/>
      <c r="U108" s="1185"/>
      <c r="V108" s="1185"/>
      <c r="W108" s="492"/>
      <c r="X108" s="1201"/>
      <c r="Y108" s="1177"/>
      <c r="Z108" s="1190"/>
      <c r="AA108" s="415">
        <f>IF(P108=P107,0,IF(P108=P106,0,IF(P108=P105,0,IF(P108=P104,0,IF(P108=P103,0,IF(P108=P102,0,IF(P108=P101,0,IF(P108=P100,0,IF(P108=P99,0,1)))))))))</f>
        <v>0</v>
      </c>
      <c r="AB108" s="415" t="s">
        <v>524</v>
      </c>
      <c r="AC108" s="415" t="str">
        <f t="shared" si="6"/>
        <v>??</v>
      </c>
      <c r="AD108" s="462">
        <f t="shared" si="9"/>
        <v>0</v>
      </c>
    </row>
    <row r="109" spans="1:30" ht="13" customHeight="1" thickTop="1" thickBot="1">
      <c r="A109" s="1156"/>
      <c r="B109" s="1158"/>
      <c r="C109" s="1160"/>
      <c r="D109" s="1162"/>
      <c r="E109" s="1164"/>
      <c r="F109" s="1164"/>
      <c r="G109" s="1158"/>
      <c r="H109" s="1195"/>
      <c r="I109" s="1158"/>
      <c r="J109" s="1158"/>
      <c r="K109" s="1146"/>
      <c r="L109" s="1146"/>
      <c r="M109" s="453"/>
      <c r="N109" s="464"/>
      <c r="O109" s="465"/>
      <c r="P109" s="466"/>
      <c r="Q109" s="465"/>
      <c r="R109" s="467"/>
      <c r="S109" s="468"/>
      <c r="T109" s="465"/>
      <c r="U109" s="1183">
        <f>SUM(R109:T118)</f>
        <v>0</v>
      </c>
      <c r="V109" s="1183">
        <f t="shared" si="10"/>
        <v>0</v>
      </c>
      <c r="W109" s="1193">
        <f>IF((U109-V109)&gt;=0,U109-V109,0)</f>
        <v>0</v>
      </c>
      <c r="X109" s="1201">
        <f>IF(U109&lt;V109,U109,V109)/IF(V109=0,1,V109)</f>
        <v>0</v>
      </c>
      <c r="Y109" s="1175" t="str">
        <f>IF(X109=1,"pe",IF(X109&gt;0,"ne",""))</f>
        <v/>
      </c>
      <c r="Z109" s="1190"/>
      <c r="AA109" s="415">
        <v>1</v>
      </c>
      <c r="AB109" s="415" t="s">
        <v>524</v>
      </c>
      <c r="AC109" s="415" t="str">
        <f t="shared" si="6"/>
        <v>??</v>
      </c>
      <c r="AD109" s="462">
        <f>C109</f>
        <v>0</v>
      </c>
    </row>
    <row r="110" spans="1:30" ht="13" customHeight="1" thickTop="1" thickBot="1">
      <c r="A110" s="1156"/>
      <c r="B110" s="1146"/>
      <c r="C110" s="1160"/>
      <c r="D110" s="1162"/>
      <c r="E110" s="1165"/>
      <c r="F110" s="1167"/>
      <c r="G110" s="1146"/>
      <c r="H110" s="1195"/>
      <c r="I110" s="1146"/>
      <c r="J110" s="1197"/>
      <c r="K110" s="1146"/>
      <c r="L110" s="1146"/>
      <c r="M110" s="463"/>
      <c r="N110" s="464"/>
      <c r="O110" s="465"/>
      <c r="P110" s="466"/>
      <c r="Q110" s="465"/>
      <c r="R110" s="467"/>
      <c r="S110" s="468"/>
      <c r="T110" s="465"/>
      <c r="U110" s="1184"/>
      <c r="V110" s="1184"/>
      <c r="W110" s="1194"/>
      <c r="X110" s="1201"/>
      <c r="Y110" s="1176"/>
      <c r="Z110" s="1190"/>
      <c r="AA110" s="415">
        <f>IF(P110=P109,0,1)</f>
        <v>0</v>
      </c>
      <c r="AB110" s="415" t="s">
        <v>524</v>
      </c>
      <c r="AC110" s="415" t="str">
        <f t="shared" si="6"/>
        <v>??</v>
      </c>
      <c r="AD110" s="462">
        <f t="shared" si="9"/>
        <v>0</v>
      </c>
    </row>
    <row r="111" spans="1:30" ht="13" customHeight="1" thickTop="1" thickBot="1">
      <c r="A111" s="1156"/>
      <c r="B111" s="1146"/>
      <c r="C111" s="1160"/>
      <c r="D111" s="1162"/>
      <c r="E111" s="1165"/>
      <c r="F111" s="1167"/>
      <c r="G111" s="1146"/>
      <c r="H111" s="1195"/>
      <c r="I111" s="1199"/>
      <c r="J111" s="1197"/>
      <c r="K111" s="1146"/>
      <c r="L111" s="1146"/>
      <c r="M111" s="463"/>
      <c r="N111" s="464"/>
      <c r="O111" s="465"/>
      <c r="P111" s="466"/>
      <c r="Q111" s="465"/>
      <c r="R111" s="467"/>
      <c r="S111" s="468"/>
      <c r="T111" s="465"/>
      <c r="U111" s="1184"/>
      <c r="V111" s="1184"/>
      <c r="W111" s="1194"/>
      <c r="X111" s="1201"/>
      <c r="Y111" s="1176"/>
      <c r="Z111" s="1190"/>
      <c r="AA111" s="415">
        <f>IF(P111=P110,0,IF(P111=P109,0,1))</f>
        <v>0</v>
      </c>
      <c r="AB111" s="415" t="s">
        <v>524</v>
      </c>
      <c r="AC111" s="415" t="str">
        <f t="shared" si="6"/>
        <v>??</v>
      </c>
      <c r="AD111" s="462">
        <f t="shared" si="9"/>
        <v>0</v>
      </c>
    </row>
    <row r="112" spans="1:30" ht="13" customHeight="1" thickTop="1" thickBot="1">
      <c r="A112" s="1156"/>
      <c r="B112" s="1146"/>
      <c r="C112" s="1160"/>
      <c r="D112" s="1162"/>
      <c r="E112" s="1165"/>
      <c r="F112" s="1167"/>
      <c r="G112" s="1146"/>
      <c r="H112" s="1195"/>
      <c r="I112" s="1199"/>
      <c r="J112" s="1197"/>
      <c r="K112" s="1146"/>
      <c r="L112" s="1146"/>
      <c r="M112" s="463"/>
      <c r="N112" s="464"/>
      <c r="O112" s="465"/>
      <c r="P112" s="466"/>
      <c r="Q112" s="465"/>
      <c r="R112" s="467"/>
      <c r="S112" s="468"/>
      <c r="T112" s="465"/>
      <c r="U112" s="1184"/>
      <c r="V112" s="1184"/>
      <c r="W112" s="1194"/>
      <c r="X112" s="1201"/>
      <c r="Y112" s="1176"/>
      <c r="Z112" s="1190"/>
      <c r="AA112" s="415">
        <f>IF(P112=P111,0,IF(P112=P110,0,IF(P112=P109,0,1)))</f>
        <v>0</v>
      </c>
      <c r="AB112" s="415" t="s">
        <v>524</v>
      </c>
      <c r="AC112" s="415" t="str">
        <f t="shared" si="6"/>
        <v>??</v>
      </c>
      <c r="AD112" s="462">
        <f t="shared" si="9"/>
        <v>0</v>
      </c>
    </row>
    <row r="113" spans="1:30" ht="13" customHeight="1" thickTop="1" thickBot="1">
      <c r="A113" s="1156"/>
      <c r="B113" s="1146"/>
      <c r="C113" s="1160"/>
      <c r="D113" s="1162"/>
      <c r="E113" s="1165"/>
      <c r="F113" s="1167"/>
      <c r="G113" s="1146"/>
      <c r="H113" s="1195"/>
      <c r="I113" s="1199"/>
      <c r="J113" s="1197"/>
      <c r="K113" s="1146"/>
      <c r="L113" s="1146"/>
      <c r="M113" s="463"/>
      <c r="N113" s="464"/>
      <c r="O113" s="465"/>
      <c r="P113" s="466"/>
      <c r="Q113" s="465"/>
      <c r="R113" s="467"/>
      <c r="S113" s="468"/>
      <c r="T113" s="465"/>
      <c r="U113" s="1184"/>
      <c r="V113" s="1184"/>
      <c r="W113" s="1194"/>
      <c r="X113" s="1201"/>
      <c r="Y113" s="1176"/>
      <c r="Z113" s="1190"/>
      <c r="AA113" s="415">
        <f>IF(P113=P112,0,IF(P113=P111,0,IF(P113=P110,0,IF(P113=P109,0,1))))</f>
        <v>0</v>
      </c>
      <c r="AB113" s="415" t="s">
        <v>524</v>
      </c>
      <c r="AC113" s="415" t="str">
        <f t="shared" si="6"/>
        <v>??</v>
      </c>
      <c r="AD113" s="462">
        <f t="shared" si="9"/>
        <v>0</v>
      </c>
    </row>
    <row r="114" spans="1:30" ht="13" customHeight="1" thickTop="1" thickBot="1">
      <c r="A114" s="1156"/>
      <c r="B114" s="1146"/>
      <c r="C114" s="1160"/>
      <c r="D114" s="1162"/>
      <c r="E114" s="1165"/>
      <c r="F114" s="1167"/>
      <c r="G114" s="1146"/>
      <c r="H114" s="1195"/>
      <c r="I114" s="1199"/>
      <c r="J114" s="1197"/>
      <c r="K114" s="1146"/>
      <c r="L114" s="1146"/>
      <c r="M114" s="463"/>
      <c r="N114" s="464"/>
      <c r="O114" s="465"/>
      <c r="P114" s="466"/>
      <c r="Q114" s="465"/>
      <c r="R114" s="467"/>
      <c r="S114" s="468"/>
      <c r="T114" s="465"/>
      <c r="U114" s="1184"/>
      <c r="V114" s="1184"/>
      <c r="W114" s="1194"/>
      <c r="X114" s="1201"/>
      <c r="Y114" s="1176"/>
      <c r="Z114" s="1190"/>
      <c r="AA114" s="415">
        <f>IF(P114=P113,0,IF(P114=P112,0,IF(P114=P111,0,IF(P114=P110,0,IF(P114=P109,0,1)))))</f>
        <v>0</v>
      </c>
      <c r="AB114" s="415" t="s">
        <v>524</v>
      </c>
      <c r="AC114" s="415" t="str">
        <f t="shared" si="6"/>
        <v>??</v>
      </c>
      <c r="AD114" s="462">
        <f t="shared" si="9"/>
        <v>0</v>
      </c>
    </row>
    <row r="115" spans="1:30" ht="13" customHeight="1" thickTop="1" thickBot="1">
      <c r="A115" s="1156"/>
      <c r="B115" s="1146"/>
      <c r="C115" s="1160"/>
      <c r="D115" s="1162"/>
      <c r="E115" s="1165"/>
      <c r="F115" s="1167"/>
      <c r="G115" s="1146"/>
      <c r="H115" s="1195"/>
      <c r="I115" s="1199"/>
      <c r="J115" s="1197"/>
      <c r="K115" s="1146"/>
      <c r="L115" s="1146"/>
      <c r="M115" s="463"/>
      <c r="N115" s="464"/>
      <c r="O115" s="465"/>
      <c r="P115" s="466"/>
      <c r="Q115" s="465"/>
      <c r="R115" s="467"/>
      <c r="S115" s="468"/>
      <c r="T115" s="465"/>
      <c r="U115" s="1184"/>
      <c r="V115" s="1184"/>
      <c r="W115" s="491" t="str">
        <f>IF(W109&gt;9,"błąd","")</f>
        <v/>
      </c>
      <c r="X115" s="1201"/>
      <c r="Y115" s="1176"/>
      <c r="Z115" s="1190"/>
      <c r="AA115" s="415">
        <f>IF(P115=P114,0,IF(P115=P113,0,IF(P115=P112,0,IF(P115=P111,0,IF(P115=P110,0,IF(P115=P109,0,1))))))</f>
        <v>0</v>
      </c>
      <c r="AB115" s="415" t="s">
        <v>524</v>
      </c>
      <c r="AC115" s="415" t="str">
        <f t="shared" si="6"/>
        <v>??</v>
      </c>
      <c r="AD115" s="462">
        <f t="shared" si="9"/>
        <v>0</v>
      </c>
    </row>
    <row r="116" spans="1:30" ht="13" customHeight="1" thickTop="1" thickBot="1">
      <c r="A116" s="1156"/>
      <c r="B116" s="1146"/>
      <c r="C116" s="1160"/>
      <c r="D116" s="1162"/>
      <c r="E116" s="1165"/>
      <c r="F116" s="1167"/>
      <c r="G116" s="1146"/>
      <c r="H116" s="1195"/>
      <c r="I116" s="1199"/>
      <c r="J116" s="1197"/>
      <c r="K116" s="1146"/>
      <c r="L116" s="1146"/>
      <c r="M116" s="463"/>
      <c r="N116" s="464"/>
      <c r="O116" s="465"/>
      <c r="P116" s="466"/>
      <c r="Q116" s="465"/>
      <c r="R116" s="467"/>
      <c r="S116" s="468"/>
      <c r="T116" s="465"/>
      <c r="U116" s="1184"/>
      <c r="V116" s="1184"/>
      <c r="W116" s="491"/>
      <c r="X116" s="1201"/>
      <c r="Y116" s="1176"/>
      <c r="Z116" s="1190"/>
      <c r="AA116" s="415">
        <f>IF(P116=P115,0,IF(P116=P114,0,IF(P116=P113,0,IF(P116=P112,0,IF(P116=P111,0,IF(P116=P110,0,IF(P116=P109,0,1)))))))</f>
        <v>0</v>
      </c>
      <c r="AB116" s="415" t="s">
        <v>524</v>
      </c>
      <c r="AC116" s="415" t="str">
        <f t="shared" si="6"/>
        <v>??</v>
      </c>
      <c r="AD116" s="462">
        <f t="shared" si="9"/>
        <v>0</v>
      </c>
    </row>
    <row r="117" spans="1:30" ht="13" customHeight="1" thickTop="1" thickBot="1">
      <c r="A117" s="1156"/>
      <c r="B117" s="1146"/>
      <c r="C117" s="1160"/>
      <c r="D117" s="1162"/>
      <c r="E117" s="1165"/>
      <c r="F117" s="1167"/>
      <c r="G117" s="1146"/>
      <c r="H117" s="1195"/>
      <c r="I117" s="1199"/>
      <c r="J117" s="1197"/>
      <c r="K117" s="1146"/>
      <c r="L117" s="1146"/>
      <c r="M117" s="463"/>
      <c r="N117" s="464"/>
      <c r="O117" s="465"/>
      <c r="P117" s="466"/>
      <c r="Q117" s="465"/>
      <c r="R117" s="467"/>
      <c r="S117" s="468"/>
      <c r="T117" s="465"/>
      <c r="U117" s="1184"/>
      <c r="V117" s="1184"/>
      <c r="W117" s="491"/>
      <c r="X117" s="1201"/>
      <c r="Y117" s="1176"/>
      <c r="Z117" s="1190"/>
      <c r="AA117" s="415">
        <f>IF(P117=P116,0,IF(P117=P115,0,IF(P117=P114,0,IF(P117=P113,0,IF(P117=P112,0,IF(P117=P111,0,IF(P117=P110,IF(P117=P109,0,1))))))))</f>
        <v>0</v>
      </c>
      <c r="AB117" s="415" t="s">
        <v>524</v>
      </c>
      <c r="AC117" s="415" t="str">
        <f t="shared" si="6"/>
        <v>??</v>
      </c>
      <c r="AD117" s="462">
        <f t="shared" si="9"/>
        <v>0</v>
      </c>
    </row>
    <row r="118" spans="1:30" ht="13" customHeight="1" thickTop="1" thickBot="1">
      <c r="A118" s="1157"/>
      <c r="B118" s="1147"/>
      <c r="C118" s="1161"/>
      <c r="D118" s="1163"/>
      <c r="E118" s="1166"/>
      <c r="F118" s="1168"/>
      <c r="G118" s="1147"/>
      <c r="H118" s="1196"/>
      <c r="I118" s="1200"/>
      <c r="J118" s="1198"/>
      <c r="K118" s="1147"/>
      <c r="L118" s="1147"/>
      <c r="M118" s="469"/>
      <c r="N118" s="470"/>
      <c r="O118" s="471"/>
      <c r="P118" s="472"/>
      <c r="Q118" s="471"/>
      <c r="R118" s="473"/>
      <c r="S118" s="474"/>
      <c r="T118" s="471"/>
      <c r="U118" s="1185"/>
      <c r="V118" s="1185"/>
      <c r="W118" s="492"/>
      <c r="X118" s="1201"/>
      <c r="Y118" s="1177"/>
      <c r="Z118" s="1190"/>
      <c r="AA118" s="415">
        <f>IF(P118=P117,0,IF(P118=P116,0,IF(P118=P115,0,IF(P118=P114,0,IF(P118=P113,0,IF(P118=P112,0,IF(P118=P111,0,IF(P118=P110,0,IF(P118=P109,0,1)))))))))</f>
        <v>0</v>
      </c>
      <c r="AB118" s="415" t="s">
        <v>524</v>
      </c>
      <c r="AC118" s="415" t="str">
        <f t="shared" si="6"/>
        <v>??</v>
      </c>
      <c r="AD118" s="462">
        <f t="shared" si="9"/>
        <v>0</v>
      </c>
    </row>
    <row r="119" spans="1:30" ht="13" customHeight="1" thickTop="1" thickBot="1">
      <c r="A119" s="1156"/>
      <c r="B119" s="1158"/>
      <c r="C119" s="1160"/>
      <c r="D119" s="1162"/>
      <c r="E119" s="1164"/>
      <c r="F119" s="1164"/>
      <c r="G119" s="1158"/>
      <c r="H119" s="1195"/>
      <c r="I119" s="1158"/>
      <c r="J119" s="1158"/>
      <c r="K119" s="1146"/>
      <c r="L119" s="1146"/>
      <c r="M119" s="453"/>
      <c r="N119" s="464"/>
      <c r="O119" s="465"/>
      <c r="P119" s="466"/>
      <c r="Q119" s="465"/>
      <c r="R119" s="467"/>
      <c r="S119" s="468"/>
      <c r="T119" s="465"/>
      <c r="U119" s="1183">
        <f>SUM(R119:T128)</f>
        <v>0</v>
      </c>
      <c r="V119" s="1183">
        <f>IF(U119&gt;0,18,0)</f>
        <v>0</v>
      </c>
      <c r="W119" s="1193">
        <f>IF((U119-V119)&gt;=0,U119-V119,0)</f>
        <v>0</v>
      </c>
      <c r="X119" s="1201">
        <f>IF(U119&lt;V119,U119,V119)/IF(V119=0,1,V119)</f>
        <v>0</v>
      </c>
      <c r="Y119" s="1175" t="str">
        <f>IF(X119=1,"pe",IF(X119&gt;0,"ne",""))</f>
        <v/>
      </c>
      <c r="Z119" s="1190"/>
      <c r="AA119" s="415">
        <v>1</v>
      </c>
      <c r="AB119" s="415" t="s">
        <v>524</v>
      </c>
      <c r="AC119" s="415" t="str">
        <f t="shared" si="6"/>
        <v>??</v>
      </c>
      <c r="AD119" s="462">
        <f>C119</f>
        <v>0</v>
      </c>
    </row>
    <row r="120" spans="1:30" ht="13" customHeight="1" thickTop="1" thickBot="1">
      <c r="A120" s="1156"/>
      <c r="B120" s="1146"/>
      <c r="C120" s="1160"/>
      <c r="D120" s="1162"/>
      <c r="E120" s="1165"/>
      <c r="F120" s="1167"/>
      <c r="G120" s="1146"/>
      <c r="H120" s="1195"/>
      <c r="I120" s="1146"/>
      <c r="J120" s="1197"/>
      <c r="K120" s="1146"/>
      <c r="L120" s="1146"/>
      <c r="M120" s="463"/>
      <c r="N120" s="464"/>
      <c r="O120" s="465"/>
      <c r="P120" s="466"/>
      <c r="Q120" s="465"/>
      <c r="R120" s="467"/>
      <c r="S120" s="468"/>
      <c r="T120" s="465"/>
      <c r="U120" s="1184"/>
      <c r="V120" s="1184"/>
      <c r="W120" s="1194"/>
      <c r="X120" s="1201"/>
      <c r="Y120" s="1176"/>
      <c r="Z120" s="1190"/>
      <c r="AA120" s="415">
        <f>IF(P120=P119,0,1)</f>
        <v>0</v>
      </c>
      <c r="AB120" s="415" t="s">
        <v>524</v>
      </c>
      <c r="AC120" s="415" t="str">
        <f t="shared" si="6"/>
        <v>??</v>
      </c>
      <c r="AD120" s="462">
        <f t="shared" ref="AD120:AD138" si="11">AD119</f>
        <v>0</v>
      </c>
    </row>
    <row r="121" spans="1:30" ht="13" customHeight="1" thickTop="1" thickBot="1">
      <c r="A121" s="1156"/>
      <c r="B121" s="1146"/>
      <c r="C121" s="1160"/>
      <c r="D121" s="1162"/>
      <c r="E121" s="1165"/>
      <c r="F121" s="1167"/>
      <c r="G121" s="1146"/>
      <c r="H121" s="1195"/>
      <c r="I121" s="1199"/>
      <c r="J121" s="1197"/>
      <c r="K121" s="1146"/>
      <c r="L121" s="1146"/>
      <c r="M121" s="463"/>
      <c r="N121" s="464"/>
      <c r="O121" s="465"/>
      <c r="P121" s="466"/>
      <c r="Q121" s="465"/>
      <c r="R121" s="467"/>
      <c r="S121" s="468"/>
      <c r="T121" s="465"/>
      <c r="U121" s="1184"/>
      <c r="V121" s="1184"/>
      <c r="W121" s="1194"/>
      <c r="X121" s="1201"/>
      <c r="Y121" s="1176"/>
      <c r="Z121" s="1190"/>
      <c r="AA121" s="415">
        <f>IF(P121=P120,0,IF(P121=P119,0,1))</f>
        <v>0</v>
      </c>
      <c r="AB121" s="415" t="s">
        <v>524</v>
      </c>
      <c r="AC121" s="415" t="str">
        <f t="shared" si="6"/>
        <v>??</v>
      </c>
      <c r="AD121" s="462">
        <f t="shared" si="11"/>
        <v>0</v>
      </c>
    </row>
    <row r="122" spans="1:30" ht="13" customHeight="1" thickTop="1" thickBot="1">
      <c r="A122" s="1156"/>
      <c r="B122" s="1146"/>
      <c r="C122" s="1160"/>
      <c r="D122" s="1162"/>
      <c r="E122" s="1165"/>
      <c r="F122" s="1167"/>
      <c r="G122" s="1146"/>
      <c r="H122" s="1195"/>
      <c r="I122" s="1199"/>
      <c r="J122" s="1197"/>
      <c r="K122" s="1146"/>
      <c r="L122" s="1146"/>
      <c r="M122" s="463"/>
      <c r="N122" s="464"/>
      <c r="O122" s="465"/>
      <c r="P122" s="466"/>
      <c r="Q122" s="465"/>
      <c r="R122" s="467"/>
      <c r="S122" s="468"/>
      <c r="T122" s="465"/>
      <c r="U122" s="1184"/>
      <c r="V122" s="1184"/>
      <c r="W122" s="1194"/>
      <c r="X122" s="1201"/>
      <c r="Y122" s="1176"/>
      <c r="Z122" s="1190"/>
      <c r="AA122" s="415">
        <f>IF(P122=P121,0,IF(P122=P120,0,IF(P122=P119,0,1)))</f>
        <v>0</v>
      </c>
      <c r="AB122" s="415" t="s">
        <v>524</v>
      </c>
      <c r="AC122" s="415" t="str">
        <f t="shared" si="6"/>
        <v>??</v>
      </c>
      <c r="AD122" s="462">
        <f t="shared" si="11"/>
        <v>0</v>
      </c>
    </row>
    <row r="123" spans="1:30" ht="13" customHeight="1" thickTop="1" thickBot="1">
      <c r="A123" s="1156"/>
      <c r="B123" s="1146"/>
      <c r="C123" s="1160"/>
      <c r="D123" s="1162"/>
      <c r="E123" s="1165"/>
      <c r="F123" s="1167"/>
      <c r="G123" s="1146"/>
      <c r="H123" s="1195"/>
      <c r="I123" s="1199"/>
      <c r="J123" s="1197"/>
      <c r="K123" s="1146"/>
      <c r="L123" s="1146"/>
      <c r="M123" s="463"/>
      <c r="N123" s="464"/>
      <c r="O123" s="465"/>
      <c r="P123" s="466"/>
      <c r="Q123" s="465"/>
      <c r="R123" s="467"/>
      <c r="S123" s="468"/>
      <c r="T123" s="465"/>
      <c r="U123" s="1184"/>
      <c r="V123" s="1184"/>
      <c r="W123" s="1194"/>
      <c r="X123" s="1201"/>
      <c r="Y123" s="1176"/>
      <c r="Z123" s="1190"/>
      <c r="AA123" s="415">
        <f>IF(P123=P122,0,IF(P123=P121,0,IF(P123=P120,0,IF(P123=P119,0,1))))</f>
        <v>0</v>
      </c>
      <c r="AB123" s="415" t="s">
        <v>524</v>
      </c>
      <c r="AC123" s="415" t="str">
        <f t="shared" si="6"/>
        <v>??</v>
      </c>
      <c r="AD123" s="462">
        <f t="shared" si="11"/>
        <v>0</v>
      </c>
    </row>
    <row r="124" spans="1:30" ht="13" customHeight="1" thickTop="1" thickBot="1">
      <c r="A124" s="1156"/>
      <c r="B124" s="1146"/>
      <c r="C124" s="1160"/>
      <c r="D124" s="1162"/>
      <c r="E124" s="1165"/>
      <c r="F124" s="1167"/>
      <c r="G124" s="1146"/>
      <c r="H124" s="1195"/>
      <c r="I124" s="1199"/>
      <c r="J124" s="1197"/>
      <c r="K124" s="1146"/>
      <c r="L124" s="1146"/>
      <c r="M124" s="463"/>
      <c r="N124" s="464"/>
      <c r="O124" s="465"/>
      <c r="P124" s="466"/>
      <c r="Q124" s="465"/>
      <c r="R124" s="467"/>
      <c r="S124" s="468"/>
      <c r="T124" s="465"/>
      <c r="U124" s="1184"/>
      <c r="V124" s="1184"/>
      <c r="W124" s="1194"/>
      <c r="X124" s="1201"/>
      <c r="Y124" s="1176"/>
      <c r="Z124" s="1190"/>
      <c r="AA124" s="415">
        <f>IF(P124=P123,0,IF(P124=P122,0,IF(P124=P121,0,IF(P124=P120,0,IF(P124=P119,0,1)))))</f>
        <v>0</v>
      </c>
      <c r="AB124" s="415" t="s">
        <v>524</v>
      </c>
      <c r="AC124" s="415" t="str">
        <f t="shared" si="6"/>
        <v>??</v>
      </c>
      <c r="AD124" s="462">
        <f t="shared" si="11"/>
        <v>0</v>
      </c>
    </row>
    <row r="125" spans="1:30" ht="13" customHeight="1" thickTop="1" thickBot="1">
      <c r="A125" s="1156"/>
      <c r="B125" s="1146"/>
      <c r="C125" s="1160"/>
      <c r="D125" s="1162"/>
      <c r="E125" s="1165"/>
      <c r="F125" s="1167"/>
      <c r="G125" s="1146"/>
      <c r="H125" s="1195"/>
      <c r="I125" s="1199"/>
      <c r="J125" s="1197"/>
      <c r="K125" s="1146"/>
      <c r="L125" s="1146"/>
      <c r="M125" s="463"/>
      <c r="N125" s="464"/>
      <c r="O125" s="465"/>
      <c r="P125" s="466"/>
      <c r="Q125" s="465"/>
      <c r="R125" s="467"/>
      <c r="S125" s="468"/>
      <c r="T125" s="465"/>
      <c r="U125" s="1184"/>
      <c r="V125" s="1184"/>
      <c r="W125" s="491" t="str">
        <f>IF(W119&gt;9,"błąd","")</f>
        <v/>
      </c>
      <c r="X125" s="1201"/>
      <c r="Y125" s="1176"/>
      <c r="Z125" s="1190"/>
      <c r="AA125" s="415">
        <f>IF(P125=P124,0,IF(P125=P123,0,IF(P125=P122,0,IF(P125=P121,0,IF(P125=P120,0,IF(P125=P119,0,1))))))</f>
        <v>0</v>
      </c>
      <c r="AB125" s="415" t="s">
        <v>524</v>
      </c>
      <c r="AC125" s="415" t="str">
        <f t="shared" si="6"/>
        <v>??</v>
      </c>
      <c r="AD125" s="462">
        <f t="shared" si="11"/>
        <v>0</v>
      </c>
    </row>
    <row r="126" spans="1:30" ht="13" customHeight="1" thickTop="1" thickBot="1">
      <c r="A126" s="1156"/>
      <c r="B126" s="1146"/>
      <c r="C126" s="1160"/>
      <c r="D126" s="1162"/>
      <c r="E126" s="1165"/>
      <c r="F126" s="1167"/>
      <c r="G126" s="1146"/>
      <c r="H126" s="1195"/>
      <c r="I126" s="1199"/>
      <c r="J126" s="1197"/>
      <c r="K126" s="1146"/>
      <c r="L126" s="1146"/>
      <c r="M126" s="463"/>
      <c r="N126" s="464"/>
      <c r="O126" s="465"/>
      <c r="P126" s="466"/>
      <c r="Q126" s="465"/>
      <c r="R126" s="467"/>
      <c r="S126" s="468"/>
      <c r="T126" s="465"/>
      <c r="U126" s="1184"/>
      <c r="V126" s="1184"/>
      <c r="W126" s="491"/>
      <c r="X126" s="1201"/>
      <c r="Y126" s="1176"/>
      <c r="Z126" s="1190"/>
      <c r="AA126" s="415">
        <f>IF(P126=P125,0,IF(P126=P124,0,IF(P126=P123,0,IF(P126=P122,0,IF(P126=P121,0,IF(P126=P120,0,IF(P126=P119,0,1)))))))</f>
        <v>0</v>
      </c>
      <c r="AB126" s="415" t="s">
        <v>524</v>
      </c>
      <c r="AC126" s="415" t="str">
        <f t="shared" si="6"/>
        <v>??</v>
      </c>
      <c r="AD126" s="462">
        <f t="shared" si="11"/>
        <v>0</v>
      </c>
    </row>
    <row r="127" spans="1:30" ht="13" customHeight="1" thickTop="1" thickBot="1">
      <c r="A127" s="1156"/>
      <c r="B127" s="1146"/>
      <c r="C127" s="1160"/>
      <c r="D127" s="1162"/>
      <c r="E127" s="1165"/>
      <c r="F127" s="1167"/>
      <c r="G127" s="1146"/>
      <c r="H127" s="1195"/>
      <c r="I127" s="1199"/>
      <c r="J127" s="1197"/>
      <c r="K127" s="1146"/>
      <c r="L127" s="1146"/>
      <c r="M127" s="463"/>
      <c r="N127" s="464"/>
      <c r="O127" s="465"/>
      <c r="P127" s="466"/>
      <c r="Q127" s="465"/>
      <c r="R127" s="467"/>
      <c r="S127" s="468"/>
      <c r="T127" s="465"/>
      <c r="U127" s="1184"/>
      <c r="V127" s="1184"/>
      <c r="W127" s="491"/>
      <c r="X127" s="1201"/>
      <c r="Y127" s="1176"/>
      <c r="Z127" s="1190"/>
      <c r="AA127" s="415">
        <f>IF(P127=P126,0,IF(P127=P125,0,IF(P127=P124,0,IF(P127=P123,0,IF(P127=P122,0,IF(P127=P121,0,IF(P127=P120,IF(P127=P119,0,1))))))))</f>
        <v>0</v>
      </c>
      <c r="AB127" s="415" t="s">
        <v>524</v>
      </c>
      <c r="AC127" s="415" t="str">
        <f t="shared" si="6"/>
        <v>??</v>
      </c>
      <c r="AD127" s="462">
        <f t="shared" si="11"/>
        <v>0</v>
      </c>
    </row>
    <row r="128" spans="1:30" ht="13" customHeight="1" thickTop="1" thickBot="1">
      <c r="A128" s="1157"/>
      <c r="B128" s="1147"/>
      <c r="C128" s="1161"/>
      <c r="D128" s="1163"/>
      <c r="E128" s="1166"/>
      <c r="F128" s="1168"/>
      <c r="G128" s="1147"/>
      <c r="H128" s="1196"/>
      <c r="I128" s="1200"/>
      <c r="J128" s="1198"/>
      <c r="K128" s="1147"/>
      <c r="L128" s="1147"/>
      <c r="M128" s="469"/>
      <c r="N128" s="470"/>
      <c r="O128" s="471"/>
      <c r="P128" s="472"/>
      <c r="Q128" s="471"/>
      <c r="R128" s="473"/>
      <c r="S128" s="474"/>
      <c r="T128" s="471"/>
      <c r="U128" s="1185"/>
      <c r="V128" s="1185"/>
      <c r="W128" s="492"/>
      <c r="X128" s="1201"/>
      <c r="Y128" s="1177"/>
      <c r="Z128" s="1190"/>
      <c r="AA128" s="415">
        <f>IF(P128=P127,0,IF(P128=P126,0,IF(P128=P125,0,IF(P128=P124,0,IF(P128=P123,0,IF(P128=P122,0,IF(P128=P121,0,IF(P128=P120,0,IF(P128=P119,0,1)))))))))</f>
        <v>0</v>
      </c>
      <c r="AB128" s="415" t="s">
        <v>524</v>
      </c>
      <c r="AC128" s="415" t="str">
        <f t="shared" si="6"/>
        <v>??</v>
      </c>
      <c r="AD128" s="462">
        <f t="shared" si="11"/>
        <v>0</v>
      </c>
    </row>
    <row r="129" spans="1:30" ht="13" customHeight="1" thickTop="1" thickBot="1">
      <c r="A129" s="1156"/>
      <c r="B129" s="1158"/>
      <c r="C129" s="1160"/>
      <c r="D129" s="1162"/>
      <c r="E129" s="1164"/>
      <c r="F129" s="1164"/>
      <c r="G129" s="1158"/>
      <c r="H129" s="1195"/>
      <c r="I129" s="1158"/>
      <c r="J129" s="1158"/>
      <c r="K129" s="1146"/>
      <c r="L129" s="1146"/>
      <c r="M129" s="453"/>
      <c r="N129" s="464"/>
      <c r="O129" s="465"/>
      <c r="P129" s="466"/>
      <c r="Q129" s="465"/>
      <c r="R129" s="467"/>
      <c r="S129" s="468"/>
      <c r="T129" s="465"/>
      <c r="U129" s="1183">
        <f>SUM(R129:T138)</f>
        <v>0</v>
      </c>
      <c r="V129" s="1183">
        <f t="shared" ref="V129" si="12">IF(U129&gt;0,18,0)</f>
        <v>0</v>
      </c>
      <c r="W129" s="1193">
        <f>IF((U129-V129)&gt;=0,U129-V129,0)</f>
        <v>0</v>
      </c>
      <c r="X129" s="1201">
        <f>IF(U129&lt;V129,U129,V129)/IF(V129=0,1,V129)</f>
        <v>0</v>
      </c>
      <c r="Y129" s="1175" t="str">
        <f>IF(X129=1,"pe",IF(X129&gt;0,"ne",""))</f>
        <v/>
      </c>
      <c r="Z129" s="1190"/>
      <c r="AA129" s="415">
        <v>1</v>
      </c>
      <c r="AB129" s="415" t="s">
        <v>524</v>
      </c>
      <c r="AC129" s="415" t="str">
        <f t="shared" si="6"/>
        <v>??</v>
      </c>
      <c r="AD129" s="462">
        <f>C129</f>
        <v>0</v>
      </c>
    </row>
    <row r="130" spans="1:30" ht="13" customHeight="1" thickTop="1" thickBot="1">
      <c r="A130" s="1156"/>
      <c r="B130" s="1146"/>
      <c r="C130" s="1160"/>
      <c r="D130" s="1162"/>
      <c r="E130" s="1165"/>
      <c r="F130" s="1167"/>
      <c r="G130" s="1146"/>
      <c r="H130" s="1195"/>
      <c r="I130" s="1146"/>
      <c r="J130" s="1197"/>
      <c r="K130" s="1146"/>
      <c r="L130" s="1146"/>
      <c r="M130" s="463"/>
      <c r="N130" s="464"/>
      <c r="O130" s="465"/>
      <c r="P130" s="466"/>
      <c r="Q130" s="465"/>
      <c r="R130" s="467"/>
      <c r="S130" s="468"/>
      <c r="T130" s="465"/>
      <c r="U130" s="1184"/>
      <c r="V130" s="1184"/>
      <c r="W130" s="1194"/>
      <c r="X130" s="1201"/>
      <c r="Y130" s="1176"/>
      <c r="Z130" s="1190"/>
      <c r="AA130" s="415">
        <f>IF(P130=P129,0,1)</f>
        <v>0</v>
      </c>
      <c r="AB130" s="415" t="s">
        <v>524</v>
      </c>
      <c r="AC130" s="415" t="str">
        <f t="shared" si="6"/>
        <v>??</v>
      </c>
      <c r="AD130" s="462">
        <f t="shared" si="11"/>
        <v>0</v>
      </c>
    </row>
    <row r="131" spans="1:30" ht="13" customHeight="1" thickTop="1" thickBot="1">
      <c r="A131" s="1156"/>
      <c r="B131" s="1146"/>
      <c r="C131" s="1160"/>
      <c r="D131" s="1162"/>
      <c r="E131" s="1165"/>
      <c r="F131" s="1167"/>
      <c r="G131" s="1146"/>
      <c r="H131" s="1195"/>
      <c r="I131" s="1199"/>
      <c r="J131" s="1197"/>
      <c r="K131" s="1146"/>
      <c r="L131" s="1146"/>
      <c r="M131" s="463"/>
      <c r="N131" s="464"/>
      <c r="O131" s="465"/>
      <c r="P131" s="466"/>
      <c r="Q131" s="465"/>
      <c r="R131" s="467"/>
      <c r="S131" s="468"/>
      <c r="T131" s="465"/>
      <c r="U131" s="1184"/>
      <c r="V131" s="1184"/>
      <c r="W131" s="1194"/>
      <c r="X131" s="1201"/>
      <c r="Y131" s="1176"/>
      <c r="Z131" s="1190"/>
      <c r="AA131" s="415">
        <f>IF(P131=P130,0,IF(P131=P129,0,1))</f>
        <v>0</v>
      </c>
      <c r="AB131" s="415" t="s">
        <v>524</v>
      </c>
      <c r="AC131" s="415" t="str">
        <f t="shared" si="6"/>
        <v>??</v>
      </c>
      <c r="AD131" s="462">
        <f t="shared" si="11"/>
        <v>0</v>
      </c>
    </row>
    <row r="132" spans="1:30" ht="13" customHeight="1" thickTop="1" thickBot="1">
      <c r="A132" s="1156"/>
      <c r="B132" s="1146"/>
      <c r="C132" s="1160"/>
      <c r="D132" s="1162"/>
      <c r="E132" s="1165"/>
      <c r="F132" s="1167"/>
      <c r="G132" s="1146"/>
      <c r="H132" s="1195"/>
      <c r="I132" s="1199"/>
      <c r="J132" s="1197"/>
      <c r="K132" s="1146"/>
      <c r="L132" s="1146"/>
      <c r="M132" s="463"/>
      <c r="N132" s="464"/>
      <c r="O132" s="465"/>
      <c r="P132" s="466"/>
      <c r="Q132" s="465"/>
      <c r="R132" s="467"/>
      <c r="S132" s="468"/>
      <c r="T132" s="465"/>
      <c r="U132" s="1184"/>
      <c r="V132" s="1184"/>
      <c r="W132" s="1194"/>
      <c r="X132" s="1201"/>
      <c r="Y132" s="1176"/>
      <c r="Z132" s="1190"/>
      <c r="AA132" s="415">
        <f>IF(P132=P131,0,IF(P132=P130,0,IF(P132=P129,0,1)))</f>
        <v>0</v>
      </c>
      <c r="AB132" s="415" t="s">
        <v>524</v>
      </c>
      <c r="AC132" s="415" t="str">
        <f t="shared" si="6"/>
        <v>??</v>
      </c>
      <c r="AD132" s="462">
        <f t="shared" si="11"/>
        <v>0</v>
      </c>
    </row>
    <row r="133" spans="1:30" ht="13" customHeight="1" thickTop="1" thickBot="1">
      <c r="A133" s="1156"/>
      <c r="B133" s="1146"/>
      <c r="C133" s="1160"/>
      <c r="D133" s="1162"/>
      <c r="E133" s="1165"/>
      <c r="F133" s="1167"/>
      <c r="G133" s="1146"/>
      <c r="H133" s="1195"/>
      <c r="I133" s="1199"/>
      <c r="J133" s="1197"/>
      <c r="K133" s="1146"/>
      <c r="L133" s="1146"/>
      <c r="M133" s="463"/>
      <c r="N133" s="464"/>
      <c r="O133" s="465"/>
      <c r="P133" s="466"/>
      <c r="Q133" s="465"/>
      <c r="R133" s="467"/>
      <c r="S133" s="468"/>
      <c r="T133" s="465"/>
      <c r="U133" s="1184"/>
      <c r="V133" s="1184"/>
      <c r="W133" s="1194"/>
      <c r="X133" s="1201"/>
      <c r="Y133" s="1176"/>
      <c r="Z133" s="1190"/>
      <c r="AA133" s="415">
        <f>IF(P133=P132,0,IF(P133=P131,0,IF(P133=P130,0,IF(P133=P129,0,1))))</f>
        <v>0</v>
      </c>
      <c r="AB133" s="415" t="s">
        <v>524</v>
      </c>
      <c r="AC133" s="415" t="str">
        <f t="shared" si="6"/>
        <v>??</v>
      </c>
      <c r="AD133" s="462">
        <f t="shared" si="11"/>
        <v>0</v>
      </c>
    </row>
    <row r="134" spans="1:30" ht="13" customHeight="1" thickTop="1" thickBot="1">
      <c r="A134" s="1156"/>
      <c r="B134" s="1146"/>
      <c r="C134" s="1160"/>
      <c r="D134" s="1162"/>
      <c r="E134" s="1165"/>
      <c r="F134" s="1167"/>
      <c r="G134" s="1146"/>
      <c r="H134" s="1195"/>
      <c r="I134" s="1199"/>
      <c r="J134" s="1197"/>
      <c r="K134" s="1146"/>
      <c r="L134" s="1146"/>
      <c r="M134" s="463"/>
      <c r="N134" s="464"/>
      <c r="O134" s="465"/>
      <c r="P134" s="466"/>
      <c r="Q134" s="465"/>
      <c r="R134" s="467"/>
      <c r="S134" s="468"/>
      <c r="T134" s="465"/>
      <c r="U134" s="1184"/>
      <c r="V134" s="1184"/>
      <c r="W134" s="1194"/>
      <c r="X134" s="1201"/>
      <c r="Y134" s="1176"/>
      <c r="Z134" s="1190"/>
      <c r="AA134" s="415">
        <f>IF(P134=P133,0,IF(P134=P132,0,IF(P134=P131,0,IF(P134=P130,0,IF(P134=P129,0,1)))))</f>
        <v>0</v>
      </c>
      <c r="AB134" s="415" t="s">
        <v>524</v>
      </c>
      <c r="AC134" s="415" t="str">
        <f t="shared" si="6"/>
        <v>??</v>
      </c>
      <c r="AD134" s="462">
        <f t="shared" si="11"/>
        <v>0</v>
      </c>
    </row>
    <row r="135" spans="1:30" ht="13" customHeight="1" thickTop="1" thickBot="1">
      <c r="A135" s="1156"/>
      <c r="B135" s="1146"/>
      <c r="C135" s="1160"/>
      <c r="D135" s="1162"/>
      <c r="E135" s="1165"/>
      <c r="F135" s="1167"/>
      <c r="G135" s="1146"/>
      <c r="H135" s="1195"/>
      <c r="I135" s="1199"/>
      <c r="J135" s="1197"/>
      <c r="K135" s="1146"/>
      <c r="L135" s="1146"/>
      <c r="M135" s="463"/>
      <c r="N135" s="464"/>
      <c r="O135" s="465"/>
      <c r="P135" s="466"/>
      <c r="Q135" s="465"/>
      <c r="R135" s="467"/>
      <c r="S135" s="468"/>
      <c r="T135" s="465"/>
      <c r="U135" s="1184"/>
      <c r="V135" s="1184"/>
      <c r="W135" s="491" t="str">
        <f>IF(W129&gt;9,"błąd","")</f>
        <v/>
      </c>
      <c r="X135" s="1201"/>
      <c r="Y135" s="1176"/>
      <c r="Z135" s="1190"/>
      <c r="AA135" s="415">
        <f>IF(P135=P134,0,IF(P135=P133,0,IF(P135=P132,0,IF(P135=P131,0,IF(P135=P130,0,IF(P135=P129,0,1))))))</f>
        <v>0</v>
      </c>
      <c r="AB135" s="415" t="s">
        <v>524</v>
      </c>
      <c r="AC135" s="415" t="str">
        <f t="shared" si="6"/>
        <v>??</v>
      </c>
      <c r="AD135" s="462">
        <f t="shared" si="11"/>
        <v>0</v>
      </c>
    </row>
    <row r="136" spans="1:30" ht="13" customHeight="1" thickTop="1" thickBot="1">
      <c r="A136" s="1156"/>
      <c r="B136" s="1146"/>
      <c r="C136" s="1160"/>
      <c r="D136" s="1162"/>
      <c r="E136" s="1165"/>
      <c r="F136" s="1167"/>
      <c r="G136" s="1146"/>
      <c r="H136" s="1195"/>
      <c r="I136" s="1199"/>
      <c r="J136" s="1197"/>
      <c r="K136" s="1146"/>
      <c r="L136" s="1146"/>
      <c r="M136" s="463"/>
      <c r="N136" s="464"/>
      <c r="O136" s="465"/>
      <c r="P136" s="466"/>
      <c r="Q136" s="465"/>
      <c r="R136" s="467"/>
      <c r="S136" s="468"/>
      <c r="T136" s="465"/>
      <c r="U136" s="1184"/>
      <c r="V136" s="1184"/>
      <c r="W136" s="491"/>
      <c r="X136" s="1201"/>
      <c r="Y136" s="1176"/>
      <c r="Z136" s="1190"/>
      <c r="AA136" s="415">
        <f>IF(P136=P135,0,IF(P136=P134,0,IF(P136=P133,0,IF(P136=P132,0,IF(P136=P131,0,IF(P136=P130,0,IF(P136=P129,0,1)))))))</f>
        <v>0</v>
      </c>
      <c r="AB136" s="415" t="s">
        <v>524</v>
      </c>
      <c r="AC136" s="415" t="str">
        <f t="shared" si="6"/>
        <v>??</v>
      </c>
      <c r="AD136" s="462">
        <f t="shared" si="11"/>
        <v>0</v>
      </c>
    </row>
    <row r="137" spans="1:30" ht="13" customHeight="1" thickTop="1" thickBot="1">
      <c r="A137" s="1156"/>
      <c r="B137" s="1146"/>
      <c r="C137" s="1160"/>
      <c r="D137" s="1162"/>
      <c r="E137" s="1165"/>
      <c r="F137" s="1167"/>
      <c r="G137" s="1146"/>
      <c r="H137" s="1195"/>
      <c r="I137" s="1199"/>
      <c r="J137" s="1197"/>
      <c r="K137" s="1146"/>
      <c r="L137" s="1146"/>
      <c r="M137" s="463"/>
      <c r="N137" s="464"/>
      <c r="O137" s="465"/>
      <c r="P137" s="466"/>
      <c r="Q137" s="465"/>
      <c r="R137" s="467"/>
      <c r="S137" s="468"/>
      <c r="T137" s="465"/>
      <c r="U137" s="1184"/>
      <c r="V137" s="1184"/>
      <c r="W137" s="491"/>
      <c r="X137" s="1201"/>
      <c r="Y137" s="1176"/>
      <c r="Z137" s="1190"/>
      <c r="AA137" s="415">
        <f>IF(P137=P136,0,IF(P137=P135,0,IF(P137=P134,0,IF(P137=P133,0,IF(P137=P132,0,IF(P137=P131,0,IF(P137=P130,IF(P137=P129,0,1))))))))</f>
        <v>0</v>
      </c>
      <c r="AB137" s="415" t="s">
        <v>524</v>
      </c>
      <c r="AC137" s="415" t="str">
        <f t="shared" si="6"/>
        <v>??</v>
      </c>
      <c r="AD137" s="462">
        <f t="shared" si="11"/>
        <v>0</v>
      </c>
    </row>
    <row r="138" spans="1:30" ht="13" customHeight="1" thickTop="1" thickBot="1">
      <c r="A138" s="1157"/>
      <c r="B138" s="1147"/>
      <c r="C138" s="1161"/>
      <c r="D138" s="1163"/>
      <c r="E138" s="1166"/>
      <c r="F138" s="1168"/>
      <c r="G138" s="1147"/>
      <c r="H138" s="1196"/>
      <c r="I138" s="1200"/>
      <c r="J138" s="1198"/>
      <c r="K138" s="1147"/>
      <c r="L138" s="1147"/>
      <c r="M138" s="469"/>
      <c r="N138" s="470"/>
      <c r="O138" s="471"/>
      <c r="P138" s="472"/>
      <c r="Q138" s="471"/>
      <c r="R138" s="473"/>
      <c r="S138" s="474"/>
      <c r="T138" s="471"/>
      <c r="U138" s="1185"/>
      <c r="V138" s="1185"/>
      <c r="W138" s="492"/>
      <c r="X138" s="1201"/>
      <c r="Y138" s="1177"/>
      <c r="Z138" s="1190"/>
      <c r="AA138" s="415">
        <f>IF(P138=P137,0,IF(P138=P136,0,IF(P138=P135,0,IF(P138=P134,0,IF(P138=P133,0,IF(P138=P132,0,IF(P138=P131,0,IF(P138=P130,0,IF(P138=P129,0,1)))))))))</f>
        <v>0</v>
      </c>
      <c r="AB138" s="415" t="s">
        <v>524</v>
      </c>
      <c r="AC138" s="415" t="str">
        <f t="shared" si="6"/>
        <v>??</v>
      </c>
      <c r="AD138" s="462">
        <f t="shared" si="11"/>
        <v>0</v>
      </c>
    </row>
    <row r="139" spans="1:30" ht="13" customHeight="1" thickTop="1" thickBot="1">
      <c r="A139" s="1156"/>
      <c r="B139" s="1158"/>
      <c r="C139" s="1160"/>
      <c r="D139" s="1162"/>
      <c r="E139" s="1164"/>
      <c r="F139" s="1164"/>
      <c r="G139" s="1158"/>
      <c r="H139" s="1195"/>
      <c r="I139" s="1158"/>
      <c r="J139" s="1158"/>
      <c r="K139" s="1146"/>
      <c r="L139" s="1146"/>
      <c r="M139" s="453"/>
      <c r="N139" s="464"/>
      <c r="O139" s="465"/>
      <c r="P139" s="466"/>
      <c r="Q139" s="465"/>
      <c r="R139" s="467"/>
      <c r="S139" s="468"/>
      <c r="T139" s="465"/>
      <c r="U139" s="1183">
        <f>SUM(R139:T148)</f>
        <v>0</v>
      </c>
      <c r="V139" s="1183">
        <f t="shared" ref="V139" si="13">IF(U139&gt;0,18,0)</f>
        <v>0</v>
      </c>
      <c r="W139" s="1193">
        <f>IF((U139-V139)&gt;=0,U139-V139,0)</f>
        <v>0</v>
      </c>
      <c r="X139" s="1201">
        <f>IF(U139&lt;V139,U139,V139)/IF(V139=0,1,V139)</f>
        <v>0</v>
      </c>
      <c r="Y139" s="1175" t="str">
        <f>IF(X139=1,"pe",IF(X139&gt;0,"ne",""))</f>
        <v/>
      </c>
      <c r="Z139" s="1190"/>
      <c r="AA139" s="415">
        <v>1</v>
      </c>
      <c r="AB139" s="415" t="s">
        <v>524</v>
      </c>
      <c r="AC139" s="415" t="str">
        <f t="shared" si="6"/>
        <v>??</v>
      </c>
      <c r="AD139" s="462">
        <f>C139</f>
        <v>0</v>
      </c>
    </row>
    <row r="140" spans="1:30" ht="13" customHeight="1" thickTop="1" thickBot="1">
      <c r="A140" s="1156"/>
      <c r="B140" s="1146"/>
      <c r="C140" s="1160"/>
      <c r="D140" s="1162"/>
      <c r="E140" s="1165"/>
      <c r="F140" s="1167"/>
      <c r="G140" s="1146"/>
      <c r="H140" s="1195"/>
      <c r="I140" s="1146"/>
      <c r="J140" s="1197"/>
      <c r="K140" s="1146"/>
      <c r="L140" s="1146"/>
      <c r="M140" s="463"/>
      <c r="N140" s="464"/>
      <c r="O140" s="465"/>
      <c r="P140" s="466"/>
      <c r="Q140" s="465"/>
      <c r="R140" s="467"/>
      <c r="S140" s="468"/>
      <c r="T140" s="465"/>
      <c r="U140" s="1184"/>
      <c r="V140" s="1184"/>
      <c r="W140" s="1194"/>
      <c r="X140" s="1201"/>
      <c r="Y140" s="1176"/>
      <c r="Z140" s="1190"/>
      <c r="AA140" s="415">
        <f>IF(P140=P139,0,1)</f>
        <v>0</v>
      </c>
      <c r="AB140" s="415" t="s">
        <v>524</v>
      </c>
      <c r="AC140" s="415" t="str">
        <f t="shared" si="6"/>
        <v>??</v>
      </c>
      <c r="AD140" s="462">
        <f t="shared" ref="AD140:AD168" si="14">AD139</f>
        <v>0</v>
      </c>
    </row>
    <row r="141" spans="1:30" ht="13" customHeight="1" thickTop="1" thickBot="1">
      <c r="A141" s="1156"/>
      <c r="B141" s="1146"/>
      <c r="C141" s="1160"/>
      <c r="D141" s="1162"/>
      <c r="E141" s="1165"/>
      <c r="F141" s="1167"/>
      <c r="G141" s="1146"/>
      <c r="H141" s="1195"/>
      <c r="I141" s="1199"/>
      <c r="J141" s="1197"/>
      <c r="K141" s="1146"/>
      <c r="L141" s="1146"/>
      <c r="M141" s="463"/>
      <c r="N141" s="464"/>
      <c r="O141" s="465"/>
      <c r="P141" s="466"/>
      <c r="Q141" s="465"/>
      <c r="R141" s="467"/>
      <c r="S141" s="468"/>
      <c r="T141" s="465"/>
      <c r="U141" s="1184"/>
      <c r="V141" s="1184"/>
      <c r="W141" s="1194"/>
      <c r="X141" s="1201"/>
      <c r="Y141" s="1176"/>
      <c r="Z141" s="1190"/>
      <c r="AA141" s="415">
        <f>IF(P141=P140,0,IF(P141=P139,0,1))</f>
        <v>0</v>
      </c>
      <c r="AB141" s="415" t="s">
        <v>524</v>
      </c>
      <c r="AC141" s="415" t="str">
        <f t="shared" si="6"/>
        <v>??</v>
      </c>
      <c r="AD141" s="462">
        <f t="shared" si="14"/>
        <v>0</v>
      </c>
    </row>
    <row r="142" spans="1:30" ht="13" customHeight="1" thickTop="1" thickBot="1">
      <c r="A142" s="1156"/>
      <c r="B142" s="1146"/>
      <c r="C142" s="1160"/>
      <c r="D142" s="1162"/>
      <c r="E142" s="1165"/>
      <c r="F142" s="1167"/>
      <c r="G142" s="1146"/>
      <c r="H142" s="1195"/>
      <c r="I142" s="1199"/>
      <c r="J142" s="1197"/>
      <c r="K142" s="1146"/>
      <c r="L142" s="1146"/>
      <c r="M142" s="463"/>
      <c r="N142" s="464"/>
      <c r="O142" s="465"/>
      <c r="P142" s="466"/>
      <c r="Q142" s="465"/>
      <c r="R142" s="467"/>
      <c r="S142" s="468"/>
      <c r="T142" s="465"/>
      <c r="U142" s="1184"/>
      <c r="V142" s="1184"/>
      <c r="W142" s="1194"/>
      <c r="X142" s="1201"/>
      <c r="Y142" s="1176"/>
      <c r="Z142" s="1190"/>
      <c r="AA142" s="415">
        <f>IF(P142=P141,0,IF(P142=P140,0,IF(P142=P139,0,1)))</f>
        <v>0</v>
      </c>
      <c r="AB142" s="415" t="s">
        <v>524</v>
      </c>
      <c r="AC142" s="415" t="str">
        <f t="shared" si="6"/>
        <v>??</v>
      </c>
      <c r="AD142" s="462">
        <f t="shared" si="14"/>
        <v>0</v>
      </c>
    </row>
    <row r="143" spans="1:30" ht="13" customHeight="1" thickTop="1" thickBot="1">
      <c r="A143" s="1156"/>
      <c r="B143" s="1146"/>
      <c r="C143" s="1160"/>
      <c r="D143" s="1162"/>
      <c r="E143" s="1165"/>
      <c r="F143" s="1167"/>
      <c r="G143" s="1146"/>
      <c r="H143" s="1195"/>
      <c r="I143" s="1199"/>
      <c r="J143" s="1197"/>
      <c r="K143" s="1146"/>
      <c r="L143" s="1146"/>
      <c r="M143" s="463"/>
      <c r="N143" s="464"/>
      <c r="O143" s="465"/>
      <c r="P143" s="466"/>
      <c r="Q143" s="465"/>
      <c r="R143" s="467"/>
      <c r="S143" s="468"/>
      <c r="T143" s="465"/>
      <c r="U143" s="1184"/>
      <c r="V143" s="1184"/>
      <c r="W143" s="1194"/>
      <c r="X143" s="1201"/>
      <c r="Y143" s="1176"/>
      <c r="Z143" s="1190"/>
      <c r="AA143" s="415">
        <f>IF(P143=P142,0,IF(P143=P141,0,IF(P143=P140,0,IF(P143=P139,0,1))))</f>
        <v>0</v>
      </c>
      <c r="AB143" s="415" t="s">
        <v>524</v>
      </c>
      <c r="AC143" s="415" t="str">
        <f t="shared" si="6"/>
        <v>??</v>
      </c>
      <c r="AD143" s="462">
        <f t="shared" si="14"/>
        <v>0</v>
      </c>
    </row>
    <row r="144" spans="1:30" ht="13" customHeight="1" thickTop="1" thickBot="1">
      <c r="A144" s="1156"/>
      <c r="B144" s="1146"/>
      <c r="C144" s="1160"/>
      <c r="D144" s="1162"/>
      <c r="E144" s="1165"/>
      <c r="F144" s="1167"/>
      <c r="G144" s="1146"/>
      <c r="H144" s="1195"/>
      <c r="I144" s="1199"/>
      <c r="J144" s="1197"/>
      <c r="K144" s="1146"/>
      <c r="L144" s="1146"/>
      <c r="M144" s="463"/>
      <c r="N144" s="464"/>
      <c r="O144" s="465"/>
      <c r="P144" s="466"/>
      <c r="Q144" s="465"/>
      <c r="R144" s="467"/>
      <c r="S144" s="468"/>
      <c r="T144" s="465"/>
      <c r="U144" s="1184"/>
      <c r="V144" s="1184"/>
      <c r="W144" s="1194"/>
      <c r="X144" s="1201"/>
      <c r="Y144" s="1176"/>
      <c r="Z144" s="1190"/>
      <c r="AA144" s="415">
        <f>IF(P144=P143,0,IF(P144=P142,0,IF(P144=P141,0,IF(P144=P140,0,IF(P144=P139,0,1)))))</f>
        <v>0</v>
      </c>
      <c r="AB144" s="415" t="s">
        <v>524</v>
      </c>
      <c r="AC144" s="415" t="str">
        <f t="shared" si="6"/>
        <v>??</v>
      </c>
      <c r="AD144" s="462">
        <f t="shared" si="14"/>
        <v>0</v>
      </c>
    </row>
    <row r="145" spans="1:30" ht="13" customHeight="1" thickTop="1" thickBot="1">
      <c r="A145" s="1156"/>
      <c r="B145" s="1146"/>
      <c r="C145" s="1160"/>
      <c r="D145" s="1162"/>
      <c r="E145" s="1165"/>
      <c r="F145" s="1167"/>
      <c r="G145" s="1146"/>
      <c r="H145" s="1195"/>
      <c r="I145" s="1199"/>
      <c r="J145" s="1197"/>
      <c r="K145" s="1146"/>
      <c r="L145" s="1146"/>
      <c r="M145" s="463"/>
      <c r="N145" s="464"/>
      <c r="O145" s="465"/>
      <c r="P145" s="466"/>
      <c r="Q145" s="465"/>
      <c r="R145" s="467"/>
      <c r="S145" s="468"/>
      <c r="T145" s="465"/>
      <c r="U145" s="1184"/>
      <c r="V145" s="1184"/>
      <c r="W145" s="491" t="str">
        <f>IF(W139&gt;9,"błąd","")</f>
        <v/>
      </c>
      <c r="X145" s="1201"/>
      <c r="Y145" s="1176"/>
      <c r="Z145" s="1190"/>
      <c r="AA145" s="415">
        <f>IF(P145=P144,0,IF(P145=P143,0,IF(P145=P142,0,IF(P145=P141,0,IF(P145=P140,0,IF(P145=P139,0,1))))))</f>
        <v>0</v>
      </c>
      <c r="AB145" s="415" t="s">
        <v>524</v>
      </c>
      <c r="AC145" s="415" t="str">
        <f t="shared" si="6"/>
        <v>??</v>
      </c>
      <c r="AD145" s="462">
        <f t="shared" si="14"/>
        <v>0</v>
      </c>
    </row>
    <row r="146" spans="1:30" ht="13" customHeight="1" thickTop="1" thickBot="1">
      <c r="A146" s="1156"/>
      <c r="B146" s="1146"/>
      <c r="C146" s="1160"/>
      <c r="D146" s="1162"/>
      <c r="E146" s="1165"/>
      <c r="F146" s="1167"/>
      <c r="G146" s="1146"/>
      <c r="H146" s="1195"/>
      <c r="I146" s="1199"/>
      <c r="J146" s="1197"/>
      <c r="K146" s="1146"/>
      <c r="L146" s="1146"/>
      <c r="M146" s="463"/>
      <c r="N146" s="464"/>
      <c r="O146" s="465"/>
      <c r="P146" s="466"/>
      <c r="Q146" s="465"/>
      <c r="R146" s="467"/>
      <c r="S146" s="468"/>
      <c r="T146" s="465"/>
      <c r="U146" s="1184"/>
      <c r="V146" s="1184"/>
      <c r="W146" s="491"/>
      <c r="X146" s="1201"/>
      <c r="Y146" s="1176"/>
      <c r="Z146" s="1190"/>
      <c r="AA146" s="415">
        <f>IF(P146=P145,0,IF(P146=P144,0,IF(P146=P143,0,IF(P146=P142,0,IF(P146=P141,0,IF(P146=P140,0,IF(P146=P139,0,1)))))))</f>
        <v>0</v>
      </c>
      <c r="AB146" s="415" t="s">
        <v>524</v>
      </c>
      <c r="AC146" s="415" t="str">
        <f t="shared" si="6"/>
        <v>??</v>
      </c>
      <c r="AD146" s="462">
        <f t="shared" si="14"/>
        <v>0</v>
      </c>
    </row>
    <row r="147" spans="1:30" ht="13" customHeight="1" thickTop="1" thickBot="1">
      <c r="A147" s="1156"/>
      <c r="B147" s="1146"/>
      <c r="C147" s="1160"/>
      <c r="D147" s="1162"/>
      <c r="E147" s="1165"/>
      <c r="F147" s="1167"/>
      <c r="G147" s="1146"/>
      <c r="H147" s="1195"/>
      <c r="I147" s="1199"/>
      <c r="J147" s="1197"/>
      <c r="K147" s="1146"/>
      <c r="L147" s="1146"/>
      <c r="M147" s="463"/>
      <c r="N147" s="464"/>
      <c r="O147" s="465"/>
      <c r="P147" s="466"/>
      <c r="Q147" s="465"/>
      <c r="R147" s="467"/>
      <c r="S147" s="468"/>
      <c r="T147" s="465"/>
      <c r="U147" s="1184"/>
      <c r="V147" s="1184"/>
      <c r="W147" s="491"/>
      <c r="X147" s="1201"/>
      <c r="Y147" s="1176"/>
      <c r="Z147" s="1190"/>
      <c r="AA147" s="415">
        <f>IF(P147=P146,0,IF(P147=P145,0,IF(P147=P144,0,IF(P147=P143,0,IF(P147=P142,0,IF(P147=P141,0,IF(P147=P140,IF(P147=P139,0,1))))))))</f>
        <v>0</v>
      </c>
      <c r="AB147" s="415" t="s">
        <v>524</v>
      </c>
      <c r="AC147" s="415" t="str">
        <f t="shared" si="6"/>
        <v>??</v>
      </c>
      <c r="AD147" s="462">
        <f t="shared" si="14"/>
        <v>0</v>
      </c>
    </row>
    <row r="148" spans="1:30" ht="13" customHeight="1" thickTop="1" thickBot="1">
      <c r="A148" s="1157"/>
      <c r="B148" s="1147"/>
      <c r="C148" s="1161"/>
      <c r="D148" s="1163"/>
      <c r="E148" s="1166"/>
      <c r="F148" s="1168"/>
      <c r="G148" s="1147"/>
      <c r="H148" s="1196"/>
      <c r="I148" s="1200"/>
      <c r="J148" s="1198"/>
      <c r="K148" s="1147"/>
      <c r="L148" s="1147"/>
      <c r="M148" s="469"/>
      <c r="N148" s="470"/>
      <c r="O148" s="471"/>
      <c r="P148" s="472"/>
      <c r="Q148" s="471"/>
      <c r="R148" s="473"/>
      <c r="S148" s="474"/>
      <c r="T148" s="471"/>
      <c r="U148" s="1185"/>
      <c r="V148" s="1185"/>
      <c r="W148" s="492"/>
      <c r="X148" s="1201"/>
      <c r="Y148" s="1177"/>
      <c r="Z148" s="1190"/>
      <c r="AA148" s="415">
        <f>IF(P148=P147,0,IF(P148=P146,0,IF(P148=P145,0,IF(P148=P144,0,IF(P148=P143,0,IF(P148=P142,0,IF(P148=P141,0,IF(P148=P140,0,IF(P148=P139,0,1)))))))))</f>
        <v>0</v>
      </c>
      <c r="AB148" s="415" t="s">
        <v>524</v>
      </c>
      <c r="AC148" s="415" t="str">
        <f t="shared" si="6"/>
        <v>??</v>
      </c>
      <c r="AD148" s="462">
        <f t="shared" si="14"/>
        <v>0</v>
      </c>
    </row>
    <row r="149" spans="1:30" ht="13" customHeight="1" thickTop="1" thickBot="1">
      <c r="A149" s="1156"/>
      <c r="B149" s="1158"/>
      <c r="C149" s="1160"/>
      <c r="D149" s="1162"/>
      <c r="E149" s="1164"/>
      <c r="F149" s="1164"/>
      <c r="G149" s="1158"/>
      <c r="H149" s="1195"/>
      <c r="I149" s="1158"/>
      <c r="J149" s="1158"/>
      <c r="K149" s="1146"/>
      <c r="L149" s="1146"/>
      <c r="M149" s="453"/>
      <c r="N149" s="464"/>
      <c r="O149" s="465"/>
      <c r="P149" s="466"/>
      <c r="Q149" s="465"/>
      <c r="R149" s="467"/>
      <c r="S149" s="468"/>
      <c r="T149" s="465"/>
      <c r="U149" s="1183">
        <f>SUM(R149:T158)</f>
        <v>0</v>
      </c>
      <c r="V149" s="1183">
        <f t="shared" ref="V149:V159" si="15">IF(U149&gt;0,18,0)</f>
        <v>0</v>
      </c>
      <c r="W149" s="1193">
        <f>IF((U149-V149)&gt;=0,U149-V149,0)</f>
        <v>0</v>
      </c>
      <c r="X149" s="1201">
        <f>IF(U149&lt;V149,U149,V149)/IF(V149=0,1,V149)</f>
        <v>0</v>
      </c>
      <c r="Y149" s="1175" t="str">
        <f>IF(X149=1,"pe",IF(X149&gt;0,"ne",""))</f>
        <v/>
      </c>
      <c r="Z149" s="1190"/>
      <c r="AA149" s="415">
        <v>1</v>
      </c>
      <c r="AB149" s="415" t="s">
        <v>524</v>
      </c>
      <c r="AC149" s="415" t="str">
        <f t="shared" si="6"/>
        <v>??</v>
      </c>
      <c r="AD149" s="462">
        <f>C149</f>
        <v>0</v>
      </c>
    </row>
    <row r="150" spans="1:30" ht="13" customHeight="1" thickTop="1" thickBot="1">
      <c r="A150" s="1156"/>
      <c r="B150" s="1146"/>
      <c r="C150" s="1160"/>
      <c r="D150" s="1162"/>
      <c r="E150" s="1165"/>
      <c r="F150" s="1167"/>
      <c r="G150" s="1146"/>
      <c r="H150" s="1195"/>
      <c r="I150" s="1146"/>
      <c r="J150" s="1197"/>
      <c r="K150" s="1146"/>
      <c r="L150" s="1146"/>
      <c r="M150" s="463"/>
      <c r="N150" s="464"/>
      <c r="O150" s="465"/>
      <c r="P150" s="466"/>
      <c r="Q150" s="465"/>
      <c r="R150" s="467"/>
      <c r="S150" s="468"/>
      <c r="T150" s="465"/>
      <c r="U150" s="1184"/>
      <c r="V150" s="1184"/>
      <c r="W150" s="1194"/>
      <c r="X150" s="1201"/>
      <c r="Y150" s="1176"/>
      <c r="Z150" s="1190"/>
      <c r="AA150" s="415">
        <f>IF(P150=P149,0,1)</f>
        <v>0</v>
      </c>
      <c r="AB150" s="415" t="s">
        <v>524</v>
      </c>
      <c r="AC150" s="415" t="str">
        <f t="shared" si="6"/>
        <v>??</v>
      </c>
      <c r="AD150" s="462">
        <f t="shared" si="14"/>
        <v>0</v>
      </c>
    </row>
    <row r="151" spans="1:30" ht="13" customHeight="1" thickTop="1" thickBot="1">
      <c r="A151" s="1156"/>
      <c r="B151" s="1146"/>
      <c r="C151" s="1160"/>
      <c r="D151" s="1162"/>
      <c r="E151" s="1165"/>
      <c r="F151" s="1167"/>
      <c r="G151" s="1146"/>
      <c r="H151" s="1195"/>
      <c r="I151" s="1199"/>
      <c r="J151" s="1197"/>
      <c r="K151" s="1146"/>
      <c r="L151" s="1146"/>
      <c r="M151" s="463"/>
      <c r="N151" s="464"/>
      <c r="O151" s="465"/>
      <c r="P151" s="466"/>
      <c r="Q151" s="465"/>
      <c r="R151" s="467"/>
      <c r="S151" s="468"/>
      <c r="T151" s="465"/>
      <c r="U151" s="1184"/>
      <c r="V151" s="1184"/>
      <c r="W151" s="1194"/>
      <c r="X151" s="1201"/>
      <c r="Y151" s="1176"/>
      <c r="Z151" s="1190"/>
      <c r="AA151" s="415">
        <f>IF(P151=P150,0,IF(P151=P149,0,1))</f>
        <v>0</v>
      </c>
      <c r="AB151" s="415" t="s">
        <v>524</v>
      </c>
      <c r="AC151" s="415" t="str">
        <f t="shared" si="6"/>
        <v>??</v>
      </c>
      <c r="AD151" s="462">
        <f t="shared" si="14"/>
        <v>0</v>
      </c>
    </row>
    <row r="152" spans="1:30" ht="13" customHeight="1" thickTop="1" thickBot="1">
      <c r="A152" s="1156"/>
      <c r="B152" s="1146"/>
      <c r="C152" s="1160"/>
      <c r="D152" s="1162"/>
      <c r="E152" s="1165"/>
      <c r="F152" s="1167"/>
      <c r="G152" s="1146"/>
      <c r="H152" s="1195"/>
      <c r="I152" s="1199"/>
      <c r="J152" s="1197"/>
      <c r="K152" s="1146"/>
      <c r="L152" s="1146"/>
      <c r="M152" s="463"/>
      <c r="N152" s="464"/>
      <c r="O152" s="465"/>
      <c r="P152" s="466"/>
      <c r="Q152" s="465"/>
      <c r="R152" s="467"/>
      <c r="S152" s="468"/>
      <c r="T152" s="465"/>
      <c r="U152" s="1184"/>
      <c r="V152" s="1184"/>
      <c r="W152" s="1194"/>
      <c r="X152" s="1201"/>
      <c r="Y152" s="1176"/>
      <c r="Z152" s="1190"/>
      <c r="AA152" s="415">
        <f>IF(P152=P151,0,IF(P152=P150,0,IF(P152=P149,0,1)))</f>
        <v>0</v>
      </c>
      <c r="AB152" s="415" t="s">
        <v>524</v>
      </c>
      <c r="AC152" s="415" t="str">
        <f t="shared" si="6"/>
        <v>??</v>
      </c>
      <c r="AD152" s="462">
        <f t="shared" si="14"/>
        <v>0</v>
      </c>
    </row>
    <row r="153" spans="1:30" ht="13" customHeight="1" thickTop="1" thickBot="1">
      <c r="A153" s="1156"/>
      <c r="B153" s="1146"/>
      <c r="C153" s="1160"/>
      <c r="D153" s="1162"/>
      <c r="E153" s="1165"/>
      <c r="F153" s="1167"/>
      <c r="G153" s="1146"/>
      <c r="H153" s="1195"/>
      <c r="I153" s="1199"/>
      <c r="J153" s="1197"/>
      <c r="K153" s="1146"/>
      <c r="L153" s="1146"/>
      <c r="M153" s="463"/>
      <c r="N153" s="464"/>
      <c r="O153" s="465"/>
      <c r="P153" s="466"/>
      <c r="Q153" s="465"/>
      <c r="R153" s="467"/>
      <c r="S153" s="468"/>
      <c r="T153" s="465"/>
      <c r="U153" s="1184"/>
      <c r="V153" s="1184"/>
      <c r="W153" s="1194"/>
      <c r="X153" s="1201"/>
      <c r="Y153" s="1176"/>
      <c r="Z153" s="1190"/>
      <c r="AA153" s="415">
        <f>IF(P153=P152,0,IF(P153=P151,0,IF(P153=P150,0,IF(P153=P149,0,1))))</f>
        <v>0</v>
      </c>
      <c r="AB153" s="415" t="s">
        <v>524</v>
      </c>
      <c r="AC153" s="415" t="str">
        <f t="shared" si="6"/>
        <v>??</v>
      </c>
      <c r="AD153" s="462">
        <f t="shared" si="14"/>
        <v>0</v>
      </c>
    </row>
    <row r="154" spans="1:30" ht="13" customHeight="1" thickTop="1" thickBot="1">
      <c r="A154" s="1156"/>
      <c r="B154" s="1146"/>
      <c r="C154" s="1160"/>
      <c r="D154" s="1162"/>
      <c r="E154" s="1165"/>
      <c r="F154" s="1167"/>
      <c r="G154" s="1146"/>
      <c r="H154" s="1195"/>
      <c r="I154" s="1199"/>
      <c r="J154" s="1197"/>
      <c r="K154" s="1146"/>
      <c r="L154" s="1146"/>
      <c r="M154" s="463"/>
      <c r="N154" s="464"/>
      <c r="O154" s="465"/>
      <c r="P154" s="466"/>
      <c r="Q154" s="465"/>
      <c r="R154" s="467"/>
      <c r="S154" s="468"/>
      <c r="T154" s="465"/>
      <c r="U154" s="1184"/>
      <c r="V154" s="1184"/>
      <c r="W154" s="1194"/>
      <c r="X154" s="1201"/>
      <c r="Y154" s="1176"/>
      <c r="Z154" s="1190"/>
      <c r="AA154" s="415">
        <f>IF(P154=P153,0,IF(P154=P152,0,IF(P154=P151,0,IF(P154=P150,0,IF(P154=P149,0,1)))))</f>
        <v>0</v>
      </c>
      <c r="AB154" s="415" t="s">
        <v>524</v>
      </c>
      <c r="AC154" s="415" t="str">
        <f t="shared" si="6"/>
        <v>??</v>
      </c>
      <c r="AD154" s="462">
        <f t="shared" si="14"/>
        <v>0</v>
      </c>
    </row>
    <row r="155" spans="1:30" ht="13" customHeight="1" thickTop="1" thickBot="1">
      <c r="A155" s="1156"/>
      <c r="B155" s="1146"/>
      <c r="C155" s="1160"/>
      <c r="D155" s="1162"/>
      <c r="E155" s="1165"/>
      <c r="F155" s="1167"/>
      <c r="G155" s="1146"/>
      <c r="H155" s="1195"/>
      <c r="I155" s="1199"/>
      <c r="J155" s="1197"/>
      <c r="K155" s="1146"/>
      <c r="L155" s="1146"/>
      <c r="M155" s="463"/>
      <c r="N155" s="464"/>
      <c r="O155" s="465"/>
      <c r="P155" s="466"/>
      <c r="Q155" s="465"/>
      <c r="R155" s="467"/>
      <c r="S155" s="468"/>
      <c r="T155" s="465"/>
      <c r="U155" s="1184"/>
      <c r="V155" s="1184"/>
      <c r="W155" s="491" t="str">
        <f>IF(W149&gt;9,"błąd","")</f>
        <v/>
      </c>
      <c r="X155" s="1201"/>
      <c r="Y155" s="1176"/>
      <c r="Z155" s="1190"/>
      <c r="AA155" s="415">
        <f>IF(P155=P154,0,IF(P155=P153,0,IF(P155=P152,0,IF(P155=P151,0,IF(P155=P150,0,IF(P155=P149,0,1))))))</f>
        <v>0</v>
      </c>
      <c r="AB155" s="415" t="s">
        <v>524</v>
      </c>
      <c r="AC155" s="415" t="str">
        <f t="shared" si="6"/>
        <v>??</v>
      </c>
      <c r="AD155" s="462">
        <f t="shared" si="14"/>
        <v>0</v>
      </c>
    </row>
    <row r="156" spans="1:30" ht="13" customHeight="1" thickTop="1" thickBot="1">
      <c r="A156" s="1156"/>
      <c r="B156" s="1146"/>
      <c r="C156" s="1160"/>
      <c r="D156" s="1162"/>
      <c r="E156" s="1165"/>
      <c r="F156" s="1167"/>
      <c r="G156" s="1146"/>
      <c r="H156" s="1195"/>
      <c r="I156" s="1199"/>
      <c r="J156" s="1197"/>
      <c r="K156" s="1146"/>
      <c r="L156" s="1146"/>
      <c r="M156" s="463"/>
      <c r="N156" s="464"/>
      <c r="O156" s="465"/>
      <c r="P156" s="466"/>
      <c r="Q156" s="465"/>
      <c r="R156" s="467"/>
      <c r="S156" s="468"/>
      <c r="T156" s="465"/>
      <c r="U156" s="1184"/>
      <c r="V156" s="1184"/>
      <c r="W156" s="491"/>
      <c r="X156" s="1201"/>
      <c r="Y156" s="1176"/>
      <c r="Z156" s="1190"/>
      <c r="AA156" s="415">
        <f>IF(P156=P155,0,IF(P156=P154,0,IF(P156=P153,0,IF(P156=P152,0,IF(P156=P151,0,IF(P156=P150,0,IF(P156=P149,0,1)))))))</f>
        <v>0</v>
      </c>
      <c r="AB156" s="415" t="s">
        <v>524</v>
      </c>
      <c r="AC156" s="415" t="str">
        <f t="shared" si="6"/>
        <v>??</v>
      </c>
      <c r="AD156" s="462">
        <f t="shared" si="14"/>
        <v>0</v>
      </c>
    </row>
    <row r="157" spans="1:30" ht="13" customHeight="1" thickTop="1" thickBot="1">
      <c r="A157" s="1156"/>
      <c r="B157" s="1146"/>
      <c r="C157" s="1160"/>
      <c r="D157" s="1162"/>
      <c r="E157" s="1165"/>
      <c r="F157" s="1167"/>
      <c r="G157" s="1146"/>
      <c r="H157" s="1195"/>
      <c r="I157" s="1199"/>
      <c r="J157" s="1197"/>
      <c r="K157" s="1146"/>
      <c r="L157" s="1146"/>
      <c r="M157" s="463"/>
      <c r="N157" s="464"/>
      <c r="O157" s="465"/>
      <c r="P157" s="466"/>
      <c r="Q157" s="465"/>
      <c r="R157" s="467"/>
      <c r="S157" s="468"/>
      <c r="T157" s="465"/>
      <c r="U157" s="1184"/>
      <c r="V157" s="1184"/>
      <c r="W157" s="491"/>
      <c r="X157" s="1201"/>
      <c r="Y157" s="1176"/>
      <c r="Z157" s="1190"/>
      <c r="AA157" s="415">
        <f>IF(P157=P156,0,IF(P157=P155,0,IF(P157=P154,0,IF(P157=P153,0,IF(P157=P152,0,IF(P157=P151,0,IF(P157=P150,IF(P157=P149,0,1))))))))</f>
        <v>0</v>
      </c>
      <c r="AB157" s="415" t="s">
        <v>524</v>
      </c>
      <c r="AC157" s="415" t="str">
        <f t="shared" si="6"/>
        <v>??</v>
      </c>
      <c r="AD157" s="462">
        <f t="shared" si="14"/>
        <v>0</v>
      </c>
    </row>
    <row r="158" spans="1:30" ht="13" customHeight="1" thickTop="1" thickBot="1">
      <c r="A158" s="1157"/>
      <c r="B158" s="1147"/>
      <c r="C158" s="1161"/>
      <c r="D158" s="1163"/>
      <c r="E158" s="1166"/>
      <c r="F158" s="1168"/>
      <c r="G158" s="1147"/>
      <c r="H158" s="1196"/>
      <c r="I158" s="1200"/>
      <c r="J158" s="1198"/>
      <c r="K158" s="1147"/>
      <c r="L158" s="1147"/>
      <c r="M158" s="469"/>
      <c r="N158" s="470"/>
      <c r="O158" s="471"/>
      <c r="P158" s="472"/>
      <c r="Q158" s="471"/>
      <c r="R158" s="473"/>
      <c r="S158" s="474"/>
      <c r="T158" s="471"/>
      <c r="U158" s="1185"/>
      <c r="V158" s="1185"/>
      <c r="W158" s="492"/>
      <c r="X158" s="1201"/>
      <c r="Y158" s="1177"/>
      <c r="Z158" s="1190"/>
      <c r="AA158" s="415">
        <f>IF(P158=P157,0,IF(P158=P156,0,IF(P158=P155,0,IF(P158=P154,0,IF(P158=P153,0,IF(P158=P152,0,IF(P158=P151,0,IF(P158=P150,0,IF(P158=P149,0,1)))))))))</f>
        <v>0</v>
      </c>
      <c r="AB158" s="415" t="s">
        <v>524</v>
      </c>
      <c r="AC158" s="415" t="str">
        <f t="shared" si="6"/>
        <v>??</v>
      </c>
      <c r="AD158" s="462">
        <f t="shared" si="14"/>
        <v>0</v>
      </c>
    </row>
    <row r="159" spans="1:30" ht="13" customHeight="1" thickTop="1" thickBot="1">
      <c r="A159" s="1156"/>
      <c r="B159" s="1158"/>
      <c r="C159" s="1160"/>
      <c r="D159" s="1162"/>
      <c r="E159" s="1164"/>
      <c r="F159" s="1164"/>
      <c r="G159" s="1158"/>
      <c r="H159" s="1195"/>
      <c r="I159" s="1158"/>
      <c r="J159" s="1158"/>
      <c r="K159" s="1146"/>
      <c r="L159" s="1146"/>
      <c r="M159" s="453"/>
      <c r="N159" s="464"/>
      <c r="O159" s="465"/>
      <c r="P159" s="466"/>
      <c r="Q159" s="465"/>
      <c r="R159" s="467"/>
      <c r="S159" s="468"/>
      <c r="T159" s="465"/>
      <c r="U159" s="1183">
        <f>SUM(R159:T168)</f>
        <v>0</v>
      </c>
      <c r="V159" s="1183">
        <f t="shared" si="15"/>
        <v>0</v>
      </c>
      <c r="W159" s="1193">
        <f>IF((U159-V159)&gt;=0,U159-V159,0)</f>
        <v>0</v>
      </c>
      <c r="X159" s="1201">
        <f>IF(U159&lt;V159,U159,V159)/IF(V159=0,1,V159)</f>
        <v>0</v>
      </c>
      <c r="Y159" s="1175" t="str">
        <f>IF(X159=1,"pe",IF(X159&gt;0,"ne",""))</f>
        <v/>
      </c>
      <c r="Z159" s="1190"/>
      <c r="AA159" s="415">
        <v>1</v>
      </c>
      <c r="AB159" s="415" t="s">
        <v>524</v>
      </c>
      <c r="AC159" s="415" t="str">
        <f t="shared" si="6"/>
        <v>??</v>
      </c>
      <c r="AD159" s="462">
        <f>C159</f>
        <v>0</v>
      </c>
    </row>
    <row r="160" spans="1:30" ht="13" customHeight="1" thickTop="1" thickBot="1">
      <c r="A160" s="1156"/>
      <c r="B160" s="1146"/>
      <c r="C160" s="1160"/>
      <c r="D160" s="1162"/>
      <c r="E160" s="1165"/>
      <c r="F160" s="1167"/>
      <c r="G160" s="1146"/>
      <c r="H160" s="1195"/>
      <c r="I160" s="1146"/>
      <c r="J160" s="1197"/>
      <c r="K160" s="1146"/>
      <c r="L160" s="1146"/>
      <c r="M160" s="463"/>
      <c r="N160" s="464"/>
      <c r="O160" s="465"/>
      <c r="P160" s="466"/>
      <c r="Q160" s="465"/>
      <c r="R160" s="467"/>
      <c r="S160" s="468"/>
      <c r="T160" s="465"/>
      <c r="U160" s="1184"/>
      <c r="V160" s="1184"/>
      <c r="W160" s="1194"/>
      <c r="X160" s="1201"/>
      <c r="Y160" s="1176"/>
      <c r="Z160" s="1190"/>
      <c r="AA160" s="415">
        <f>IF(P160=P159,0,1)</f>
        <v>0</v>
      </c>
      <c r="AB160" s="415" t="s">
        <v>524</v>
      </c>
      <c r="AC160" s="415" t="str">
        <f t="shared" si="6"/>
        <v>??</v>
      </c>
      <c r="AD160" s="462">
        <f t="shared" si="14"/>
        <v>0</v>
      </c>
    </row>
    <row r="161" spans="1:30" ht="13" customHeight="1" thickTop="1" thickBot="1">
      <c r="A161" s="1156"/>
      <c r="B161" s="1146"/>
      <c r="C161" s="1160"/>
      <c r="D161" s="1162"/>
      <c r="E161" s="1165"/>
      <c r="F161" s="1167"/>
      <c r="G161" s="1146"/>
      <c r="H161" s="1195"/>
      <c r="I161" s="1199"/>
      <c r="J161" s="1197"/>
      <c r="K161" s="1146"/>
      <c r="L161" s="1146"/>
      <c r="M161" s="463"/>
      <c r="N161" s="464"/>
      <c r="O161" s="465"/>
      <c r="P161" s="466"/>
      <c r="Q161" s="465"/>
      <c r="R161" s="467"/>
      <c r="S161" s="468"/>
      <c r="T161" s="465"/>
      <c r="U161" s="1184"/>
      <c r="V161" s="1184"/>
      <c r="W161" s="1194"/>
      <c r="X161" s="1201"/>
      <c r="Y161" s="1176"/>
      <c r="Z161" s="1190"/>
      <c r="AA161" s="415">
        <f>IF(P161=P160,0,IF(P161=P159,0,1))</f>
        <v>0</v>
      </c>
      <c r="AB161" s="415" t="s">
        <v>524</v>
      </c>
      <c r="AC161" s="415" t="str">
        <f t="shared" si="6"/>
        <v>??</v>
      </c>
      <c r="AD161" s="462">
        <f t="shared" si="14"/>
        <v>0</v>
      </c>
    </row>
    <row r="162" spans="1:30" ht="13" customHeight="1" thickTop="1" thickBot="1">
      <c r="A162" s="1156"/>
      <c r="B162" s="1146"/>
      <c r="C162" s="1160"/>
      <c r="D162" s="1162"/>
      <c r="E162" s="1165"/>
      <c r="F162" s="1167"/>
      <c r="G162" s="1146"/>
      <c r="H162" s="1195"/>
      <c r="I162" s="1199"/>
      <c r="J162" s="1197"/>
      <c r="K162" s="1146"/>
      <c r="L162" s="1146"/>
      <c r="M162" s="463"/>
      <c r="N162" s="464"/>
      <c r="O162" s="465"/>
      <c r="P162" s="466"/>
      <c r="Q162" s="465"/>
      <c r="R162" s="467"/>
      <c r="S162" s="468"/>
      <c r="T162" s="465"/>
      <c r="U162" s="1184"/>
      <c r="V162" s="1184"/>
      <c r="W162" s="1194"/>
      <c r="X162" s="1201"/>
      <c r="Y162" s="1176"/>
      <c r="Z162" s="1190"/>
      <c r="AA162" s="415">
        <f>IF(P162=P161,0,IF(P162=P160,0,IF(P162=P159,0,1)))</f>
        <v>0</v>
      </c>
      <c r="AB162" s="415" t="s">
        <v>524</v>
      </c>
      <c r="AC162" s="415" t="str">
        <f t="shared" si="6"/>
        <v>??</v>
      </c>
      <c r="AD162" s="462">
        <f t="shared" si="14"/>
        <v>0</v>
      </c>
    </row>
    <row r="163" spans="1:30" ht="13" customHeight="1" thickTop="1" thickBot="1">
      <c r="A163" s="1156"/>
      <c r="B163" s="1146"/>
      <c r="C163" s="1160"/>
      <c r="D163" s="1162"/>
      <c r="E163" s="1165"/>
      <c r="F163" s="1167"/>
      <c r="G163" s="1146"/>
      <c r="H163" s="1195"/>
      <c r="I163" s="1199"/>
      <c r="J163" s="1197"/>
      <c r="K163" s="1146"/>
      <c r="L163" s="1146"/>
      <c r="M163" s="463"/>
      <c r="N163" s="464"/>
      <c r="O163" s="465"/>
      <c r="P163" s="466"/>
      <c r="Q163" s="465"/>
      <c r="R163" s="467"/>
      <c r="S163" s="468"/>
      <c r="T163" s="465"/>
      <c r="U163" s="1184"/>
      <c r="V163" s="1184"/>
      <c r="W163" s="1194"/>
      <c r="X163" s="1201"/>
      <c r="Y163" s="1176"/>
      <c r="Z163" s="1190"/>
      <c r="AA163" s="415">
        <f>IF(P163=P162,0,IF(P163=P161,0,IF(P163=P160,0,IF(P163=P159,0,1))))</f>
        <v>0</v>
      </c>
      <c r="AB163" s="415" t="s">
        <v>524</v>
      </c>
      <c r="AC163" s="415" t="str">
        <f t="shared" si="6"/>
        <v>??</v>
      </c>
      <c r="AD163" s="462">
        <f t="shared" si="14"/>
        <v>0</v>
      </c>
    </row>
    <row r="164" spans="1:30" ht="13" customHeight="1" thickTop="1" thickBot="1">
      <c r="A164" s="1156"/>
      <c r="B164" s="1146"/>
      <c r="C164" s="1160"/>
      <c r="D164" s="1162"/>
      <c r="E164" s="1165"/>
      <c r="F164" s="1167"/>
      <c r="G164" s="1146"/>
      <c r="H164" s="1195"/>
      <c r="I164" s="1199"/>
      <c r="J164" s="1197"/>
      <c r="K164" s="1146"/>
      <c r="L164" s="1146"/>
      <c r="M164" s="463"/>
      <c r="N164" s="464"/>
      <c r="O164" s="465"/>
      <c r="P164" s="466"/>
      <c r="Q164" s="465"/>
      <c r="R164" s="467"/>
      <c r="S164" s="468"/>
      <c r="T164" s="465"/>
      <c r="U164" s="1184"/>
      <c r="V164" s="1184"/>
      <c r="W164" s="1194"/>
      <c r="X164" s="1201"/>
      <c r="Y164" s="1176"/>
      <c r="Z164" s="1190"/>
      <c r="AA164" s="415">
        <f>IF(P164=P163,0,IF(P164=P162,0,IF(P164=P161,0,IF(P164=P160,0,IF(P164=P159,0,1)))))</f>
        <v>0</v>
      </c>
      <c r="AB164" s="415" t="s">
        <v>524</v>
      </c>
      <c r="AC164" s="415" t="str">
        <f t="shared" si="6"/>
        <v>??</v>
      </c>
      <c r="AD164" s="462">
        <f t="shared" si="14"/>
        <v>0</v>
      </c>
    </row>
    <row r="165" spans="1:30" ht="13" customHeight="1" thickTop="1" thickBot="1">
      <c r="A165" s="1156"/>
      <c r="B165" s="1146"/>
      <c r="C165" s="1160"/>
      <c r="D165" s="1162"/>
      <c r="E165" s="1165"/>
      <c r="F165" s="1167"/>
      <c r="G165" s="1146"/>
      <c r="H165" s="1195"/>
      <c r="I165" s="1199"/>
      <c r="J165" s="1197"/>
      <c r="K165" s="1146"/>
      <c r="L165" s="1146"/>
      <c r="M165" s="463"/>
      <c r="N165" s="464"/>
      <c r="O165" s="465"/>
      <c r="P165" s="466"/>
      <c r="Q165" s="465"/>
      <c r="R165" s="467"/>
      <c r="S165" s="468"/>
      <c r="T165" s="465"/>
      <c r="U165" s="1184"/>
      <c r="V165" s="1184"/>
      <c r="W165" s="491" t="str">
        <f>IF(W159&gt;9,"błąd","")</f>
        <v/>
      </c>
      <c r="X165" s="1201"/>
      <c r="Y165" s="1176"/>
      <c r="Z165" s="1190"/>
      <c r="AA165" s="415">
        <f>IF(P165=P164,0,IF(P165=P163,0,IF(P165=P162,0,IF(P165=P161,0,IF(P165=P160,0,IF(P165=P159,0,1))))))</f>
        <v>0</v>
      </c>
      <c r="AB165" s="415" t="s">
        <v>524</v>
      </c>
      <c r="AC165" s="415" t="str">
        <f t="shared" si="6"/>
        <v>??</v>
      </c>
      <c r="AD165" s="462">
        <f t="shared" si="14"/>
        <v>0</v>
      </c>
    </row>
    <row r="166" spans="1:30" ht="13" customHeight="1" thickTop="1" thickBot="1">
      <c r="A166" s="1156"/>
      <c r="B166" s="1146"/>
      <c r="C166" s="1160"/>
      <c r="D166" s="1162"/>
      <c r="E166" s="1165"/>
      <c r="F166" s="1167"/>
      <c r="G166" s="1146"/>
      <c r="H166" s="1195"/>
      <c r="I166" s="1199"/>
      <c r="J166" s="1197"/>
      <c r="K166" s="1146"/>
      <c r="L166" s="1146"/>
      <c r="M166" s="463"/>
      <c r="N166" s="464"/>
      <c r="O166" s="465"/>
      <c r="P166" s="466"/>
      <c r="Q166" s="465"/>
      <c r="R166" s="467"/>
      <c r="S166" s="468"/>
      <c r="T166" s="465"/>
      <c r="U166" s="1184"/>
      <c r="V166" s="1184"/>
      <c r="W166" s="491"/>
      <c r="X166" s="1201"/>
      <c r="Y166" s="1176"/>
      <c r="Z166" s="1190"/>
      <c r="AA166" s="415">
        <f>IF(P166=P165,0,IF(P166=P164,0,IF(P166=P163,0,IF(P166=P162,0,IF(P166=P161,0,IF(P166=P160,0,IF(P166=P159,0,1)))))))</f>
        <v>0</v>
      </c>
      <c r="AB166" s="415" t="s">
        <v>524</v>
      </c>
      <c r="AC166" s="415" t="str">
        <f t="shared" si="6"/>
        <v>??</v>
      </c>
      <c r="AD166" s="462">
        <f t="shared" si="14"/>
        <v>0</v>
      </c>
    </row>
    <row r="167" spans="1:30" ht="13" customHeight="1" thickTop="1" thickBot="1">
      <c r="A167" s="1156"/>
      <c r="B167" s="1146"/>
      <c r="C167" s="1160"/>
      <c r="D167" s="1162"/>
      <c r="E167" s="1165"/>
      <c r="F167" s="1167"/>
      <c r="G167" s="1146"/>
      <c r="H167" s="1195"/>
      <c r="I167" s="1199"/>
      <c r="J167" s="1197"/>
      <c r="K167" s="1146"/>
      <c r="L167" s="1146"/>
      <c r="M167" s="463"/>
      <c r="N167" s="464"/>
      <c r="O167" s="465"/>
      <c r="P167" s="466"/>
      <c r="Q167" s="465"/>
      <c r="R167" s="467"/>
      <c r="S167" s="468"/>
      <c r="T167" s="465"/>
      <c r="U167" s="1184"/>
      <c r="V167" s="1184"/>
      <c r="W167" s="491"/>
      <c r="X167" s="1201"/>
      <c r="Y167" s="1176"/>
      <c r="Z167" s="1190"/>
      <c r="AA167" s="415">
        <f>IF(P167=P166,0,IF(P167=P165,0,IF(P167=P164,0,IF(P167=P163,0,IF(P167=P162,0,IF(P167=P161,0,IF(P167=P160,IF(P167=P159,0,1))))))))</f>
        <v>0</v>
      </c>
      <c r="AB167" s="415" t="s">
        <v>524</v>
      </c>
      <c r="AC167" s="415" t="str">
        <f t="shared" si="6"/>
        <v>??</v>
      </c>
      <c r="AD167" s="462">
        <f t="shared" si="14"/>
        <v>0</v>
      </c>
    </row>
    <row r="168" spans="1:30" ht="13" customHeight="1" thickTop="1" thickBot="1">
      <c r="A168" s="1157"/>
      <c r="B168" s="1147"/>
      <c r="C168" s="1161"/>
      <c r="D168" s="1163"/>
      <c r="E168" s="1166"/>
      <c r="F168" s="1168"/>
      <c r="G168" s="1147"/>
      <c r="H168" s="1196"/>
      <c r="I168" s="1200"/>
      <c r="J168" s="1198"/>
      <c r="K168" s="1147"/>
      <c r="L168" s="1147"/>
      <c r="M168" s="469"/>
      <c r="N168" s="470"/>
      <c r="O168" s="471"/>
      <c r="P168" s="472"/>
      <c r="Q168" s="471"/>
      <c r="R168" s="473"/>
      <c r="S168" s="474"/>
      <c r="T168" s="471"/>
      <c r="U168" s="1185"/>
      <c r="V168" s="1185"/>
      <c r="W168" s="492"/>
      <c r="X168" s="1201"/>
      <c r="Y168" s="1177"/>
      <c r="Z168" s="1190"/>
      <c r="AA168" s="415">
        <f>IF(P168=P167,0,IF(P168=P166,0,IF(P168=P165,0,IF(P168=P164,0,IF(P168=P163,0,IF(P168=P162,0,IF(P168=P161,0,IF(P168=P160,0,IF(P168=P159,0,1)))))))))</f>
        <v>0</v>
      </c>
      <c r="AB168" s="415" t="s">
        <v>524</v>
      </c>
      <c r="AC168" s="415" t="str">
        <f t="shared" si="6"/>
        <v>??</v>
      </c>
      <c r="AD168" s="462">
        <f t="shared" si="14"/>
        <v>0</v>
      </c>
    </row>
    <row r="169" spans="1:30" ht="13" customHeight="1" thickTop="1" thickBot="1">
      <c r="A169" s="1156"/>
      <c r="B169" s="1158"/>
      <c r="C169" s="1160"/>
      <c r="D169" s="1162"/>
      <c r="E169" s="1164"/>
      <c r="F169" s="1164"/>
      <c r="G169" s="1158"/>
      <c r="H169" s="1195"/>
      <c r="I169" s="1158"/>
      <c r="J169" s="1158"/>
      <c r="K169" s="1146"/>
      <c r="L169" s="1146"/>
      <c r="M169" s="453"/>
      <c r="N169" s="464"/>
      <c r="O169" s="465"/>
      <c r="P169" s="466"/>
      <c r="Q169" s="465"/>
      <c r="R169" s="467"/>
      <c r="S169" s="468"/>
      <c r="T169" s="465"/>
      <c r="U169" s="1183">
        <f>SUM(R169:T178)</f>
        <v>0</v>
      </c>
      <c r="V169" s="1183">
        <f>IF(U169&gt;0,18,0)</f>
        <v>0</v>
      </c>
      <c r="W169" s="1193">
        <f>IF((U169-V169)&gt;=0,U169-V169,0)</f>
        <v>0</v>
      </c>
      <c r="X169" s="1201">
        <f>IF(U169&lt;V169,U169,V169)/IF(V169=0,1,V169)</f>
        <v>0</v>
      </c>
      <c r="Y169" s="1175" t="str">
        <f>IF(X169=1,"pe",IF(X169&gt;0,"ne",""))</f>
        <v/>
      </c>
      <c r="Z169" s="1190"/>
      <c r="AA169" s="415">
        <v>1</v>
      </c>
      <c r="AB169" s="415" t="s">
        <v>524</v>
      </c>
      <c r="AC169" s="415" t="str">
        <f t="shared" si="6"/>
        <v>??</v>
      </c>
      <c r="AD169" s="462">
        <f>C169</f>
        <v>0</v>
      </c>
    </row>
    <row r="170" spans="1:30" ht="13" customHeight="1" thickTop="1" thickBot="1">
      <c r="A170" s="1156"/>
      <c r="B170" s="1146"/>
      <c r="C170" s="1160"/>
      <c r="D170" s="1162"/>
      <c r="E170" s="1165"/>
      <c r="F170" s="1167"/>
      <c r="G170" s="1146"/>
      <c r="H170" s="1195"/>
      <c r="I170" s="1146"/>
      <c r="J170" s="1197"/>
      <c r="K170" s="1146"/>
      <c r="L170" s="1146"/>
      <c r="M170" s="463"/>
      <c r="N170" s="464"/>
      <c r="O170" s="465"/>
      <c r="P170" s="466"/>
      <c r="Q170" s="465"/>
      <c r="R170" s="467"/>
      <c r="S170" s="468"/>
      <c r="T170" s="465"/>
      <c r="U170" s="1184"/>
      <c r="V170" s="1184"/>
      <c r="W170" s="1194"/>
      <c r="X170" s="1201"/>
      <c r="Y170" s="1176"/>
      <c r="Z170" s="1190"/>
      <c r="AA170" s="415">
        <f>IF(P170=P169,0,1)</f>
        <v>0</v>
      </c>
      <c r="AB170" s="415" t="s">
        <v>524</v>
      </c>
      <c r="AC170" s="415" t="str">
        <f t="shared" si="6"/>
        <v>??</v>
      </c>
      <c r="AD170" s="462">
        <f t="shared" ref="AD170:AD188" si="16">AD169</f>
        <v>0</v>
      </c>
    </row>
    <row r="171" spans="1:30" ht="13" customHeight="1" thickTop="1" thickBot="1">
      <c r="A171" s="1156"/>
      <c r="B171" s="1146"/>
      <c r="C171" s="1160"/>
      <c r="D171" s="1162"/>
      <c r="E171" s="1165"/>
      <c r="F171" s="1167"/>
      <c r="G171" s="1146"/>
      <c r="H171" s="1195"/>
      <c r="I171" s="1199"/>
      <c r="J171" s="1197"/>
      <c r="K171" s="1146"/>
      <c r="L171" s="1146"/>
      <c r="M171" s="463"/>
      <c r="N171" s="464"/>
      <c r="O171" s="465"/>
      <c r="P171" s="466"/>
      <c r="Q171" s="465"/>
      <c r="R171" s="467"/>
      <c r="S171" s="468"/>
      <c r="T171" s="465"/>
      <c r="U171" s="1184"/>
      <c r="V171" s="1184"/>
      <c r="W171" s="1194"/>
      <c r="X171" s="1201"/>
      <c r="Y171" s="1176"/>
      <c r="Z171" s="1190"/>
      <c r="AA171" s="415">
        <f>IF(P171=P170,0,IF(P171=P169,0,1))</f>
        <v>0</v>
      </c>
      <c r="AB171" s="415" t="s">
        <v>524</v>
      </c>
      <c r="AC171" s="415" t="str">
        <f t="shared" si="6"/>
        <v>??</v>
      </c>
      <c r="AD171" s="462">
        <f t="shared" si="16"/>
        <v>0</v>
      </c>
    </row>
    <row r="172" spans="1:30" ht="13" customHeight="1" thickTop="1" thickBot="1">
      <c r="A172" s="1156"/>
      <c r="B172" s="1146"/>
      <c r="C172" s="1160"/>
      <c r="D172" s="1162"/>
      <c r="E172" s="1165"/>
      <c r="F172" s="1167"/>
      <c r="G172" s="1146"/>
      <c r="H172" s="1195"/>
      <c r="I172" s="1199"/>
      <c r="J172" s="1197"/>
      <c r="K172" s="1146"/>
      <c r="L172" s="1146"/>
      <c r="M172" s="463"/>
      <c r="N172" s="464"/>
      <c r="O172" s="465"/>
      <c r="P172" s="466"/>
      <c r="Q172" s="465"/>
      <c r="R172" s="467"/>
      <c r="S172" s="468"/>
      <c r="T172" s="465"/>
      <c r="U172" s="1184"/>
      <c r="V172" s="1184"/>
      <c r="W172" s="1194"/>
      <c r="X172" s="1201"/>
      <c r="Y172" s="1176"/>
      <c r="Z172" s="1190"/>
      <c r="AA172" s="415">
        <f>IF(P172=P171,0,IF(P172=P170,0,IF(P172=P169,0,1)))</f>
        <v>0</v>
      </c>
      <c r="AB172" s="415" t="s">
        <v>524</v>
      </c>
      <c r="AC172" s="415" t="str">
        <f t="shared" si="6"/>
        <v>??</v>
      </c>
      <c r="AD172" s="462">
        <f t="shared" si="16"/>
        <v>0</v>
      </c>
    </row>
    <row r="173" spans="1:30" ht="13" customHeight="1" thickTop="1" thickBot="1">
      <c r="A173" s="1156"/>
      <c r="B173" s="1146"/>
      <c r="C173" s="1160"/>
      <c r="D173" s="1162"/>
      <c r="E173" s="1165"/>
      <c r="F173" s="1167"/>
      <c r="G173" s="1146"/>
      <c r="H173" s="1195"/>
      <c r="I173" s="1199"/>
      <c r="J173" s="1197"/>
      <c r="K173" s="1146"/>
      <c r="L173" s="1146"/>
      <c r="M173" s="463"/>
      <c r="N173" s="464"/>
      <c r="O173" s="465"/>
      <c r="P173" s="466"/>
      <c r="Q173" s="465"/>
      <c r="R173" s="467"/>
      <c r="S173" s="468"/>
      <c r="T173" s="465"/>
      <c r="U173" s="1184"/>
      <c r="V173" s="1184"/>
      <c r="W173" s="1194"/>
      <c r="X173" s="1201"/>
      <c r="Y173" s="1176"/>
      <c r="Z173" s="1190"/>
      <c r="AA173" s="415">
        <f>IF(P173=P172,0,IF(P173=P171,0,IF(P173=P170,0,IF(P173=P169,0,1))))</f>
        <v>0</v>
      </c>
      <c r="AB173" s="415" t="s">
        <v>524</v>
      </c>
      <c r="AC173" s="415" t="str">
        <f t="shared" si="6"/>
        <v>??</v>
      </c>
      <c r="AD173" s="462">
        <f t="shared" si="16"/>
        <v>0</v>
      </c>
    </row>
    <row r="174" spans="1:30" ht="13" customHeight="1" thickTop="1" thickBot="1">
      <c r="A174" s="1156"/>
      <c r="B174" s="1146"/>
      <c r="C174" s="1160"/>
      <c r="D174" s="1162"/>
      <c r="E174" s="1165"/>
      <c r="F174" s="1167"/>
      <c r="G174" s="1146"/>
      <c r="H174" s="1195"/>
      <c r="I174" s="1199"/>
      <c r="J174" s="1197"/>
      <c r="K174" s="1146"/>
      <c r="L174" s="1146"/>
      <c r="M174" s="463"/>
      <c r="N174" s="464"/>
      <c r="O174" s="465"/>
      <c r="P174" s="466"/>
      <c r="Q174" s="465"/>
      <c r="R174" s="467"/>
      <c r="S174" s="468"/>
      <c r="T174" s="465"/>
      <c r="U174" s="1184"/>
      <c r="V174" s="1184"/>
      <c r="W174" s="1194"/>
      <c r="X174" s="1201"/>
      <c r="Y174" s="1176"/>
      <c r="Z174" s="1190"/>
      <c r="AA174" s="415">
        <f>IF(P174=P173,0,IF(P174=P172,0,IF(P174=P171,0,IF(P174=P170,0,IF(P174=P169,0,1)))))</f>
        <v>0</v>
      </c>
      <c r="AB174" s="415" t="s">
        <v>524</v>
      </c>
      <c r="AC174" s="415" t="str">
        <f t="shared" si="6"/>
        <v>??</v>
      </c>
      <c r="AD174" s="462">
        <f t="shared" si="16"/>
        <v>0</v>
      </c>
    </row>
    <row r="175" spans="1:30" ht="13" customHeight="1" thickTop="1" thickBot="1">
      <c r="A175" s="1156"/>
      <c r="B175" s="1146"/>
      <c r="C175" s="1160"/>
      <c r="D175" s="1162"/>
      <c r="E175" s="1165"/>
      <c r="F175" s="1167"/>
      <c r="G175" s="1146"/>
      <c r="H175" s="1195"/>
      <c r="I175" s="1199"/>
      <c r="J175" s="1197"/>
      <c r="K175" s="1146"/>
      <c r="L175" s="1146"/>
      <c r="M175" s="463"/>
      <c r="N175" s="464"/>
      <c r="O175" s="465"/>
      <c r="P175" s="466"/>
      <c r="Q175" s="465"/>
      <c r="R175" s="467"/>
      <c r="S175" s="468"/>
      <c r="T175" s="465"/>
      <c r="U175" s="1184"/>
      <c r="V175" s="1184"/>
      <c r="W175" s="491" t="str">
        <f>IF(W169&gt;9,"błąd","")</f>
        <v/>
      </c>
      <c r="X175" s="1201"/>
      <c r="Y175" s="1176"/>
      <c r="Z175" s="1190"/>
      <c r="AA175" s="415">
        <f>IF(P175=P174,0,IF(P175=P173,0,IF(P175=P172,0,IF(P175=P171,0,IF(P175=P170,0,IF(P175=P169,0,1))))))</f>
        <v>0</v>
      </c>
      <c r="AB175" s="415" t="s">
        <v>524</v>
      </c>
      <c r="AC175" s="415" t="str">
        <f t="shared" si="6"/>
        <v>??</v>
      </c>
      <c r="AD175" s="462">
        <f t="shared" si="16"/>
        <v>0</v>
      </c>
    </row>
    <row r="176" spans="1:30" ht="13" customHeight="1" thickTop="1" thickBot="1">
      <c r="A176" s="1156"/>
      <c r="B176" s="1146"/>
      <c r="C176" s="1160"/>
      <c r="D176" s="1162"/>
      <c r="E176" s="1165"/>
      <c r="F176" s="1167"/>
      <c r="G176" s="1146"/>
      <c r="H176" s="1195"/>
      <c r="I176" s="1199"/>
      <c r="J176" s="1197"/>
      <c r="K176" s="1146"/>
      <c r="L176" s="1146"/>
      <c r="M176" s="463"/>
      <c r="N176" s="464"/>
      <c r="O176" s="465"/>
      <c r="P176" s="466"/>
      <c r="Q176" s="465"/>
      <c r="R176" s="467"/>
      <c r="S176" s="468"/>
      <c r="T176" s="465"/>
      <c r="U176" s="1184"/>
      <c r="V176" s="1184"/>
      <c r="W176" s="491"/>
      <c r="X176" s="1201"/>
      <c r="Y176" s="1176"/>
      <c r="Z176" s="1190"/>
      <c r="AA176" s="415">
        <f>IF(P176=P175,0,IF(P176=P174,0,IF(P176=P173,0,IF(P176=P172,0,IF(P176=P171,0,IF(P176=P170,0,IF(P176=P169,0,1)))))))</f>
        <v>0</v>
      </c>
      <c r="AB176" s="415" t="s">
        <v>524</v>
      </c>
      <c r="AC176" s="415" t="str">
        <f t="shared" si="6"/>
        <v>??</v>
      </c>
      <c r="AD176" s="462">
        <f t="shared" si="16"/>
        <v>0</v>
      </c>
    </row>
    <row r="177" spans="1:30" ht="13" customHeight="1" thickTop="1" thickBot="1">
      <c r="A177" s="1156"/>
      <c r="B177" s="1146"/>
      <c r="C177" s="1160"/>
      <c r="D177" s="1162"/>
      <c r="E177" s="1165"/>
      <c r="F177" s="1167"/>
      <c r="G177" s="1146"/>
      <c r="H177" s="1195"/>
      <c r="I177" s="1199"/>
      <c r="J177" s="1197"/>
      <c r="K177" s="1146"/>
      <c r="L177" s="1146"/>
      <c r="M177" s="463"/>
      <c r="N177" s="464"/>
      <c r="O177" s="465"/>
      <c r="P177" s="466"/>
      <c r="Q177" s="465"/>
      <c r="R177" s="467"/>
      <c r="S177" s="468"/>
      <c r="T177" s="465"/>
      <c r="U177" s="1184"/>
      <c r="V177" s="1184"/>
      <c r="W177" s="491"/>
      <c r="X177" s="1201"/>
      <c r="Y177" s="1176"/>
      <c r="Z177" s="1190"/>
      <c r="AA177" s="415">
        <f>IF(P177=P176,0,IF(P177=P175,0,IF(P177=P174,0,IF(P177=P173,0,IF(P177=P172,0,IF(P177=P171,0,IF(P177=P170,IF(P177=P169,0,1))))))))</f>
        <v>0</v>
      </c>
      <c r="AB177" s="415" t="s">
        <v>524</v>
      </c>
      <c r="AC177" s="415" t="str">
        <f t="shared" si="6"/>
        <v>??</v>
      </c>
      <c r="AD177" s="462">
        <f t="shared" si="16"/>
        <v>0</v>
      </c>
    </row>
    <row r="178" spans="1:30" ht="13" customHeight="1" thickTop="1" thickBot="1">
      <c r="A178" s="1157"/>
      <c r="B178" s="1147"/>
      <c r="C178" s="1161"/>
      <c r="D178" s="1163"/>
      <c r="E178" s="1166"/>
      <c r="F178" s="1168"/>
      <c r="G178" s="1147"/>
      <c r="H178" s="1196"/>
      <c r="I178" s="1200"/>
      <c r="J178" s="1198"/>
      <c r="K178" s="1147"/>
      <c r="L178" s="1147"/>
      <c r="M178" s="469"/>
      <c r="N178" s="470"/>
      <c r="O178" s="471"/>
      <c r="P178" s="472"/>
      <c r="Q178" s="471"/>
      <c r="R178" s="473"/>
      <c r="S178" s="474"/>
      <c r="T178" s="471"/>
      <c r="U178" s="1185"/>
      <c r="V178" s="1185"/>
      <c r="W178" s="492"/>
      <c r="X178" s="1201"/>
      <c r="Y178" s="1177"/>
      <c r="Z178" s="1190"/>
      <c r="AA178" s="415">
        <f>IF(P178=P177,0,IF(P178=P176,0,IF(P178=P175,0,IF(P178=P174,0,IF(P178=P173,0,IF(P178=P172,0,IF(P178=P171,0,IF(P178=P170,0,IF(P178=P169,0,1)))))))))</f>
        <v>0</v>
      </c>
      <c r="AB178" s="415" t="s">
        <v>524</v>
      </c>
      <c r="AC178" s="415" t="str">
        <f t="shared" si="6"/>
        <v>??</v>
      </c>
      <c r="AD178" s="462">
        <f t="shared" si="16"/>
        <v>0</v>
      </c>
    </row>
    <row r="179" spans="1:30" ht="13" customHeight="1" thickTop="1" thickBot="1">
      <c r="A179" s="1156"/>
      <c r="B179" s="1158"/>
      <c r="C179" s="1160"/>
      <c r="D179" s="1162"/>
      <c r="E179" s="1164"/>
      <c r="F179" s="1164"/>
      <c r="G179" s="1158"/>
      <c r="H179" s="1195"/>
      <c r="I179" s="1158"/>
      <c r="J179" s="1158"/>
      <c r="K179" s="1146"/>
      <c r="L179" s="1146"/>
      <c r="M179" s="453"/>
      <c r="N179" s="464"/>
      <c r="O179" s="465"/>
      <c r="P179" s="466"/>
      <c r="Q179" s="465"/>
      <c r="R179" s="467"/>
      <c r="S179" s="468"/>
      <c r="T179" s="465"/>
      <c r="U179" s="1183">
        <f>SUM(R179:T188)</f>
        <v>0</v>
      </c>
      <c r="V179" s="1183">
        <f t="shared" ref="V179" si="17">IF(U179&gt;0,18,0)</f>
        <v>0</v>
      </c>
      <c r="W179" s="1193">
        <f>IF((U179-V179)&gt;=0,U179-V179,0)</f>
        <v>0</v>
      </c>
      <c r="X179" s="1201">
        <f>IF(U179&lt;V179,U179,V179)/IF(V179=0,1,V179)</f>
        <v>0</v>
      </c>
      <c r="Y179" s="1175" t="str">
        <f>IF(X179=1,"pe",IF(X179&gt;0,"ne",""))</f>
        <v/>
      </c>
      <c r="Z179" s="1190"/>
      <c r="AA179" s="415">
        <v>1</v>
      </c>
      <c r="AB179" s="415" t="s">
        <v>524</v>
      </c>
      <c r="AC179" s="415" t="str">
        <f t="shared" si="6"/>
        <v>??</v>
      </c>
      <c r="AD179" s="462">
        <f>C179</f>
        <v>0</v>
      </c>
    </row>
    <row r="180" spans="1:30" ht="13" customHeight="1" thickTop="1" thickBot="1">
      <c r="A180" s="1156"/>
      <c r="B180" s="1146"/>
      <c r="C180" s="1160"/>
      <c r="D180" s="1162"/>
      <c r="E180" s="1165"/>
      <c r="F180" s="1167"/>
      <c r="G180" s="1146"/>
      <c r="H180" s="1195"/>
      <c r="I180" s="1146"/>
      <c r="J180" s="1197"/>
      <c r="K180" s="1146"/>
      <c r="L180" s="1146"/>
      <c r="M180" s="463"/>
      <c r="N180" s="464"/>
      <c r="O180" s="465"/>
      <c r="P180" s="466"/>
      <c r="Q180" s="465"/>
      <c r="R180" s="467"/>
      <c r="S180" s="468"/>
      <c r="T180" s="465"/>
      <c r="U180" s="1184"/>
      <c r="V180" s="1184"/>
      <c r="W180" s="1194"/>
      <c r="X180" s="1201"/>
      <c r="Y180" s="1176"/>
      <c r="Z180" s="1190"/>
      <c r="AA180" s="415">
        <f>IF(P180=P179,0,1)</f>
        <v>0</v>
      </c>
      <c r="AB180" s="415" t="s">
        <v>524</v>
      </c>
      <c r="AC180" s="415" t="str">
        <f t="shared" si="6"/>
        <v>??</v>
      </c>
      <c r="AD180" s="462">
        <f t="shared" si="16"/>
        <v>0</v>
      </c>
    </row>
    <row r="181" spans="1:30" ht="13" customHeight="1" thickTop="1" thickBot="1">
      <c r="A181" s="1156"/>
      <c r="B181" s="1146"/>
      <c r="C181" s="1160"/>
      <c r="D181" s="1162"/>
      <c r="E181" s="1165"/>
      <c r="F181" s="1167"/>
      <c r="G181" s="1146"/>
      <c r="H181" s="1195"/>
      <c r="I181" s="1199"/>
      <c r="J181" s="1197"/>
      <c r="K181" s="1146"/>
      <c r="L181" s="1146"/>
      <c r="M181" s="463"/>
      <c r="N181" s="464"/>
      <c r="O181" s="465"/>
      <c r="P181" s="466"/>
      <c r="Q181" s="465"/>
      <c r="R181" s="467"/>
      <c r="S181" s="468"/>
      <c r="T181" s="465"/>
      <c r="U181" s="1184"/>
      <c r="V181" s="1184"/>
      <c r="W181" s="1194"/>
      <c r="X181" s="1201"/>
      <c r="Y181" s="1176"/>
      <c r="Z181" s="1190"/>
      <c r="AA181" s="415">
        <f>IF(P181=P180,0,IF(P181=P179,0,1))</f>
        <v>0</v>
      </c>
      <c r="AB181" s="415" t="s">
        <v>524</v>
      </c>
      <c r="AC181" s="415" t="str">
        <f t="shared" si="6"/>
        <v>??</v>
      </c>
      <c r="AD181" s="462">
        <f t="shared" si="16"/>
        <v>0</v>
      </c>
    </row>
    <row r="182" spans="1:30" ht="13" customHeight="1" thickTop="1" thickBot="1">
      <c r="A182" s="1156"/>
      <c r="B182" s="1146"/>
      <c r="C182" s="1160"/>
      <c r="D182" s="1162"/>
      <c r="E182" s="1165"/>
      <c r="F182" s="1167"/>
      <c r="G182" s="1146"/>
      <c r="H182" s="1195"/>
      <c r="I182" s="1199"/>
      <c r="J182" s="1197"/>
      <c r="K182" s="1146"/>
      <c r="L182" s="1146"/>
      <c r="M182" s="463"/>
      <c r="N182" s="464"/>
      <c r="O182" s="465"/>
      <c r="P182" s="466"/>
      <c r="Q182" s="465"/>
      <c r="R182" s="467"/>
      <c r="S182" s="468"/>
      <c r="T182" s="465"/>
      <c r="U182" s="1184"/>
      <c r="V182" s="1184"/>
      <c r="W182" s="1194"/>
      <c r="X182" s="1201"/>
      <c r="Y182" s="1176"/>
      <c r="Z182" s="1190"/>
      <c r="AA182" s="415">
        <f>IF(P182=P181,0,IF(P182=P180,0,IF(P182=P179,0,1)))</f>
        <v>0</v>
      </c>
      <c r="AB182" s="415" t="s">
        <v>524</v>
      </c>
      <c r="AC182" s="415" t="str">
        <f t="shared" si="6"/>
        <v>??</v>
      </c>
      <c r="AD182" s="462">
        <f t="shared" si="16"/>
        <v>0</v>
      </c>
    </row>
    <row r="183" spans="1:30" ht="13" customHeight="1" thickTop="1" thickBot="1">
      <c r="A183" s="1156"/>
      <c r="B183" s="1146"/>
      <c r="C183" s="1160"/>
      <c r="D183" s="1162"/>
      <c r="E183" s="1165"/>
      <c r="F183" s="1167"/>
      <c r="G183" s="1146"/>
      <c r="H183" s="1195"/>
      <c r="I183" s="1199"/>
      <c r="J183" s="1197"/>
      <c r="K183" s="1146"/>
      <c r="L183" s="1146"/>
      <c r="M183" s="463"/>
      <c r="N183" s="464"/>
      <c r="O183" s="465"/>
      <c r="P183" s="466"/>
      <c r="Q183" s="465"/>
      <c r="R183" s="467"/>
      <c r="S183" s="468"/>
      <c r="T183" s="465"/>
      <c r="U183" s="1184"/>
      <c r="V183" s="1184"/>
      <c r="W183" s="1194"/>
      <c r="X183" s="1201"/>
      <c r="Y183" s="1176"/>
      <c r="Z183" s="1190"/>
      <c r="AA183" s="415">
        <f>IF(P183=P182,0,IF(P183=P181,0,IF(P183=P180,0,IF(P183=P179,0,1))))</f>
        <v>0</v>
      </c>
      <c r="AB183" s="415" t="s">
        <v>524</v>
      </c>
      <c r="AC183" s="415" t="str">
        <f t="shared" si="6"/>
        <v>??</v>
      </c>
      <c r="AD183" s="462">
        <f t="shared" si="16"/>
        <v>0</v>
      </c>
    </row>
    <row r="184" spans="1:30" ht="13" customHeight="1" thickTop="1" thickBot="1">
      <c r="A184" s="1156"/>
      <c r="B184" s="1146"/>
      <c r="C184" s="1160"/>
      <c r="D184" s="1162"/>
      <c r="E184" s="1165"/>
      <c r="F184" s="1167"/>
      <c r="G184" s="1146"/>
      <c r="H184" s="1195"/>
      <c r="I184" s="1199"/>
      <c r="J184" s="1197"/>
      <c r="K184" s="1146"/>
      <c r="L184" s="1146"/>
      <c r="M184" s="463"/>
      <c r="N184" s="464"/>
      <c r="O184" s="465"/>
      <c r="P184" s="466"/>
      <c r="Q184" s="465"/>
      <c r="R184" s="467"/>
      <c r="S184" s="468"/>
      <c r="T184" s="465"/>
      <c r="U184" s="1184"/>
      <c r="V184" s="1184"/>
      <c r="W184" s="1194"/>
      <c r="X184" s="1201"/>
      <c r="Y184" s="1176"/>
      <c r="Z184" s="1190"/>
      <c r="AA184" s="415">
        <f>IF(P184=P183,0,IF(P184=P182,0,IF(P184=P181,0,IF(P184=P180,0,IF(P184=P179,0,1)))))</f>
        <v>0</v>
      </c>
      <c r="AB184" s="415" t="s">
        <v>524</v>
      </c>
      <c r="AC184" s="415" t="str">
        <f t="shared" si="6"/>
        <v>??</v>
      </c>
      <c r="AD184" s="462">
        <f t="shared" si="16"/>
        <v>0</v>
      </c>
    </row>
    <row r="185" spans="1:30" ht="13" customHeight="1" thickTop="1" thickBot="1">
      <c r="A185" s="1156"/>
      <c r="B185" s="1146"/>
      <c r="C185" s="1160"/>
      <c r="D185" s="1162"/>
      <c r="E185" s="1165"/>
      <c r="F185" s="1167"/>
      <c r="G185" s="1146"/>
      <c r="H185" s="1195"/>
      <c r="I185" s="1199"/>
      <c r="J185" s="1197"/>
      <c r="K185" s="1146"/>
      <c r="L185" s="1146"/>
      <c r="M185" s="463"/>
      <c r="N185" s="464"/>
      <c r="O185" s="465"/>
      <c r="P185" s="466"/>
      <c r="Q185" s="465"/>
      <c r="R185" s="467"/>
      <c r="S185" s="468"/>
      <c r="T185" s="465"/>
      <c r="U185" s="1184"/>
      <c r="V185" s="1184"/>
      <c r="W185" s="491" t="str">
        <f>IF(W179&gt;9,"błąd","")</f>
        <v/>
      </c>
      <c r="X185" s="1201"/>
      <c r="Y185" s="1176"/>
      <c r="Z185" s="1190"/>
      <c r="AA185" s="415">
        <f>IF(P185=P184,0,IF(P185=P183,0,IF(P185=P182,0,IF(P185=P181,0,IF(P185=P180,0,IF(P185=P179,0,1))))))</f>
        <v>0</v>
      </c>
      <c r="AB185" s="415" t="s">
        <v>524</v>
      </c>
      <c r="AC185" s="415" t="str">
        <f t="shared" si="6"/>
        <v>??</v>
      </c>
      <c r="AD185" s="462">
        <f t="shared" si="16"/>
        <v>0</v>
      </c>
    </row>
    <row r="186" spans="1:30" ht="13" customHeight="1" thickTop="1" thickBot="1">
      <c r="A186" s="1156"/>
      <c r="B186" s="1146"/>
      <c r="C186" s="1160"/>
      <c r="D186" s="1162"/>
      <c r="E186" s="1165"/>
      <c r="F186" s="1167"/>
      <c r="G186" s="1146"/>
      <c r="H186" s="1195"/>
      <c r="I186" s="1199"/>
      <c r="J186" s="1197"/>
      <c r="K186" s="1146"/>
      <c r="L186" s="1146"/>
      <c r="M186" s="463"/>
      <c r="N186" s="464"/>
      <c r="O186" s="465"/>
      <c r="P186" s="466"/>
      <c r="Q186" s="465"/>
      <c r="R186" s="467"/>
      <c r="S186" s="468"/>
      <c r="T186" s="465"/>
      <c r="U186" s="1184"/>
      <c r="V186" s="1184"/>
      <c r="W186" s="491"/>
      <c r="X186" s="1201"/>
      <c r="Y186" s="1176"/>
      <c r="Z186" s="1190"/>
      <c r="AA186" s="415">
        <f>IF(P186=P185,0,IF(P186=P184,0,IF(P186=P183,0,IF(P186=P182,0,IF(P186=P181,0,IF(P186=P180,0,IF(P186=P179,0,1)))))))</f>
        <v>0</v>
      </c>
      <c r="AB186" s="415" t="s">
        <v>524</v>
      </c>
      <c r="AC186" s="415" t="str">
        <f t="shared" si="6"/>
        <v>??</v>
      </c>
      <c r="AD186" s="462">
        <f t="shared" si="16"/>
        <v>0</v>
      </c>
    </row>
    <row r="187" spans="1:30" ht="13" customHeight="1" thickTop="1" thickBot="1">
      <c r="A187" s="1156"/>
      <c r="B187" s="1146"/>
      <c r="C187" s="1160"/>
      <c r="D187" s="1162"/>
      <c r="E187" s="1165"/>
      <c r="F187" s="1167"/>
      <c r="G187" s="1146"/>
      <c r="H187" s="1195"/>
      <c r="I187" s="1199"/>
      <c r="J187" s="1197"/>
      <c r="K187" s="1146"/>
      <c r="L187" s="1146"/>
      <c r="M187" s="463"/>
      <c r="N187" s="464"/>
      <c r="O187" s="465"/>
      <c r="P187" s="466"/>
      <c r="Q187" s="465"/>
      <c r="R187" s="467"/>
      <c r="S187" s="468"/>
      <c r="T187" s="465"/>
      <c r="U187" s="1184"/>
      <c r="V187" s="1184"/>
      <c r="W187" s="491"/>
      <c r="X187" s="1201"/>
      <c r="Y187" s="1176"/>
      <c r="Z187" s="1190"/>
      <c r="AA187" s="415">
        <f>IF(P187=P186,0,IF(P187=P185,0,IF(P187=P184,0,IF(P187=P183,0,IF(P187=P182,0,IF(P187=P181,0,IF(P187=P180,IF(P187=P179,0,1))))))))</f>
        <v>0</v>
      </c>
      <c r="AB187" s="415" t="s">
        <v>524</v>
      </c>
      <c r="AC187" s="415" t="str">
        <f t="shared" si="6"/>
        <v>??</v>
      </c>
      <c r="AD187" s="462">
        <f t="shared" si="16"/>
        <v>0</v>
      </c>
    </row>
    <row r="188" spans="1:30" ht="13" customHeight="1" thickTop="1" thickBot="1">
      <c r="A188" s="1157"/>
      <c r="B188" s="1147"/>
      <c r="C188" s="1161"/>
      <c r="D188" s="1163"/>
      <c r="E188" s="1166"/>
      <c r="F188" s="1168"/>
      <c r="G188" s="1147"/>
      <c r="H188" s="1196"/>
      <c r="I188" s="1200"/>
      <c r="J188" s="1198"/>
      <c r="K188" s="1147"/>
      <c r="L188" s="1147"/>
      <c r="M188" s="469"/>
      <c r="N188" s="470"/>
      <c r="O188" s="471"/>
      <c r="P188" s="472"/>
      <c r="Q188" s="471"/>
      <c r="R188" s="473"/>
      <c r="S188" s="474"/>
      <c r="T188" s="471"/>
      <c r="U188" s="1185"/>
      <c r="V188" s="1185"/>
      <c r="W188" s="492"/>
      <c r="X188" s="1201"/>
      <c r="Y188" s="1177"/>
      <c r="Z188" s="1190"/>
      <c r="AA188" s="415">
        <f>IF(P188=P187,0,IF(P188=P186,0,IF(P188=P185,0,IF(P188=P184,0,IF(P188=P183,0,IF(P188=P182,0,IF(P188=P181,0,IF(P188=P180,0,IF(P188=P179,0,1)))))))))</f>
        <v>0</v>
      </c>
      <c r="AB188" s="415" t="s">
        <v>524</v>
      </c>
      <c r="AC188" s="415" t="str">
        <f t="shared" si="6"/>
        <v>??</v>
      </c>
      <c r="AD188" s="462">
        <f t="shared" si="16"/>
        <v>0</v>
      </c>
    </row>
    <row r="189" spans="1:30" ht="13" customHeight="1" thickTop="1" thickBot="1">
      <c r="A189" s="1156"/>
      <c r="B189" s="1158"/>
      <c r="C189" s="1160"/>
      <c r="D189" s="1162"/>
      <c r="E189" s="1164"/>
      <c r="F189" s="1164"/>
      <c r="G189" s="1158"/>
      <c r="H189" s="1195"/>
      <c r="I189" s="1158"/>
      <c r="J189" s="1158"/>
      <c r="K189" s="1146"/>
      <c r="L189" s="1146"/>
      <c r="M189" s="453"/>
      <c r="N189" s="464"/>
      <c r="O189" s="465"/>
      <c r="P189" s="466"/>
      <c r="Q189" s="465"/>
      <c r="R189" s="467"/>
      <c r="S189" s="468"/>
      <c r="T189" s="465"/>
      <c r="U189" s="1183">
        <f>SUM(R189:T198)</f>
        <v>0</v>
      </c>
      <c r="V189" s="1183">
        <f t="shared" ref="V189" si="18">IF(U189&gt;0,18,0)</f>
        <v>0</v>
      </c>
      <c r="W189" s="1193">
        <f>IF((U189-V189)&gt;=0,U189-V189,0)</f>
        <v>0</v>
      </c>
      <c r="X189" s="1201">
        <f>IF(U189&lt;V189,U189,V189)/IF(V189=0,1,V189)</f>
        <v>0</v>
      </c>
      <c r="Y189" s="1175" t="str">
        <f>IF(X189=1,"pe",IF(X189&gt;0,"ne",""))</f>
        <v/>
      </c>
      <c r="Z189" s="1190"/>
      <c r="AA189" s="415">
        <v>1</v>
      </c>
      <c r="AB189" s="415" t="s">
        <v>524</v>
      </c>
      <c r="AC189" s="415" t="str">
        <f t="shared" si="6"/>
        <v>??</v>
      </c>
      <c r="AD189" s="462">
        <f>C189</f>
        <v>0</v>
      </c>
    </row>
    <row r="190" spans="1:30" ht="13" customHeight="1" thickTop="1" thickBot="1">
      <c r="A190" s="1156"/>
      <c r="B190" s="1146"/>
      <c r="C190" s="1160"/>
      <c r="D190" s="1162"/>
      <c r="E190" s="1165"/>
      <c r="F190" s="1167"/>
      <c r="G190" s="1146"/>
      <c r="H190" s="1195"/>
      <c r="I190" s="1146"/>
      <c r="J190" s="1197"/>
      <c r="K190" s="1146"/>
      <c r="L190" s="1146"/>
      <c r="M190" s="463"/>
      <c r="N190" s="464"/>
      <c r="O190" s="465"/>
      <c r="P190" s="466"/>
      <c r="Q190" s="465"/>
      <c r="R190" s="467"/>
      <c r="S190" s="468"/>
      <c r="T190" s="465"/>
      <c r="U190" s="1184"/>
      <c r="V190" s="1184"/>
      <c r="W190" s="1194"/>
      <c r="X190" s="1201"/>
      <c r="Y190" s="1176"/>
      <c r="Z190" s="1190"/>
      <c r="AA190" s="415">
        <f>IF(P190=P189,0,1)</f>
        <v>0</v>
      </c>
      <c r="AB190" s="415" t="s">
        <v>524</v>
      </c>
      <c r="AC190" s="415" t="str">
        <f t="shared" si="6"/>
        <v>??</v>
      </c>
      <c r="AD190" s="462">
        <f t="shared" ref="AD190:AD218" si="19">AD189</f>
        <v>0</v>
      </c>
    </row>
    <row r="191" spans="1:30" ht="13" customHeight="1" thickTop="1" thickBot="1">
      <c r="A191" s="1156"/>
      <c r="B191" s="1146"/>
      <c r="C191" s="1160"/>
      <c r="D191" s="1162"/>
      <c r="E191" s="1165"/>
      <c r="F191" s="1167"/>
      <c r="G191" s="1146"/>
      <c r="H191" s="1195"/>
      <c r="I191" s="1199"/>
      <c r="J191" s="1197"/>
      <c r="K191" s="1146"/>
      <c r="L191" s="1146"/>
      <c r="M191" s="463"/>
      <c r="N191" s="464"/>
      <c r="O191" s="465"/>
      <c r="P191" s="466"/>
      <c r="Q191" s="465"/>
      <c r="R191" s="467"/>
      <c r="S191" s="468"/>
      <c r="T191" s="465"/>
      <c r="U191" s="1184"/>
      <c r="V191" s="1184"/>
      <c r="W191" s="1194"/>
      <c r="X191" s="1201"/>
      <c r="Y191" s="1176"/>
      <c r="Z191" s="1190"/>
      <c r="AA191" s="415">
        <f>IF(P191=P190,0,IF(P191=P189,0,1))</f>
        <v>0</v>
      </c>
      <c r="AB191" s="415" t="s">
        <v>524</v>
      </c>
      <c r="AC191" s="415" t="str">
        <f t="shared" si="6"/>
        <v>??</v>
      </c>
      <c r="AD191" s="462">
        <f t="shared" si="19"/>
        <v>0</v>
      </c>
    </row>
    <row r="192" spans="1:30" ht="13" customHeight="1" thickTop="1" thickBot="1">
      <c r="A192" s="1156"/>
      <c r="B192" s="1146"/>
      <c r="C192" s="1160"/>
      <c r="D192" s="1162"/>
      <c r="E192" s="1165"/>
      <c r="F192" s="1167"/>
      <c r="G192" s="1146"/>
      <c r="H192" s="1195"/>
      <c r="I192" s="1199"/>
      <c r="J192" s="1197"/>
      <c r="K192" s="1146"/>
      <c r="L192" s="1146"/>
      <c r="M192" s="463"/>
      <c r="N192" s="464"/>
      <c r="O192" s="465"/>
      <c r="P192" s="466"/>
      <c r="Q192" s="465"/>
      <c r="R192" s="467"/>
      <c r="S192" s="468"/>
      <c r="T192" s="465"/>
      <c r="U192" s="1184"/>
      <c r="V192" s="1184"/>
      <c r="W192" s="1194"/>
      <c r="X192" s="1201"/>
      <c r="Y192" s="1176"/>
      <c r="Z192" s="1190"/>
      <c r="AA192" s="415">
        <f>IF(P192=P191,0,IF(P192=P190,0,IF(P192=P189,0,1)))</f>
        <v>0</v>
      </c>
      <c r="AB192" s="415" t="s">
        <v>524</v>
      </c>
      <c r="AC192" s="415" t="str">
        <f t="shared" si="6"/>
        <v>??</v>
      </c>
      <c r="AD192" s="462">
        <f t="shared" si="19"/>
        <v>0</v>
      </c>
    </row>
    <row r="193" spans="1:30" ht="13" customHeight="1" thickTop="1" thickBot="1">
      <c r="A193" s="1156"/>
      <c r="B193" s="1146"/>
      <c r="C193" s="1160"/>
      <c r="D193" s="1162"/>
      <c r="E193" s="1165"/>
      <c r="F193" s="1167"/>
      <c r="G193" s="1146"/>
      <c r="H193" s="1195"/>
      <c r="I193" s="1199"/>
      <c r="J193" s="1197"/>
      <c r="K193" s="1146"/>
      <c r="L193" s="1146"/>
      <c r="M193" s="463"/>
      <c r="N193" s="464"/>
      <c r="O193" s="465"/>
      <c r="P193" s="466"/>
      <c r="Q193" s="465"/>
      <c r="R193" s="467"/>
      <c r="S193" s="468"/>
      <c r="T193" s="465"/>
      <c r="U193" s="1184"/>
      <c r="V193" s="1184"/>
      <c r="W193" s="1194"/>
      <c r="X193" s="1201"/>
      <c r="Y193" s="1176"/>
      <c r="Z193" s="1190"/>
      <c r="AA193" s="415">
        <f>IF(P193=P192,0,IF(P193=P191,0,IF(P193=P190,0,IF(P193=P189,0,1))))</f>
        <v>0</v>
      </c>
      <c r="AB193" s="415" t="s">
        <v>524</v>
      </c>
      <c r="AC193" s="415" t="str">
        <f t="shared" si="6"/>
        <v>??</v>
      </c>
      <c r="AD193" s="462">
        <f t="shared" si="19"/>
        <v>0</v>
      </c>
    </row>
    <row r="194" spans="1:30" ht="13" customHeight="1" thickTop="1" thickBot="1">
      <c r="A194" s="1156"/>
      <c r="B194" s="1146"/>
      <c r="C194" s="1160"/>
      <c r="D194" s="1162"/>
      <c r="E194" s="1165"/>
      <c r="F194" s="1167"/>
      <c r="G194" s="1146"/>
      <c r="H194" s="1195"/>
      <c r="I194" s="1199"/>
      <c r="J194" s="1197"/>
      <c r="K194" s="1146"/>
      <c r="L194" s="1146"/>
      <c r="M194" s="463"/>
      <c r="N194" s="464"/>
      <c r="O194" s="465"/>
      <c r="P194" s="466"/>
      <c r="Q194" s="465"/>
      <c r="R194" s="467"/>
      <c r="S194" s="468"/>
      <c r="T194" s="465"/>
      <c r="U194" s="1184"/>
      <c r="V194" s="1184"/>
      <c r="W194" s="1194"/>
      <c r="X194" s="1201"/>
      <c r="Y194" s="1176"/>
      <c r="Z194" s="1190"/>
      <c r="AA194" s="415">
        <f>IF(P194=P193,0,IF(P194=P192,0,IF(P194=P191,0,IF(P194=P190,0,IF(P194=P189,0,1)))))</f>
        <v>0</v>
      </c>
      <c r="AB194" s="415" t="s">
        <v>524</v>
      </c>
      <c r="AC194" s="415" t="str">
        <f t="shared" si="6"/>
        <v>??</v>
      </c>
      <c r="AD194" s="462">
        <f t="shared" si="19"/>
        <v>0</v>
      </c>
    </row>
    <row r="195" spans="1:30" ht="13" customHeight="1" thickTop="1" thickBot="1">
      <c r="A195" s="1156"/>
      <c r="B195" s="1146"/>
      <c r="C195" s="1160"/>
      <c r="D195" s="1162"/>
      <c r="E195" s="1165"/>
      <c r="F195" s="1167"/>
      <c r="G195" s="1146"/>
      <c r="H195" s="1195"/>
      <c r="I195" s="1199"/>
      <c r="J195" s="1197"/>
      <c r="K195" s="1146"/>
      <c r="L195" s="1146"/>
      <c r="M195" s="463"/>
      <c r="N195" s="464"/>
      <c r="O195" s="465"/>
      <c r="P195" s="466"/>
      <c r="Q195" s="465"/>
      <c r="R195" s="467"/>
      <c r="S195" s="468"/>
      <c r="T195" s="465"/>
      <c r="U195" s="1184"/>
      <c r="V195" s="1184"/>
      <c r="W195" s="491" t="str">
        <f>IF(W189&gt;9,"błąd","")</f>
        <v/>
      </c>
      <c r="X195" s="1201"/>
      <c r="Y195" s="1176"/>
      <c r="Z195" s="1190"/>
      <c r="AA195" s="415">
        <f>IF(P195=P194,0,IF(P195=P193,0,IF(P195=P192,0,IF(P195=P191,0,IF(P195=P190,0,IF(P195=P189,0,1))))))</f>
        <v>0</v>
      </c>
      <c r="AB195" s="415" t="s">
        <v>524</v>
      </c>
      <c r="AC195" s="415" t="str">
        <f t="shared" si="6"/>
        <v>??</v>
      </c>
      <c r="AD195" s="462">
        <f t="shared" si="19"/>
        <v>0</v>
      </c>
    </row>
    <row r="196" spans="1:30" ht="13" customHeight="1" thickTop="1" thickBot="1">
      <c r="A196" s="1156"/>
      <c r="B196" s="1146"/>
      <c r="C196" s="1160"/>
      <c r="D196" s="1162"/>
      <c r="E196" s="1165"/>
      <c r="F196" s="1167"/>
      <c r="G196" s="1146"/>
      <c r="H196" s="1195"/>
      <c r="I196" s="1199"/>
      <c r="J196" s="1197"/>
      <c r="K196" s="1146"/>
      <c r="L196" s="1146"/>
      <c r="M196" s="463"/>
      <c r="N196" s="464"/>
      <c r="O196" s="465"/>
      <c r="P196" s="466"/>
      <c r="Q196" s="465"/>
      <c r="R196" s="467"/>
      <c r="S196" s="468"/>
      <c r="T196" s="465"/>
      <c r="U196" s="1184"/>
      <c r="V196" s="1184"/>
      <c r="W196" s="491"/>
      <c r="X196" s="1201"/>
      <c r="Y196" s="1176"/>
      <c r="Z196" s="1190"/>
      <c r="AA196" s="415">
        <f>IF(P196=P195,0,IF(P196=P194,0,IF(P196=P193,0,IF(P196=P192,0,IF(P196=P191,0,IF(P196=P190,0,IF(P196=P189,0,1)))))))</f>
        <v>0</v>
      </c>
      <c r="AB196" s="415" t="s">
        <v>524</v>
      </c>
      <c r="AC196" s="415" t="str">
        <f t="shared" si="6"/>
        <v>??</v>
      </c>
      <c r="AD196" s="462">
        <f t="shared" si="19"/>
        <v>0</v>
      </c>
    </row>
    <row r="197" spans="1:30" ht="13" customHeight="1" thickTop="1" thickBot="1">
      <c r="A197" s="1156"/>
      <c r="B197" s="1146"/>
      <c r="C197" s="1160"/>
      <c r="D197" s="1162"/>
      <c r="E197" s="1165"/>
      <c r="F197" s="1167"/>
      <c r="G197" s="1146"/>
      <c r="H197" s="1195"/>
      <c r="I197" s="1199"/>
      <c r="J197" s="1197"/>
      <c r="K197" s="1146"/>
      <c r="L197" s="1146"/>
      <c r="M197" s="463"/>
      <c r="N197" s="464"/>
      <c r="O197" s="465"/>
      <c r="P197" s="466"/>
      <c r="Q197" s="465"/>
      <c r="R197" s="467"/>
      <c r="S197" s="468"/>
      <c r="T197" s="465"/>
      <c r="U197" s="1184"/>
      <c r="V197" s="1184"/>
      <c r="W197" s="491"/>
      <c r="X197" s="1201"/>
      <c r="Y197" s="1176"/>
      <c r="Z197" s="1190"/>
      <c r="AA197" s="415">
        <f>IF(P197=P196,0,IF(P197=P195,0,IF(P197=P194,0,IF(P197=P193,0,IF(P197=P192,0,IF(P197=P191,0,IF(P197=P190,IF(P197=P189,0,1))))))))</f>
        <v>0</v>
      </c>
      <c r="AB197" s="415" t="s">
        <v>524</v>
      </c>
      <c r="AC197" s="415" t="str">
        <f t="shared" si="6"/>
        <v>??</v>
      </c>
      <c r="AD197" s="462">
        <f t="shared" si="19"/>
        <v>0</v>
      </c>
    </row>
    <row r="198" spans="1:30" ht="13" customHeight="1" thickTop="1" thickBot="1">
      <c r="A198" s="1157"/>
      <c r="B198" s="1147"/>
      <c r="C198" s="1161"/>
      <c r="D198" s="1163"/>
      <c r="E198" s="1166"/>
      <c r="F198" s="1168"/>
      <c r="G198" s="1147"/>
      <c r="H198" s="1196"/>
      <c r="I198" s="1200"/>
      <c r="J198" s="1198"/>
      <c r="K198" s="1147"/>
      <c r="L198" s="1147"/>
      <c r="M198" s="469"/>
      <c r="N198" s="470"/>
      <c r="O198" s="471"/>
      <c r="P198" s="472"/>
      <c r="Q198" s="471"/>
      <c r="R198" s="473"/>
      <c r="S198" s="474"/>
      <c r="T198" s="471"/>
      <c r="U198" s="1185"/>
      <c r="V198" s="1185"/>
      <c r="W198" s="492"/>
      <c r="X198" s="1201"/>
      <c r="Y198" s="1177"/>
      <c r="Z198" s="1190"/>
      <c r="AA198" s="415">
        <f>IF(P198=P197,0,IF(P198=P196,0,IF(P198=P195,0,IF(P198=P194,0,IF(P198=P193,0,IF(P198=P192,0,IF(P198=P191,0,IF(P198=P190,0,IF(P198=P189,0,1)))))))))</f>
        <v>0</v>
      </c>
      <c r="AB198" s="415" t="s">
        <v>524</v>
      </c>
      <c r="AC198" s="415" t="str">
        <f t="shared" si="6"/>
        <v>??</v>
      </c>
      <c r="AD198" s="462">
        <f t="shared" si="19"/>
        <v>0</v>
      </c>
    </row>
    <row r="199" spans="1:30" ht="13" customHeight="1" thickTop="1" thickBot="1">
      <c r="A199" s="1156"/>
      <c r="B199" s="1158"/>
      <c r="C199" s="1160"/>
      <c r="D199" s="1162"/>
      <c r="E199" s="1164"/>
      <c r="F199" s="1164"/>
      <c r="G199" s="1158"/>
      <c r="H199" s="1195"/>
      <c r="I199" s="1158"/>
      <c r="J199" s="1158"/>
      <c r="K199" s="1146"/>
      <c r="L199" s="1146"/>
      <c r="M199" s="453"/>
      <c r="N199" s="464"/>
      <c r="O199" s="465"/>
      <c r="P199" s="466"/>
      <c r="Q199" s="465"/>
      <c r="R199" s="467"/>
      <c r="S199" s="468"/>
      <c r="T199" s="465"/>
      <c r="U199" s="1183">
        <f>SUM(R199:T208)</f>
        <v>0</v>
      </c>
      <c r="V199" s="1183">
        <f t="shared" ref="V199:V209" si="20">IF(U199&gt;0,18,0)</f>
        <v>0</v>
      </c>
      <c r="W199" s="1193">
        <f>IF((U199-V199)&gt;=0,U199-V199,0)</f>
        <v>0</v>
      </c>
      <c r="X199" s="1201">
        <f>IF(U199&lt;V199,U199,V199)/IF(V199=0,1,V199)</f>
        <v>0</v>
      </c>
      <c r="Y199" s="1175" t="str">
        <f>IF(X199=1,"pe",IF(X199&gt;0,"ne",""))</f>
        <v/>
      </c>
      <c r="Z199" s="1190"/>
      <c r="AA199" s="415">
        <v>1</v>
      </c>
      <c r="AB199" s="415" t="s">
        <v>524</v>
      </c>
      <c r="AC199" s="415" t="str">
        <f t="shared" si="6"/>
        <v>??</v>
      </c>
      <c r="AD199" s="462">
        <f>C199</f>
        <v>0</v>
      </c>
    </row>
    <row r="200" spans="1:30" ht="13" customHeight="1" thickTop="1" thickBot="1">
      <c r="A200" s="1156"/>
      <c r="B200" s="1146"/>
      <c r="C200" s="1160"/>
      <c r="D200" s="1162"/>
      <c r="E200" s="1165"/>
      <c r="F200" s="1167"/>
      <c r="G200" s="1146"/>
      <c r="H200" s="1195"/>
      <c r="I200" s="1146"/>
      <c r="J200" s="1197"/>
      <c r="K200" s="1146"/>
      <c r="L200" s="1146"/>
      <c r="M200" s="463"/>
      <c r="N200" s="464"/>
      <c r="O200" s="465"/>
      <c r="P200" s="466"/>
      <c r="Q200" s="465"/>
      <c r="R200" s="467"/>
      <c r="S200" s="468"/>
      <c r="T200" s="465"/>
      <c r="U200" s="1184"/>
      <c r="V200" s="1184"/>
      <c r="W200" s="1194"/>
      <c r="X200" s="1201"/>
      <c r="Y200" s="1176"/>
      <c r="Z200" s="1190"/>
      <c r="AA200" s="415">
        <f>IF(P200=P199,0,1)</f>
        <v>0</v>
      </c>
      <c r="AB200" s="415" t="s">
        <v>524</v>
      </c>
      <c r="AC200" s="415" t="str">
        <f t="shared" si="6"/>
        <v>??</v>
      </c>
      <c r="AD200" s="462">
        <f t="shared" si="19"/>
        <v>0</v>
      </c>
    </row>
    <row r="201" spans="1:30" ht="13" customHeight="1" thickTop="1" thickBot="1">
      <c r="A201" s="1156"/>
      <c r="B201" s="1146"/>
      <c r="C201" s="1160"/>
      <c r="D201" s="1162"/>
      <c r="E201" s="1165"/>
      <c r="F201" s="1167"/>
      <c r="G201" s="1146"/>
      <c r="H201" s="1195"/>
      <c r="I201" s="1199"/>
      <c r="J201" s="1197"/>
      <c r="K201" s="1146"/>
      <c r="L201" s="1146"/>
      <c r="M201" s="463"/>
      <c r="N201" s="464"/>
      <c r="O201" s="465"/>
      <c r="P201" s="466"/>
      <c r="Q201" s="465"/>
      <c r="R201" s="467"/>
      <c r="S201" s="468"/>
      <c r="T201" s="465"/>
      <c r="U201" s="1184"/>
      <c r="V201" s="1184"/>
      <c r="W201" s="1194"/>
      <c r="X201" s="1201"/>
      <c r="Y201" s="1176"/>
      <c r="Z201" s="1190"/>
      <c r="AA201" s="415">
        <f>IF(P201=P200,0,IF(P201=P199,0,1))</f>
        <v>0</v>
      </c>
      <c r="AB201" s="415" t="s">
        <v>524</v>
      </c>
      <c r="AC201" s="415" t="str">
        <f t="shared" si="6"/>
        <v>??</v>
      </c>
      <c r="AD201" s="462">
        <f t="shared" si="19"/>
        <v>0</v>
      </c>
    </row>
    <row r="202" spans="1:30" ht="13" customHeight="1" thickTop="1" thickBot="1">
      <c r="A202" s="1156"/>
      <c r="B202" s="1146"/>
      <c r="C202" s="1160"/>
      <c r="D202" s="1162"/>
      <c r="E202" s="1165"/>
      <c r="F202" s="1167"/>
      <c r="G202" s="1146"/>
      <c r="H202" s="1195"/>
      <c r="I202" s="1199"/>
      <c r="J202" s="1197"/>
      <c r="K202" s="1146"/>
      <c r="L202" s="1146"/>
      <c r="M202" s="463"/>
      <c r="N202" s="464"/>
      <c r="O202" s="465"/>
      <c r="P202" s="466"/>
      <c r="Q202" s="465"/>
      <c r="R202" s="467"/>
      <c r="S202" s="468"/>
      <c r="T202" s="465"/>
      <c r="U202" s="1184"/>
      <c r="V202" s="1184"/>
      <c r="W202" s="1194"/>
      <c r="X202" s="1201"/>
      <c r="Y202" s="1176"/>
      <c r="Z202" s="1190"/>
      <c r="AA202" s="415">
        <f>IF(P202=P201,0,IF(P202=P200,0,IF(P202=P199,0,1)))</f>
        <v>0</v>
      </c>
      <c r="AB202" s="415" t="s">
        <v>524</v>
      </c>
      <c r="AC202" s="415" t="str">
        <f t="shared" si="6"/>
        <v>??</v>
      </c>
      <c r="AD202" s="462">
        <f t="shared" si="19"/>
        <v>0</v>
      </c>
    </row>
    <row r="203" spans="1:30" ht="13" customHeight="1" thickTop="1" thickBot="1">
      <c r="A203" s="1156"/>
      <c r="B203" s="1146"/>
      <c r="C203" s="1160"/>
      <c r="D203" s="1162"/>
      <c r="E203" s="1165"/>
      <c r="F203" s="1167"/>
      <c r="G203" s="1146"/>
      <c r="H203" s="1195"/>
      <c r="I203" s="1199"/>
      <c r="J203" s="1197"/>
      <c r="K203" s="1146"/>
      <c r="L203" s="1146"/>
      <c r="M203" s="463"/>
      <c r="N203" s="464"/>
      <c r="O203" s="465"/>
      <c r="P203" s="466"/>
      <c r="Q203" s="465"/>
      <c r="R203" s="467"/>
      <c r="S203" s="468"/>
      <c r="T203" s="465"/>
      <c r="U203" s="1184"/>
      <c r="V203" s="1184"/>
      <c r="W203" s="1194"/>
      <c r="X203" s="1201"/>
      <c r="Y203" s="1176"/>
      <c r="Z203" s="1190"/>
      <c r="AA203" s="415">
        <f>IF(P203=P202,0,IF(P203=P201,0,IF(P203=P200,0,IF(P203=P199,0,1))))</f>
        <v>0</v>
      </c>
      <c r="AB203" s="415" t="s">
        <v>524</v>
      </c>
      <c r="AC203" s="415" t="str">
        <f t="shared" si="6"/>
        <v>??</v>
      </c>
      <c r="AD203" s="462">
        <f t="shared" si="19"/>
        <v>0</v>
      </c>
    </row>
    <row r="204" spans="1:30" ht="13" customHeight="1" thickTop="1" thickBot="1">
      <c r="A204" s="1156"/>
      <c r="B204" s="1146"/>
      <c r="C204" s="1160"/>
      <c r="D204" s="1162"/>
      <c r="E204" s="1165"/>
      <c r="F204" s="1167"/>
      <c r="G204" s="1146"/>
      <c r="H204" s="1195"/>
      <c r="I204" s="1199"/>
      <c r="J204" s="1197"/>
      <c r="K204" s="1146"/>
      <c r="L204" s="1146"/>
      <c r="M204" s="463"/>
      <c r="N204" s="464"/>
      <c r="O204" s="465"/>
      <c r="P204" s="466"/>
      <c r="Q204" s="465"/>
      <c r="R204" s="467"/>
      <c r="S204" s="468"/>
      <c r="T204" s="465"/>
      <c r="U204" s="1184"/>
      <c r="V204" s="1184"/>
      <c r="W204" s="1194"/>
      <c r="X204" s="1201"/>
      <c r="Y204" s="1176"/>
      <c r="Z204" s="1190"/>
      <c r="AA204" s="415">
        <f>IF(P204=P203,0,IF(P204=P202,0,IF(P204=P201,0,IF(P204=P200,0,IF(P204=P199,0,1)))))</f>
        <v>0</v>
      </c>
      <c r="AB204" s="415" t="s">
        <v>524</v>
      </c>
      <c r="AC204" s="415" t="str">
        <f t="shared" si="6"/>
        <v>??</v>
      </c>
      <c r="AD204" s="462">
        <f t="shared" si="19"/>
        <v>0</v>
      </c>
    </row>
    <row r="205" spans="1:30" ht="13" customHeight="1" thickTop="1" thickBot="1">
      <c r="A205" s="1156"/>
      <c r="B205" s="1146"/>
      <c r="C205" s="1160"/>
      <c r="D205" s="1162"/>
      <c r="E205" s="1165"/>
      <c r="F205" s="1167"/>
      <c r="G205" s="1146"/>
      <c r="H205" s="1195"/>
      <c r="I205" s="1199"/>
      <c r="J205" s="1197"/>
      <c r="K205" s="1146"/>
      <c r="L205" s="1146"/>
      <c r="M205" s="463"/>
      <c r="N205" s="464"/>
      <c r="O205" s="465"/>
      <c r="P205" s="466"/>
      <c r="Q205" s="465"/>
      <c r="R205" s="467"/>
      <c r="S205" s="468"/>
      <c r="T205" s="465"/>
      <c r="U205" s="1184"/>
      <c r="V205" s="1184"/>
      <c r="W205" s="491" t="str">
        <f>IF(W199&gt;9,"błąd","")</f>
        <v/>
      </c>
      <c r="X205" s="1201"/>
      <c r="Y205" s="1176"/>
      <c r="Z205" s="1190"/>
      <c r="AA205" s="415">
        <f>IF(P205=P204,0,IF(P205=P203,0,IF(P205=P202,0,IF(P205=P201,0,IF(P205=P200,0,IF(P205=P199,0,1))))))</f>
        <v>0</v>
      </c>
      <c r="AB205" s="415" t="s">
        <v>524</v>
      </c>
      <c r="AC205" s="415" t="str">
        <f t="shared" si="6"/>
        <v>??</v>
      </c>
      <c r="AD205" s="462">
        <f t="shared" si="19"/>
        <v>0</v>
      </c>
    </row>
    <row r="206" spans="1:30" ht="13" customHeight="1" thickTop="1" thickBot="1">
      <c r="A206" s="1156"/>
      <c r="B206" s="1146"/>
      <c r="C206" s="1160"/>
      <c r="D206" s="1162"/>
      <c r="E206" s="1165"/>
      <c r="F206" s="1167"/>
      <c r="G206" s="1146"/>
      <c r="H206" s="1195"/>
      <c r="I206" s="1199"/>
      <c r="J206" s="1197"/>
      <c r="K206" s="1146"/>
      <c r="L206" s="1146"/>
      <c r="M206" s="463"/>
      <c r="N206" s="464"/>
      <c r="O206" s="465"/>
      <c r="P206" s="466"/>
      <c r="Q206" s="465"/>
      <c r="R206" s="467"/>
      <c r="S206" s="468"/>
      <c r="T206" s="465"/>
      <c r="U206" s="1184"/>
      <c r="V206" s="1184"/>
      <c r="W206" s="491"/>
      <c r="X206" s="1201"/>
      <c r="Y206" s="1176"/>
      <c r="Z206" s="1190"/>
      <c r="AA206" s="415">
        <f>IF(P206=P205,0,IF(P206=P204,0,IF(P206=P203,0,IF(P206=P202,0,IF(P206=P201,0,IF(P206=P200,0,IF(P206=P199,0,1)))))))</f>
        <v>0</v>
      </c>
      <c r="AB206" s="415" t="s">
        <v>524</v>
      </c>
      <c r="AC206" s="415" t="str">
        <f t="shared" si="6"/>
        <v>??</v>
      </c>
      <c r="AD206" s="462">
        <f t="shared" si="19"/>
        <v>0</v>
      </c>
    </row>
    <row r="207" spans="1:30" ht="13" customHeight="1" thickTop="1" thickBot="1">
      <c r="A207" s="1156"/>
      <c r="B207" s="1146"/>
      <c r="C207" s="1160"/>
      <c r="D207" s="1162"/>
      <c r="E207" s="1165"/>
      <c r="F207" s="1167"/>
      <c r="G207" s="1146"/>
      <c r="H207" s="1195"/>
      <c r="I207" s="1199"/>
      <c r="J207" s="1197"/>
      <c r="K207" s="1146"/>
      <c r="L207" s="1146"/>
      <c r="M207" s="463"/>
      <c r="N207" s="464"/>
      <c r="O207" s="465"/>
      <c r="P207" s="466"/>
      <c r="Q207" s="465"/>
      <c r="R207" s="467"/>
      <c r="S207" s="468"/>
      <c r="T207" s="465"/>
      <c r="U207" s="1184"/>
      <c r="V207" s="1184"/>
      <c r="W207" s="491"/>
      <c r="X207" s="1201"/>
      <c r="Y207" s="1176"/>
      <c r="Z207" s="1190"/>
      <c r="AA207" s="415">
        <f>IF(P207=P206,0,IF(P207=P205,0,IF(P207=P204,0,IF(P207=P203,0,IF(P207=P202,0,IF(P207=P201,0,IF(P207=P200,IF(P207=P199,0,1))))))))</f>
        <v>0</v>
      </c>
      <c r="AB207" s="415" t="s">
        <v>524</v>
      </c>
      <c r="AC207" s="415" t="str">
        <f t="shared" si="6"/>
        <v>??</v>
      </c>
      <c r="AD207" s="462">
        <f t="shared" si="19"/>
        <v>0</v>
      </c>
    </row>
    <row r="208" spans="1:30" ht="13" customHeight="1" thickTop="1" thickBot="1">
      <c r="A208" s="1157"/>
      <c r="B208" s="1147"/>
      <c r="C208" s="1161"/>
      <c r="D208" s="1163"/>
      <c r="E208" s="1166"/>
      <c r="F208" s="1168"/>
      <c r="G208" s="1147"/>
      <c r="H208" s="1196"/>
      <c r="I208" s="1200"/>
      <c r="J208" s="1198"/>
      <c r="K208" s="1147"/>
      <c r="L208" s="1147"/>
      <c r="M208" s="469"/>
      <c r="N208" s="470"/>
      <c r="O208" s="471"/>
      <c r="P208" s="472"/>
      <c r="Q208" s="471"/>
      <c r="R208" s="473"/>
      <c r="S208" s="474"/>
      <c r="T208" s="471"/>
      <c r="U208" s="1185"/>
      <c r="V208" s="1185"/>
      <c r="W208" s="492"/>
      <c r="X208" s="1201"/>
      <c r="Y208" s="1177"/>
      <c r="Z208" s="1190"/>
      <c r="AA208" s="415">
        <f>IF(P208=P207,0,IF(P208=P206,0,IF(P208=P205,0,IF(P208=P204,0,IF(P208=P203,0,IF(P208=P202,0,IF(P208=P201,0,IF(P208=P200,0,IF(P208=P199,0,1)))))))))</f>
        <v>0</v>
      </c>
      <c r="AB208" s="415" t="s">
        <v>524</v>
      </c>
      <c r="AC208" s="415" t="str">
        <f t="shared" si="6"/>
        <v>??</v>
      </c>
      <c r="AD208" s="462">
        <f t="shared" si="19"/>
        <v>0</v>
      </c>
    </row>
    <row r="209" spans="1:30" ht="13" customHeight="1" thickTop="1" thickBot="1">
      <c r="A209" s="1156"/>
      <c r="B209" s="1158"/>
      <c r="C209" s="1160"/>
      <c r="D209" s="1162"/>
      <c r="E209" s="1164"/>
      <c r="F209" s="1164"/>
      <c r="G209" s="1158"/>
      <c r="H209" s="1195"/>
      <c r="I209" s="1158"/>
      <c r="J209" s="1158"/>
      <c r="K209" s="1146"/>
      <c r="L209" s="1146"/>
      <c r="M209" s="453"/>
      <c r="N209" s="464"/>
      <c r="O209" s="465"/>
      <c r="P209" s="466"/>
      <c r="Q209" s="465"/>
      <c r="R209" s="467"/>
      <c r="S209" s="468"/>
      <c r="T209" s="465"/>
      <c r="U209" s="1183">
        <f>SUM(R209:T218)</f>
        <v>0</v>
      </c>
      <c r="V209" s="1183">
        <f t="shared" si="20"/>
        <v>0</v>
      </c>
      <c r="W209" s="1193">
        <f>IF((U209-V209)&gt;=0,U209-V209,0)</f>
        <v>0</v>
      </c>
      <c r="X209" s="1201">
        <f>IF(U209&lt;V209,U209,V209)/IF(V209=0,1,V209)</f>
        <v>0</v>
      </c>
      <c r="Y209" s="1175" t="str">
        <f>IF(X209=1,"pe",IF(X209&gt;0,"ne",""))</f>
        <v/>
      </c>
      <c r="Z209" s="1190"/>
      <c r="AA209" s="415">
        <v>1</v>
      </c>
      <c r="AB209" s="415" t="s">
        <v>524</v>
      </c>
      <c r="AC209" s="415" t="str">
        <f t="shared" si="6"/>
        <v>??</v>
      </c>
      <c r="AD209" s="462">
        <f>C209</f>
        <v>0</v>
      </c>
    </row>
    <row r="210" spans="1:30" ht="13" customHeight="1" thickTop="1" thickBot="1">
      <c r="A210" s="1156"/>
      <c r="B210" s="1146"/>
      <c r="C210" s="1160"/>
      <c r="D210" s="1162"/>
      <c r="E210" s="1165"/>
      <c r="F210" s="1167"/>
      <c r="G210" s="1146"/>
      <c r="H210" s="1195"/>
      <c r="I210" s="1146"/>
      <c r="J210" s="1197"/>
      <c r="K210" s="1146"/>
      <c r="L210" s="1146"/>
      <c r="M210" s="463"/>
      <c r="N210" s="464"/>
      <c r="O210" s="465"/>
      <c r="P210" s="466"/>
      <c r="Q210" s="465"/>
      <c r="R210" s="467"/>
      <c r="S210" s="468"/>
      <c r="T210" s="465"/>
      <c r="U210" s="1184"/>
      <c r="V210" s="1184"/>
      <c r="W210" s="1194"/>
      <c r="X210" s="1201"/>
      <c r="Y210" s="1176"/>
      <c r="Z210" s="1190"/>
      <c r="AA210" s="415">
        <f>IF(P210=P209,0,1)</f>
        <v>0</v>
      </c>
      <c r="AB210" s="415" t="s">
        <v>524</v>
      </c>
      <c r="AC210" s="415" t="str">
        <f t="shared" si="6"/>
        <v>??</v>
      </c>
      <c r="AD210" s="462">
        <f t="shared" si="19"/>
        <v>0</v>
      </c>
    </row>
    <row r="211" spans="1:30" ht="13" customHeight="1" thickTop="1" thickBot="1">
      <c r="A211" s="1156"/>
      <c r="B211" s="1146"/>
      <c r="C211" s="1160"/>
      <c r="D211" s="1162"/>
      <c r="E211" s="1165"/>
      <c r="F211" s="1167"/>
      <c r="G211" s="1146"/>
      <c r="H211" s="1195"/>
      <c r="I211" s="1199"/>
      <c r="J211" s="1197"/>
      <c r="K211" s="1146"/>
      <c r="L211" s="1146"/>
      <c r="M211" s="463"/>
      <c r="N211" s="464"/>
      <c r="O211" s="465"/>
      <c r="P211" s="466"/>
      <c r="Q211" s="465"/>
      <c r="R211" s="467"/>
      <c r="S211" s="468"/>
      <c r="T211" s="465"/>
      <c r="U211" s="1184"/>
      <c r="V211" s="1184"/>
      <c r="W211" s="1194"/>
      <c r="X211" s="1201"/>
      <c r="Y211" s="1176"/>
      <c r="Z211" s="1190"/>
      <c r="AA211" s="415">
        <f>IF(P211=P210,0,IF(P211=P209,0,1))</f>
        <v>0</v>
      </c>
      <c r="AB211" s="415" t="s">
        <v>524</v>
      </c>
      <c r="AC211" s="415" t="str">
        <f t="shared" si="6"/>
        <v>??</v>
      </c>
      <c r="AD211" s="462">
        <f t="shared" si="19"/>
        <v>0</v>
      </c>
    </row>
    <row r="212" spans="1:30" ht="13" customHeight="1" thickTop="1" thickBot="1">
      <c r="A212" s="1156"/>
      <c r="B212" s="1146"/>
      <c r="C212" s="1160"/>
      <c r="D212" s="1162"/>
      <c r="E212" s="1165"/>
      <c r="F212" s="1167"/>
      <c r="G212" s="1146"/>
      <c r="H212" s="1195"/>
      <c r="I212" s="1199"/>
      <c r="J212" s="1197"/>
      <c r="K212" s="1146"/>
      <c r="L212" s="1146"/>
      <c r="M212" s="463"/>
      <c r="N212" s="464"/>
      <c r="O212" s="465"/>
      <c r="P212" s="466"/>
      <c r="Q212" s="465"/>
      <c r="R212" s="467"/>
      <c r="S212" s="468"/>
      <c r="T212" s="465"/>
      <c r="U212" s="1184"/>
      <c r="V212" s="1184"/>
      <c r="W212" s="1194"/>
      <c r="X212" s="1201"/>
      <c r="Y212" s="1176"/>
      <c r="Z212" s="1190"/>
      <c r="AA212" s="415">
        <f>IF(P212=P211,0,IF(P212=P210,0,IF(P212=P209,0,1)))</f>
        <v>0</v>
      </c>
      <c r="AB212" s="415" t="s">
        <v>524</v>
      </c>
      <c r="AC212" s="415" t="str">
        <f t="shared" si="6"/>
        <v>??</v>
      </c>
      <c r="AD212" s="462">
        <f t="shared" si="19"/>
        <v>0</v>
      </c>
    </row>
    <row r="213" spans="1:30" ht="13" customHeight="1" thickTop="1" thickBot="1">
      <c r="A213" s="1156"/>
      <c r="B213" s="1146"/>
      <c r="C213" s="1160"/>
      <c r="D213" s="1162"/>
      <c r="E213" s="1165"/>
      <c r="F213" s="1167"/>
      <c r="G213" s="1146"/>
      <c r="H213" s="1195"/>
      <c r="I213" s="1199"/>
      <c r="J213" s="1197"/>
      <c r="K213" s="1146"/>
      <c r="L213" s="1146"/>
      <c r="M213" s="463"/>
      <c r="N213" s="464"/>
      <c r="O213" s="465"/>
      <c r="P213" s="466"/>
      <c r="Q213" s="465"/>
      <c r="R213" s="467"/>
      <c r="S213" s="468"/>
      <c r="T213" s="465"/>
      <c r="U213" s="1184"/>
      <c r="V213" s="1184"/>
      <c r="W213" s="1194"/>
      <c r="X213" s="1201"/>
      <c r="Y213" s="1176"/>
      <c r="Z213" s="1190"/>
      <c r="AA213" s="415">
        <f>IF(P213=P212,0,IF(P213=P211,0,IF(P213=P210,0,IF(P213=P209,0,1))))</f>
        <v>0</v>
      </c>
      <c r="AB213" s="415" t="s">
        <v>524</v>
      </c>
      <c r="AC213" s="415" t="str">
        <f t="shared" si="6"/>
        <v>??</v>
      </c>
      <c r="AD213" s="462">
        <f t="shared" si="19"/>
        <v>0</v>
      </c>
    </row>
    <row r="214" spans="1:30" ht="13" customHeight="1" thickTop="1" thickBot="1">
      <c r="A214" s="1156"/>
      <c r="B214" s="1146"/>
      <c r="C214" s="1160"/>
      <c r="D214" s="1162"/>
      <c r="E214" s="1165"/>
      <c r="F214" s="1167"/>
      <c r="G214" s="1146"/>
      <c r="H214" s="1195"/>
      <c r="I214" s="1199"/>
      <c r="J214" s="1197"/>
      <c r="K214" s="1146"/>
      <c r="L214" s="1146"/>
      <c r="M214" s="463"/>
      <c r="N214" s="464"/>
      <c r="O214" s="465"/>
      <c r="P214" s="466"/>
      <c r="Q214" s="465"/>
      <c r="R214" s="467"/>
      <c r="S214" s="468"/>
      <c r="T214" s="465"/>
      <c r="U214" s="1184"/>
      <c r="V214" s="1184"/>
      <c r="W214" s="1194"/>
      <c r="X214" s="1201"/>
      <c r="Y214" s="1176"/>
      <c r="Z214" s="1190"/>
      <c r="AA214" s="415">
        <f>IF(P214=P213,0,IF(P214=P212,0,IF(P214=P211,0,IF(P214=P210,0,IF(P214=P209,0,1)))))</f>
        <v>0</v>
      </c>
      <c r="AB214" s="415" t="s">
        <v>524</v>
      </c>
      <c r="AC214" s="415" t="str">
        <f t="shared" si="6"/>
        <v>??</v>
      </c>
      <c r="AD214" s="462">
        <f t="shared" si="19"/>
        <v>0</v>
      </c>
    </row>
    <row r="215" spans="1:30" ht="13" customHeight="1" thickTop="1" thickBot="1">
      <c r="A215" s="1156"/>
      <c r="B215" s="1146"/>
      <c r="C215" s="1160"/>
      <c r="D215" s="1162"/>
      <c r="E215" s="1165"/>
      <c r="F215" s="1167"/>
      <c r="G215" s="1146"/>
      <c r="H215" s="1195"/>
      <c r="I215" s="1199"/>
      <c r="J215" s="1197"/>
      <c r="K215" s="1146"/>
      <c r="L215" s="1146"/>
      <c r="M215" s="463"/>
      <c r="N215" s="464"/>
      <c r="O215" s="465"/>
      <c r="P215" s="466"/>
      <c r="Q215" s="465"/>
      <c r="R215" s="467"/>
      <c r="S215" s="468"/>
      <c r="T215" s="465"/>
      <c r="U215" s="1184"/>
      <c r="V215" s="1184"/>
      <c r="W215" s="491" t="str">
        <f>IF(W209&gt;9,"błąd","")</f>
        <v/>
      </c>
      <c r="X215" s="1201"/>
      <c r="Y215" s="1176"/>
      <c r="Z215" s="1190"/>
      <c r="AA215" s="415">
        <f>IF(P215=P214,0,IF(P215=P213,0,IF(P215=P212,0,IF(P215=P211,0,IF(P215=P210,0,IF(P215=P209,0,1))))))</f>
        <v>0</v>
      </c>
      <c r="AB215" s="415" t="s">
        <v>524</v>
      </c>
      <c r="AC215" s="415" t="str">
        <f t="shared" si="6"/>
        <v>??</v>
      </c>
      <c r="AD215" s="462">
        <f t="shared" si="19"/>
        <v>0</v>
      </c>
    </row>
    <row r="216" spans="1:30" ht="13" customHeight="1" thickTop="1" thickBot="1">
      <c r="A216" s="1156"/>
      <c r="B216" s="1146"/>
      <c r="C216" s="1160"/>
      <c r="D216" s="1162"/>
      <c r="E216" s="1165"/>
      <c r="F216" s="1167"/>
      <c r="G216" s="1146"/>
      <c r="H216" s="1195"/>
      <c r="I216" s="1199"/>
      <c r="J216" s="1197"/>
      <c r="K216" s="1146"/>
      <c r="L216" s="1146"/>
      <c r="M216" s="463"/>
      <c r="N216" s="464"/>
      <c r="O216" s="465"/>
      <c r="P216" s="466"/>
      <c r="Q216" s="465"/>
      <c r="R216" s="467"/>
      <c r="S216" s="468"/>
      <c r="T216" s="465"/>
      <c r="U216" s="1184"/>
      <c r="V216" s="1184"/>
      <c r="W216" s="491"/>
      <c r="X216" s="1201"/>
      <c r="Y216" s="1176"/>
      <c r="Z216" s="1190"/>
      <c r="AA216" s="415">
        <f>IF(P216=P215,0,IF(P216=P214,0,IF(P216=P213,0,IF(P216=P212,0,IF(P216=P211,0,IF(P216=P210,0,IF(P216=P209,0,1)))))))</f>
        <v>0</v>
      </c>
      <c r="AB216" s="415" t="s">
        <v>524</v>
      </c>
      <c r="AC216" s="415" t="str">
        <f t="shared" si="6"/>
        <v>??</v>
      </c>
      <c r="AD216" s="462">
        <f t="shared" si="19"/>
        <v>0</v>
      </c>
    </row>
    <row r="217" spans="1:30" ht="13" customHeight="1" thickTop="1" thickBot="1">
      <c r="A217" s="1156"/>
      <c r="B217" s="1146"/>
      <c r="C217" s="1160"/>
      <c r="D217" s="1162"/>
      <c r="E217" s="1165"/>
      <c r="F217" s="1167"/>
      <c r="G217" s="1146"/>
      <c r="H217" s="1195"/>
      <c r="I217" s="1199"/>
      <c r="J217" s="1197"/>
      <c r="K217" s="1146"/>
      <c r="L217" s="1146"/>
      <c r="M217" s="463"/>
      <c r="N217" s="464"/>
      <c r="O217" s="465"/>
      <c r="P217" s="466"/>
      <c r="Q217" s="465"/>
      <c r="R217" s="467"/>
      <c r="S217" s="468"/>
      <c r="T217" s="465"/>
      <c r="U217" s="1184"/>
      <c r="V217" s="1184"/>
      <c r="W217" s="491"/>
      <c r="X217" s="1201"/>
      <c r="Y217" s="1176"/>
      <c r="Z217" s="1190"/>
      <c r="AA217" s="415">
        <f>IF(P217=P216,0,IF(P217=P215,0,IF(P217=P214,0,IF(P217=P213,0,IF(P217=P212,0,IF(P217=P211,0,IF(P217=P210,IF(P217=P209,0,1))))))))</f>
        <v>0</v>
      </c>
      <c r="AB217" s="415" t="s">
        <v>524</v>
      </c>
      <c r="AC217" s="415" t="str">
        <f t="shared" si="6"/>
        <v>??</v>
      </c>
      <c r="AD217" s="462">
        <f t="shared" si="19"/>
        <v>0</v>
      </c>
    </row>
    <row r="218" spans="1:30" ht="13" customHeight="1" thickTop="1" thickBot="1">
      <c r="A218" s="1157"/>
      <c r="B218" s="1147"/>
      <c r="C218" s="1161"/>
      <c r="D218" s="1163"/>
      <c r="E218" s="1166"/>
      <c r="F218" s="1168"/>
      <c r="G218" s="1147"/>
      <c r="H218" s="1196"/>
      <c r="I218" s="1200"/>
      <c r="J218" s="1198"/>
      <c r="K218" s="1147"/>
      <c r="L218" s="1147"/>
      <c r="M218" s="469"/>
      <c r="N218" s="470"/>
      <c r="O218" s="471"/>
      <c r="P218" s="472"/>
      <c r="Q218" s="471"/>
      <c r="R218" s="473"/>
      <c r="S218" s="474"/>
      <c r="T218" s="471"/>
      <c r="U218" s="1185"/>
      <c r="V218" s="1185"/>
      <c r="W218" s="492"/>
      <c r="X218" s="1201"/>
      <c r="Y218" s="1177"/>
      <c r="Z218" s="1190"/>
      <c r="AA218" s="415">
        <f>IF(P218=P217,0,IF(P218=P216,0,IF(P218=P215,0,IF(P218=P214,0,IF(P218=P213,0,IF(P218=P212,0,IF(P218=P211,0,IF(P218=P210,0,IF(P218=P209,0,1)))))))))</f>
        <v>0</v>
      </c>
      <c r="AB218" s="415" t="s">
        <v>524</v>
      </c>
      <c r="AC218" s="415" t="str">
        <f t="shared" si="6"/>
        <v>??</v>
      </c>
      <c r="AD218" s="462">
        <f t="shared" si="19"/>
        <v>0</v>
      </c>
    </row>
    <row r="219" spans="1:30" ht="13" customHeight="1" thickTop="1" thickBot="1">
      <c r="A219" s="1155"/>
      <c r="B219" s="1158"/>
      <c r="C219" s="1159"/>
      <c r="D219" s="1143"/>
      <c r="E219" s="1164"/>
      <c r="F219" s="1164"/>
      <c r="G219" s="1146"/>
      <c r="H219" s="1140"/>
      <c r="I219" s="452" t="s">
        <v>88</v>
      </c>
      <c r="J219" s="1143"/>
      <c r="K219" s="1146"/>
      <c r="L219" s="1148"/>
      <c r="M219" s="453"/>
      <c r="N219" s="454"/>
      <c r="O219" s="455"/>
      <c r="P219" s="456"/>
      <c r="Q219" s="455"/>
      <c r="R219" s="457"/>
      <c r="S219" s="458"/>
      <c r="T219" s="455"/>
      <c r="U219" s="1183">
        <f>SUM(R219:T226)</f>
        <v>0</v>
      </c>
      <c r="V219" s="1183">
        <f t="shared" ref="V219" si="21">IF(U219&gt;0,18,0)</f>
        <v>0</v>
      </c>
      <c r="W219" s="1193">
        <f>IF((U219-V219)&gt;=0,U219-V219,0)</f>
        <v>0</v>
      </c>
      <c r="X219" s="1201">
        <f>IF(U219&lt;V219,U219,V219)/IF(V219=0,1,V219)</f>
        <v>0</v>
      </c>
      <c r="Y219" s="1175" t="str">
        <f>IF(X219=1,"pe",IF(X219&gt;0,"ne",""))</f>
        <v/>
      </c>
      <c r="Z219" s="1190"/>
      <c r="AA219" s="415">
        <v>1</v>
      </c>
      <c r="AB219" s="415" t="s">
        <v>526</v>
      </c>
      <c r="AC219" s="415" t="str">
        <f t="shared" si="6"/>
        <v>??</v>
      </c>
      <c r="AD219" s="462">
        <f>C219</f>
        <v>0</v>
      </c>
    </row>
    <row r="220" spans="1:30" ht="13" customHeight="1" thickTop="1" thickBot="1">
      <c r="A220" s="1156"/>
      <c r="B220" s="1146"/>
      <c r="C220" s="1160"/>
      <c r="D220" s="1162"/>
      <c r="E220" s="1165"/>
      <c r="F220" s="1167"/>
      <c r="G220" s="1146"/>
      <c r="H220" s="1141"/>
      <c r="I220" s="1181"/>
      <c r="J220" s="1144"/>
      <c r="K220" s="1146"/>
      <c r="L220" s="1149"/>
      <c r="M220" s="463"/>
      <c r="N220" s="464"/>
      <c r="O220" s="465"/>
      <c r="P220" s="466"/>
      <c r="Q220" s="465"/>
      <c r="R220" s="467"/>
      <c r="S220" s="468"/>
      <c r="T220" s="465"/>
      <c r="U220" s="1184"/>
      <c r="V220" s="1184"/>
      <c r="W220" s="1194"/>
      <c r="X220" s="1201"/>
      <c r="Y220" s="1176"/>
      <c r="Z220" s="1190"/>
      <c r="AA220" s="415">
        <f>IF(P220=P219,0,1)</f>
        <v>0</v>
      </c>
      <c r="AB220" s="415" t="s">
        <v>526</v>
      </c>
      <c r="AC220" s="415" t="str">
        <f t="shared" si="6"/>
        <v>??</v>
      </c>
      <c r="AD220" s="462">
        <f>AD219</f>
        <v>0</v>
      </c>
    </row>
    <row r="221" spans="1:30" ht="13" customHeight="1" thickTop="1" thickBot="1">
      <c r="A221" s="1156"/>
      <c r="B221" s="1146"/>
      <c r="C221" s="1160"/>
      <c r="D221" s="1162"/>
      <c r="E221" s="1165"/>
      <c r="F221" s="1167"/>
      <c r="G221" s="1146"/>
      <c r="H221" s="1141"/>
      <c r="I221" s="1181"/>
      <c r="J221" s="1144"/>
      <c r="K221" s="1146"/>
      <c r="L221" s="1149"/>
      <c r="M221" s="463"/>
      <c r="N221" s="464"/>
      <c r="O221" s="465"/>
      <c r="P221" s="466"/>
      <c r="Q221" s="465"/>
      <c r="R221" s="467"/>
      <c r="S221" s="468"/>
      <c r="T221" s="465"/>
      <c r="U221" s="1184"/>
      <c r="V221" s="1184"/>
      <c r="W221" s="1194"/>
      <c r="X221" s="1201"/>
      <c r="Y221" s="1176"/>
      <c r="Z221" s="1190"/>
      <c r="AA221" s="415">
        <f>IF(P221=P220,0,IF(P221=P219,0,1))</f>
        <v>0</v>
      </c>
      <c r="AB221" s="415" t="s">
        <v>526</v>
      </c>
      <c r="AC221" s="415" t="str">
        <f t="shared" si="6"/>
        <v>??</v>
      </c>
      <c r="AD221" s="462">
        <f t="shared" ref="AD221:AD242" si="22">AD220</f>
        <v>0</v>
      </c>
    </row>
    <row r="222" spans="1:30" ht="13" customHeight="1" thickTop="1" thickBot="1">
      <c r="A222" s="1156"/>
      <c r="B222" s="1146"/>
      <c r="C222" s="1160"/>
      <c r="D222" s="1162"/>
      <c r="E222" s="1165"/>
      <c r="F222" s="1167"/>
      <c r="G222" s="1146"/>
      <c r="H222" s="1141"/>
      <c r="I222" s="1181"/>
      <c r="J222" s="1144"/>
      <c r="K222" s="1146"/>
      <c r="L222" s="1149"/>
      <c r="M222" s="463"/>
      <c r="N222" s="464"/>
      <c r="O222" s="465"/>
      <c r="P222" s="466"/>
      <c r="Q222" s="465"/>
      <c r="R222" s="467"/>
      <c r="S222" s="468"/>
      <c r="T222" s="465"/>
      <c r="U222" s="1184"/>
      <c r="V222" s="1184"/>
      <c r="W222" s="1194"/>
      <c r="X222" s="1201"/>
      <c r="Y222" s="1176"/>
      <c r="Z222" s="1190"/>
      <c r="AA222" s="415">
        <f>IF(P222=P221,0,IF(P222=P220,0,IF(P222=P219,0,1)))</f>
        <v>0</v>
      </c>
      <c r="AB222" s="415" t="s">
        <v>526</v>
      </c>
      <c r="AC222" s="415" t="str">
        <f t="shared" si="6"/>
        <v>??</v>
      </c>
      <c r="AD222" s="462">
        <f t="shared" si="22"/>
        <v>0</v>
      </c>
    </row>
    <row r="223" spans="1:30" ht="13" customHeight="1" thickTop="1" thickBot="1">
      <c r="A223" s="1156"/>
      <c r="B223" s="1146"/>
      <c r="C223" s="1160"/>
      <c r="D223" s="1162"/>
      <c r="E223" s="1165"/>
      <c r="F223" s="1167"/>
      <c r="G223" s="1146"/>
      <c r="H223" s="1141"/>
      <c r="I223" s="1181"/>
      <c r="J223" s="1144"/>
      <c r="K223" s="1146"/>
      <c r="L223" s="1149"/>
      <c r="M223" s="463"/>
      <c r="N223" s="464"/>
      <c r="O223" s="465"/>
      <c r="P223" s="466"/>
      <c r="Q223" s="465"/>
      <c r="R223" s="467"/>
      <c r="S223" s="468"/>
      <c r="T223" s="465"/>
      <c r="U223" s="1184"/>
      <c r="V223" s="1184"/>
      <c r="W223" s="1194"/>
      <c r="X223" s="1201"/>
      <c r="Y223" s="1176"/>
      <c r="Z223" s="1190"/>
      <c r="AA223" s="415">
        <f>IF(P223=P222,0,IF(P223=P221,0,IF(P223=P220,0,IF(P223=P219,0,1))))</f>
        <v>0</v>
      </c>
      <c r="AB223" s="415" t="s">
        <v>526</v>
      </c>
      <c r="AC223" s="415" t="str">
        <f t="shared" si="6"/>
        <v>??</v>
      </c>
      <c r="AD223" s="462">
        <f t="shared" si="22"/>
        <v>0</v>
      </c>
    </row>
    <row r="224" spans="1:30" ht="13" customHeight="1" thickTop="1" thickBot="1">
      <c r="A224" s="1156"/>
      <c r="B224" s="1146"/>
      <c r="C224" s="1160"/>
      <c r="D224" s="1162"/>
      <c r="E224" s="1165"/>
      <c r="F224" s="1167"/>
      <c r="G224" s="1146"/>
      <c r="H224" s="1141"/>
      <c r="I224" s="1181"/>
      <c r="J224" s="1144"/>
      <c r="K224" s="1146"/>
      <c r="L224" s="1149"/>
      <c r="M224" s="463"/>
      <c r="N224" s="464"/>
      <c r="O224" s="465"/>
      <c r="P224" s="466"/>
      <c r="Q224" s="465"/>
      <c r="R224" s="467"/>
      <c r="S224" s="468"/>
      <c r="T224" s="465"/>
      <c r="U224" s="1184"/>
      <c r="V224" s="1184"/>
      <c r="W224" s="1191" t="str">
        <f>IF(W219&gt;9,"błąd","")</f>
        <v/>
      </c>
      <c r="X224" s="1201"/>
      <c r="Y224" s="1176"/>
      <c r="Z224" s="1190"/>
      <c r="AA224" s="415">
        <f>IF(P224=P223,0,IF(P224=P222,0,IF(P224=P221,0,IF(P224=P220,0,IF(P224=P219,0,1)))))</f>
        <v>0</v>
      </c>
      <c r="AB224" s="415" t="s">
        <v>526</v>
      </c>
      <c r="AC224" s="415" t="str">
        <f t="shared" si="6"/>
        <v>??</v>
      </c>
      <c r="AD224" s="462">
        <f t="shared" si="22"/>
        <v>0</v>
      </c>
    </row>
    <row r="225" spans="1:30" ht="13" customHeight="1" thickTop="1" thickBot="1">
      <c r="A225" s="1156"/>
      <c r="B225" s="1146"/>
      <c r="C225" s="1160"/>
      <c r="D225" s="1162"/>
      <c r="E225" s="1165"/>
      <c r="F225" s="1167"/>
      <c r="G225" s="1146"/>
      <c r="H225" s="1141"/>
      <c r="I225" s="1181"/>
      <c r="J225" s="1144"/>
      <c r="K225" s="1146"/>
      <c r="L225" s="1149"/>
      <c r="M225" s="463"/>
      <c r="N225" s="464"/>
      <c r="O225" s="465"/>
      <c r="P225" s="466"/>
      <c r="Q225" s="465"/>
      <c r="R225" s="467"/>
      <c r="S225" s="468"/>
      <c r="T225" s="465"/>
      <c r="U225" s="1184"/>
      <c r="V225" s="1184"/>
      <c r="W225" s="1191"/>
      <c r="X225" s="1201"/>
      <c r="Y225" s="1176"/>
      <c r="Z225" s="1190"/>
      <c r="AA225" s="415">
        <f>IF(P225=P224,0,IF(P225=P223,0,IF(P225=P222,0,IF(P225=P221,0,IF(P225=P220,0,IF(P225=P219,0,1))))))</f>
        <v>0</v>
      </c>
      <c r="AB225" s="415" t="s">
        <v>526</v>
      </c>
      <c r="AC225" s="415" t="str">
        <f t="shared" si="6"/>
        <v>??</v>
      </c>
      <c r="AD225" s="462">
        <f t="shared" si="22"/>
        <v>0</v>
      </c>
    </row>
    <row r="226" spans="1:30" ht="13" customHeight="1" thickTop="1" thickBot="1">
      <c r="A226" s="1157"/>
      <c r="B226" s="1147"/>
      <c r="C226" s="1161"/>
      <c r="D226" s="1163"/>
      <c r="E226" s="1166"/>
      <c r="F226" s="1168"/>
      <c r="G226" s="1147"/>
      <c r="H226" s="1142"/>
      <c r="I226" s="1182"/>
      <c r="J226" s="1145"/>
      <c r="K226" s="1147"/>
      <c r="L226" s="1150"/>
      <c r="M226" s="469"/>
      <c r="N226" s="470"/>
      <c r="O226" s="471"/>
      <c r="P226" s="472"/>
      <c r="Q226" s="471"/>
      <c r="R226" s="473"/>
      <c r="S226" s="474"/>
      <c r="T226" s="471"/>
      <c r="U226" s="1185"/>
      <c r="V226" s="1185"/>
      <c r="W226" s="1192"/>
      <c r="X226" s="1201"/>
      <c r="Y226" s="1177"/>
      <c r="Z226" s="1190"/>
      <c r="AA226" s="415">
        <f>IF(P226=P225,0,IF(P226=P224,0,IF(P226=P223,0,IF(P226=P222,0,IF(P226=P221,0,IF(P226=P220,0,IF(P226=P219,0,1)))))))</f>
        <v>0</v>
      </c>
      <c r="AB226" s="415" t="s">
        <v>526</v>
      </c>
      <c r="AC226" s="415" t="str">
        <f t="shared" si="6"/>
        <v>??</v>
      </c>
      <c r="AD226" s="462">
        <f t="shared" si="22"/>
        <v>0</v>
      </c>
    </row>
    <row r="227" spans="1:30" ht="13" customHeight="1" thickTop="1" thickBot="1">
      <c r="A227" s="1155"/>
      <c r="B227" s="1158"/>
      <c r="C227" s="1159"/>
      <c r="D227" s="1143"/>
      <c r="E227" s="1164"/>
      <c r="F227" s="1164"/>
      <c r="G227" s="1146"/>
      <c r="H227" s="1140"/>
      <c r="I227" s="452" t="s">
        <v>88</v>
      </c>
      <c r="J227" s="1143"/>
      <c r="K227" s="1146"/>
      <c r="L227" s="1148"/>
      <c r="M227" s="453"/>
      <c r="N227" s="454"/>
      <c r="O227" s="455"/>
      <c r="P227" s="456"/>
      <c r="Q227" s="455"/>
      <c r="R227" s="457"/>
      <c r="S227" s="458"/>
      <c r="T227" s="455"/>
      <c r="U227" s="1183">
        <f>SUM(R227:T234)</f>
        <v>0</v>
      </c>
      <c r="V227" s="1183">
        <f t="shared" ref="V227" si="23">IF(U227&gt;0,18,0)</f>
        <v>0</v>
      </c>
      <c r="W227" s="1193">
        <f>IF((U227-V227)&gt;=0,U227-V227,0)</f>
        <v>0</v>
      </c>
      <c r="X227" s="1201">
        <f>IF(U227&lt;V227,U227,V227)/IF(V227=0,1,V227)</f>
        <v>0</v>
      </c>
      <c r="Y227" s="1175" t="str">
        <f>IF(X227=1,"pe",IF(X227&gt;0,"ne",""))</f>
        <v/>
      </c>
      <c r="Z227" s="1190"/>
      <c r="AA227" s="415">
        <v>1</v>
      </c>
      <c r="AB227" s="415" t="s">
        <v>526</v>
      </c>
      <c r="AC227" s="415" t="str">
        <f t="shared" si="6"/>
        <v>??</v>
      </c>
      <c r="AD227" s="462">
        <f>C227</f>
        <v>0</v>
      </c>
    </row>
    <row r="228" spans="1:30" ht="13" customHeight="1" thickTop="1" thickBot="1">
      <c r="A228" s="1156"/>
      <c r="B228" s="1146"/>
      <c r="C228" s="1160"/>
      <c r="D228" s="1162"/>
      <c r="E228" s="1165"/>
      <c r="F228" s="1167"/>
      <c r="G228" s="1146"/>
      <c r="H228" s="1141"/>
      <c r="I228" s="1181"/>
      <c r="J228" s="1144"/>
      <c r="K228" s="1146"/>
      <c r="L228" s="1149"/>
      <c r="M228" s="463"/>
      <c r="N228" s="464"/>
      <c r="O228" s="465"/>
      <c r="P228" s="466"/>
      <c r="Q228" s="465"/>
      <c r="R228" s="467"/>
      <c r="S228" s="468"/>
      <c r="T228" s="465"/>
      <c r="U228" s="1184"/>
      <c r="V228" s="1184"/>
      <c r="W228" s="1194"/>
      <c r="X228" s="1201"/>
      <c r="Y228" s="1176"/>
      <c r="Z228" s="1190"/>
      <c r="AA228" s="415">
        <f>IF(P228=P227,0,1)</f>
        <v>0</v>
      </c>
      <c r="AB228" s="415" t="s">
        <v>526</v>
      </c>
      <c r="AC228" s="415" t="str">
        <f t="shared" si="6"/>
        <v>??</v>
      </c>
      <c r="AD228" s="462">
        <f>AD227</f>
        <v>0</v>
      </c>
    </row>
    <row r="229" spans="1:30" ht="13" customHeight="1" thickTop="1" thickBot="1">
      <c r="A229" s="1156"/>
      <c r="B229" s="1146"/>
      <c r="C229" s="1160"/>
      <c r="D229" s="1162"/>
      <c r="E229" s="1165"/>
      <c r="F229" s="1167"/>
      <c r="G229" s="1146"/>
      <c r="H229" s="1141"/>
      <c r="I229" s="1181"/>
      <c r="J229" s="1144"/>
      <c r="K229" s="1146"/>
      <c r="L229" s="1149"/>
      <c r="M229" s="463"/>
      <c r="N229" s="464"/>
      <c r="O229" s="465"/>
      <c r="P229" s="466"/>
      <c r="Q229" s="465"/>
      <c r="R229" s="467"/>
      <c r="S229" s="468"/>
      <c r="T229" s="465"/>
      <c r="U229" s="1184"/>
      <c r="V229" s="1184"/>
      <c r="W229" s="1194"/>
      <c r="X229" s="1201"/>
      <c r="Y229" s="1176"/>
      <c r="Z229" s="1190"/>
      <c r="AA229" s="415">
        <f>IF(P229=P228,0,IF(P229=P227,0,1))</f>
        <v>0</v>
      </c>
      <c r="AB229" s="415" t="s">
        <v>526</v>
      </c>
      <c r="AC229" s="415" t="str">
        <f t="shared" si="6"/>
        <v>??</v>
      </c>
      <c r="AD229" s="462">
        <f t="shared" si="22"/>
        <v>0</v>
      </c>
    </row>
    <row r="230" spans="1:30" ht="13" customHeight="1" thickTop="1" thickBot="1">
      <c r="A230" s="1156"/>
      <c r="B230" s="1146"/>
      <c r="C230" s="1160"/>
      <c r="D230" s="1162"/>
      <c r="E230" s="1165"/>
      <c r="F230" s="1167"/>
      <c r="G230" s="1146"/>
      <c r="H230" s="1141"/>
      <c r="I230" s="1181"/>
      <c r="J230" s="1144"/>
      <c r="K230" s="1146"/>
      <c r="L230" s="1149"/>
      <c r="M230" s="463"/>
      <c r="N230" s="464"/>
      <c r="O230" s="465"/>
      <c r="P230" s="466"/>
      <c r="Q230" s="465"/>
      <c r="R230" s="467"/>
      <c r="S230" s="468"/>
      <c r="T230" s="465"/>
      <c r="U230" s="1184"/>
      <c r="V230" s="1184"/>
      <c r="W230" s="1194"/>
      <c r="X230" s="1201"/>
      <c r="Y230" s="1176"/>
      <c r="Z230" s="1190"/>
      <c r="AA230" s="415">
        <f>IF(P230=P229,0,IF(P230=P228,0,IF(P230=P227,0,1)))</f>
        <v>0</v>
      </c>
      <c r="AB230" s="415" t="s">
        <v>526</v>
      </c>
      <c r="AC230" s="415" t="str">
        <f t="shared" ref="AC230:AC293" si="24">$C$2</f>
        <v>??</v>
      </c>
      <c r="AD230" s="462">
        <f t="shared" si="22"/>
        <v>0</v>
      </c>
    </row>
    <row r="231" spans="1:30" ht="13" customHeight="1" thickTop="1" thickBot="1">
      <c r="A231" s="1156"/>
      <c r="B231" s="1146"/>
      <c r="C231" s="1160"/>
      <c r="D231" s="1162"/>
      <c r="E231" s="1165"/>
      <c r="F231" s="1167"/>
      <c r="G231" s="1146"/>
      <c r="H231" s="1141"/>
      <c r="I231" s="1181"/>
      <c r="J231" s="1144"/>
      <c r="K231" s="1146"/>
      <c r="L231" s="1149"/>
      <c r="M231" s="463"/>
      <c r="N231" s="464"/>
      <c r="O231" s="465"/>
      <c r="P231" s="466"/>
      <c r="Q231" s="465"/>
      <c r="R231" s="467"/>
      <c r="S231" s="468"/>
      <c r="T231" s="465"/>
      <c r="U231" s="1184"/>
      <c r="V231" s="1184"/>
      <c r="W231" s="1194"/>
      <c r="X231" s="1201"/>
      <c r="Y231" s="1176"/>
      <c r="Z231" s="1190"/>
      <c r="AA231" s="415">
        <f>IF(P231=P230,0,IF(P231=P229,0,IF(P231=P228,0,IF(P231=P227,0,1))))</f>
        <v>0</v>
      </c>
      <c r="AB231" s="415" t="s">
        <v>526</v>
      </c>
      <c r="AC231" s="415" t="str">
        <f t="shared" si="24"/>
        <v>??</v>
      </c>
      <c r="AD231" s="462">
        <f t="shared" si="22"/>
        <v>0</v>
      </c>
    </row>
    <row r="232" spans="1:30" ht="13" customHeight="1" thickTop="1" thickBot="1">
      <c r="A232" s="1156"/>
      <c r="B232" s="1146"/>
      <c r="C232" s="1160"/>
      <c r="D232" s="1162"/>
      <c r="E232" s="1165"/>
      <c r="F232" s="1167"/>
      <c r="G232" s="1146"/>
      <c r="H232" s="1141"/>
      <c r="I232" s="1181"/>
      <c r="J232" s="1144"/>
      <c r="K232" s="1146"/>
      <c r="L232" s="1149"/>
      <c r="M232" s="463"/>
      <c r="N232" s="464"/>
      <c r="O232" s="465"/>
      <c r="P232" s="466"/>
      <c r="Q232" s="465"/>
      <c r="R232" s="467"/>
      <c r="S232" s="468"/>
      <c r="T232" s="465"/>
      <c r="U232" s="1184"/>
      <c r="V232" s="1184"/>
      <c r="W232" s="1191" t="str">
        <f>IF(W227&gt;9,"błąd","")</f>
        <v/>
      </c>
      <c r="X232" s="1201"/>
      <c r="Y232" s="1176"/>
      <c r="Z232" s="1190"/>
      <c r="AA232" s="415">
        <f>IF(P232=P231,0,IF(P232=P230,0,IF(P232=P229,0,IF(P232=P228,0,IF(P232=P227,0,1)))))</f>
        <v>0</v>
      </c>
      <c r="AB232" s="415" t="s">
        <v>526</v>
      </c>
      <c r="AC232" s="415" t="str">
        <f t="shared" si="24"/>
        <v>??</v>
      </c>
      <c r="AD232" s="462">
        <f t="shared" si="22"/>
        <v>0</v>
      </c>
    </row>
    <row r="233" spans="1:30" ht="13" customHeight="1" thickTop="1" thickBot="1">
      <c r="A233" s="1156"/>
      <c r="B233" s="1146"/>
      <c r="C233" s="1160"/>
      <c r="D233" s="1162"/>
      <c r="E233" s="1165"/>
      <c r="F233" s="1167"/>
      <c r="G233" s="1146"/>
      <c r="H233" s="1141"/>
      <c r="I233" s="1181"/>
      <c r="J233" s="1144"/>
      <c r="K233" s="1146"/>
      <c r="L233" s="1149"/>
      <c r="M233" s="463"/>
      <c r="N233" s="464"/>
      <c r="O233" s="465"/>
      <c r="P233" s="466"/>
      <c r="Q233" s="465"/>
      <c r="R233" s="467"/>
      <c r="S233" s="468"/>
      <c r="T233" s="465"/>
      <c r="U233" s="1184"/>
      <c r="V233" s="1184"/>
      <c r="W233" s="1191"/>
      <c r="X233" s="1201"/>
      <c r="Y233" s="1176"/>
      <c r="Z233" s="1190"/>
      <c r="AA233" s="415">
        <f>IF(P233=P232,0,IF(P233=P231,0,IF(P233=P230,0,IF(P233=P229,0,IF(P233=P228,0,IF(P233=P227,0,1))))))</f>
        <v>0</v>
      </c>
      <c r="AB233" s="415" t="s">
        <v>526</v>
      </c>
      <c r="AC233" s="415" t="str">
        <f t="shared" si="24"/>
        <v>??</v>
      </c>
      <c r="AD233" s="462">
        <f t="shared" si="22"/>
        <v>0</v>
      </c>
    </row>
    <row r="234" spans="1:30" ht="13" customHeight="1" thickTop="1" thickBot="1">
      <c r="A234" s="1157"/>
      <c r="B234" s="1147"/>
      <c r="C234" s="1161"/>
      <c r="D234" s="1163"/>
      <c r="E234" s="1166"/>
      <c r="F234" s="1168"/>
      <c r="G234" s="1147"/>
      <c r="H234" s="1142"/>
      <c r="I234" s="1182"/>
      <c r="J234" s="1145"/>
      <c r="K234" s="1147"/>
      <c r="L234" s="1150"/>
      <c r="M234" s="469"/>
      <c r="N234" s="470"/>
      <c r="O234" s="471"/>
      <c r="P234" s="472"/>
      <c r="Q234" s="471"/>
      <c r="R234" s="473"/>
      <c r="S234" s="474"/>
      <c r="T234" s="471"/>
      <c r="U234" s="1185"/>
      <c r="V234" s="1185"/>
      <c r="W234" s="1192"/>
      <c r="X234" s="1201"/>
      <c r="Y234" s="1177"/>
      <c r="Z234" s="1190"/>
      <c r="AA234" s="415">
        <f>IF(P234=P233,0,IF(P234=P232,0,IF(P234=P231,0,IF(P234=P230,0,IF(P234=P229,0,IF(P234=P228,0,IF(P234=P227,0,1)))))))</f>
        <v>0</v>
      </c>
      <c r="AB234" s="415" t="s">
        <v>526</v>
      </c>
      <c r="AC234" s="415" t="str">
        <f t="shared" si="24"/>
        <v>??</v>
      </c>
      <c r="AD234" s="462">
        <f t="shared" si="22"/>
        <v>0</v>
      </c>
    </row>
    <row r="235" spans="1:30" ht="13" customHeight="1" thickTop="1" thickBot="1">
      <c r="A235" s="1155"/>
      <c r="B235" s="1158"/>
      <c r="C235" s="1159"/>
      <c r="D235" s="1143"/>
      <c r="E235" s="1164"/>
      <c r="F235" s="1164"/>
      <c r="G235" s="1146"/>
      <c r="H235" s="1140"/>
      <c r="I235" s="452" t="s">
        <v>88</v>
      </c>
      <c r="J235" s="1143"/>
      <c r="K235" s="1146"/>
      <c r="L235" s="1148"/>
      <c r="M235" s="453"/>
      <c r="N235" s="454"/>
      <c r="O235" s="455"/>
      <c r="P235" s="456"/>
      <c r="Q235" s="455"/>
      <c r="R235" s="457"/>
      <c r="S235" s="458"/>
      <c r="T235" s="455"/>
      <c r="U235" s="1183">
        <f>SUM(R235:T242)</f>
        <v>0</v>
      </c>
      <c r="V235" s="1183">
        <f t="shared" ref="V235" si="25">IF(U235&gt;0,18,0)</f>
        <v>0</v>
      </c>
      <c r="W235" s="1193">
        <f>IF((U235-V235)&gt;=0,U235-V235,0)</f>
        <v>0</v>
      </c>
      <c r="X235" s="1201">
        <f>IF(U235&lt;V235,U235,V235)/IF(V235=0,1,V235)</f>
        <v>0</v>
      </c>
      <c r="Y235" s="1175" t="str">
        <f>IF(X235=1,"pe",IF(X235&gt;0,"ne",""))</f>
        <v/>
      </c>
      <c r="Z235" s="1190"/>
      <c r="AA235" s="415">
        <v>1</v>
      </c>
      <c r="AB235" s="415" t="s">
        <v>526</v>
      </c>
      <c r="AC235" s="415" t="str">
        <f t="shared" si="24"/>
        <v>??</v>
      </c>
      <c r="AD235" s="462">
        <f>C235</f>
        <v>0</v>
      </c>
    </row>
    <row r="236" spans="1:30" ht="13" customHeight="1" thickTop="1" thickBot="1">
      <c r="A236" s="1156"/>
      <c r="B236" s="1146"/>
      <c r="C236" s="1160"/>
      <c r="D236" s="1162"/>
      <c r="E236" s="1165"/>
      <c r="F236" s="1167"/>
      <c r="G236" s="1146"/>
      <c r="H236" s="1141"/>
      <c r="I236" s="1181"/>
      <c r="J236" s="1144"/>
      <c r="K236" s="1146"/>
      <c r="L236" s="1149"/>
      <c r="M236" s="463"/>
      <c r="N236" s="464"/>
      <c r="O236" s="465"/>
      <c r="P236" s="466"/>
      <c r="Q236" s="465"/>
      <c r="R236" s="467"/>
      <c r="S236" s="468"/>
      <c r="T236" s="465"/>
      <c r="U236" s="1184"/>
      <c r="V236" s="1184"/>
      <c r="W236" s="1194"/>
      <c r="X236" s="1201"/>
      <c r="Y236" s="1176"/>
      <c r="Z236" s="1190"/>
      <c r="AA236" s="415">
        <f>IF(P236=P235,0,1)</f>
        <v>0</v>
      </c>
      <c r="AB236" s="415" t="s">
        <v>526</v>
      </c>
      <c r="AC236" s="415" t="str">
        <f t="shared" si="24"/>
        <v>??</v>
      </c>
      <c r="AD236" s="462">
        <f>AD235</f>
        <v>0</v>
      </c>
    </row>
    <row r="237" spans="1:30" ht="13" customHeight="1" thickTop="1" thickBot="1">
      <c r="A237" s="1156"/>
      <c r="B237" s="1146"/>
      <c r="C237" s="1160"/>
      <c r="D237" s="1162"/>
      <c r="E237" s="1165"/>
      <c r="F237" s="1167"/>
      <c r="G237" s="1146"/>
      <c r="H237" s="1141"/>
      <c r="I237" s="1181"/>
      <c r="J237" s="1144"/>
      <c r="K237" s="1146"/>
      <c r="L237" s="1149"/>
      <c r="M237" s="463"/>
      <c r="N237" s="464"/>
      <c r="O237" s="465"/>
      <c r="P237" s="466"/>
      <c r="Q237" s="465"/>
      <c r="R237" s="467"/>
      <c r="S237" s="468"/>
      <c r="T237" s="465"/>
      <c r="U237" s="1184"/>
      <c r="V237" s="1184"/>
      <c r="W237" s="1194"/>
      <c r="X237" s="1201"/>
      <c r="Y237" s="1176"/>
      <c r="Z237" s="1190"/>
      <c r="AA237" s="415">
        <f>IF(P237=P236,0,IF(P237=P235,0,1))</f>
        <v>0</v>
      </c>
      <c r="AB237" s="415" t="s">
        <v>526</v>
      </c>
      <c r="AC237" s="415" t="str">
        <f t="shared" si="24"/>
        <v>??</v>
      </c>
      <c r="AD237" s="462">
        <f t="shared" si="22"/>
        <v>0</v>
      </c>
    </row>
    <row r="238" spans="1:30" ht="13" customHeight="1" thickTop="1" thickBot="1">
      <c r="A238" s="1156"/>
      <c r="B238" s="1146"/>
      <c r="C238" s="1160"/>
      <c r="D238" s="1162"/>
      <c r="E238" s="1165"/>
      <c r="F238" s="1167"/>
      <c r="G238" s="1146"/>
      <c r="H238" s="1141"/>
      <c r="I238" s="1181"/>
      <c r="J238" s="1144"/>
      <c r="K238" s="1146"/>
      <c r="L238" s="1149"/>
      <c r="M238" s="463"/>
      <c r="N238" s="464"/>
      <c r="O238" s="465"/>
      <c r="P238" s="466"/>
      <c r="Q238" s="465"/>
      <c r="R238" s="467"/>
      <c r="S238" s="468"/>
      <c r="T238" s="465"/>
      <c r="U238" s="1184"/>
      <c r="V238" s="1184"/>
      <c r="W238" s="1194"/>
      <c r="X238" s="1201"/>
      <c r="Y238" s="1176"/>
      <c r="Z238" s="1190"/>
      <c r="AA238" s="415">
        <f>IF(P238=P237,0,IF(P238=P236,0,IF(P238=P235,0,1)))</f>
        <v>0</v>
      </c>
      <c r="AB238" s="415" t="s">
        <v>526</v>
      </c>
      <c r="AC238" s="415" t="str">
        <f t="shared" si="24"/>
        <v>??</v>
      </c>
      <c r="AD238" s="462">
        <f t="shared" si="22"/>
        <v>0</v>
      </c>
    </row>
    <row r="239" spans="1:30" ht="13" customHeight="1" thickTop="1" thickBot="1">
      <c r="A239" s="1156"/>
      <c r="B239" s="1146"/>
      <c r="C239" s="1160"/>
      <c r="D239" s="1162"/>
      <c r="E239" s="1165"/>
      <c r="F239" s="1167"/>
      <c r="G239" s="1146"/>
      <c r="H239" s="1141"/>
      <c r="I239" s="1181"/>
      <c r="J239" s="1144"/>
      <c r="K239" s="1146"/>
      <c r="L239" s="1149"/>
      <c r="M239" s="463"/>
      <c r="N239" s="464"/>
      <c r="O239" s="465"/>
      <c r="P239" s="466"/>
      <c r="Q239" s="465"/>
      <c r="R239" s="467"/>
      <c r="S239" s="468"/>
      <c r="T239" s="465"/>
      <c r="U239" s="1184"/>
      <c r="V239" s="1184"/>
      <c r="W239" s="1194"/>
      <c r="X239" s="1201"/>
      <c r="Y239" s="1176"/>
      <c r="Z239" s="1190"/>
      <c r="AA239" s="415">
        <f>IF(P239=P238,0,IF(P239=P237,0,IF(P239=P236,0,IF(P239=P235,0,1))))</f>
        <v>0</v>
      </c>
      <c r="AB239" s="415" t="s">
        <v>526</v>
      </c>
      <c r="AC239" s="415" t="str">
        <f t="shared" si="24"/>
        <v>??</v>
      </c>
      <c r="AD239" s="462">
        <f t="shared" si="22"/>
        <v>0</v>
      </c>
    </row>
    <row r="240" spans="1:30" ht="13" customHeight="1" thickTop="1" thickBot="1">
      <c r="A240" s="1156"/>
      <c r="B240" s="1146"/>
      <c r="C240" s="1160"/>
      <c r="D240" s="1162"/>
      <c r="E240" s="1165"/>
      <c r="F240" s="1167"/>
      <c r="G240" s="1146"/>
      <c r="H240" s="1141"/>
      <c r="I240" s="1181"/>
      <c r="J240" s="1144"/>
      <c r="K240" s="1146"/>
      <c r="L240" s="1149"/>
      <c r="M240" s="463"/>
      <c r="N240" s="464"/>
      <c r="O240" s="465"/>
      <c r="P240" s="466"/>
      <c r="Q240" s="465"/>
      <c r="R240" s="467"/>
      <c r="S240" s="468"/>
      <c r="T240" s="465"/>
      <c r="U240" s="1184"/>
      <c r="V240" s="1184"/>
      <c r="W240" s="1191" t="str">
        <f>IF(W235&gt;9,"błąd","")</f>
        <v/>
      </c>
      <c r="X240" s="1201"/>
      <c r="Y240" s="1176"/>
      <c r="Z240" s="1190"/>
      <c r="AA240" s="415">
        <f>IF(P240=P239,0,IF(P240=P238,0,IF(P240=P237,0,IF(P240=P236,0,IF(P240=P235,0,1)))))</f>
        <v>0</v>
      </c>
      <c r="AB240" s="415" t="s">
        <v>526</v>
      </c>
      <c r="AC240" s="415" t="str">
        <f t="shared" si="24"/>
        <v>??</v>
      </c>
      <c r="AD240" s="462">
        <f t="shared" si="22"/>
        <v>0</v>
      </c>
    </row>
    <row r="241" spans="1:30" ht="13" customHeight="1" thickTop="1" thickBot="1">
      <c r="A241" s="1156"/>
      <c r="B241" s="1146"/>
      <c r="C241" s="1160"/>
      <c r="D241" s="1162"/>
      <c r="E241" s="1165"/>
      <c r="F241" s="1167"/>
      <c r="G241" s="1146"/>
      <c r="H241" s="1141"/>
      <c r="I241" s="1181"/>
      <c r="J241" s="1144"/>
      <c r="K241" s="1146"/>
      <c r="L241" s="1149"/>
      <c r="M241" s="463"/>
      <c r="N241" s="464"/>
      <c r="O241" s="465"/>
      <c r="P241" s="466"/>
      <c r="Q241" s="465"/>
      <c r="R241" s="467"/>
      <c r="S241" s="468"/>
      <c r="T241" s="465"/>
      <c r="U241" s="1184"/>
      <c r="V241" s="1184"/>
      <c r="W241" s="1191"/>
      <c r="X241" s="1201"/>
      <c r="Y241" s="1176"/>
      <c r="Z241" s="1190"/>
      <c r="AA241" s="415">
        <f>IF(P241=P240,0,IF(P241=P239,0,IF(P241=P238,0,IF(P241=P237,0,IF(P241=P236,0,IF(P241=P235,0,1))))))</f>
        <v>0</v>
      </c>
      <c r="AB241" s="415" t="s">
        <v>526</v>
      </c>
      <c r="AC241" s="415" t="str">
        <f t="shared" si="24"/>
        <v>??</v>
      </c>
      <c r="AD241" s="462">
        <f t="shared" si="22"/>
        <v>0</v>
      </c>
    </row>
    <row r="242" spans="1:30" ht="13" customHeight="1" thickTop="1" thickBot="1">
      <c r="A242" s="1157"/>
      <c r="B242" s="1147"/>
      <c r="C242" s="1161"/>
      <c r="D242" s="1163"/>
      <c r="E242" s="1166"/>
      <c r="F242" s="1168"/>
      <c r="G242" s="1147"/>
      <c r="H242" s="1142"/>
      <c r="I242" s="1182"/>
      <c r="J242" s="1145"/>
      <c r="K242" s="1147"/>
      <c r="L242" s="1150"/>
      <c r="M242" s="469"/>
      <c r="N242" s="470"/>
      <c r="O242" s="471"/>
      <c r="P242" s="472"/>
      <c r="Q242" s="471"/>
      <c r="R242" s="473"/>
      <c r="S242" s="474"/>
      <c r="T242" s="471"/>
      <c r="U242" s="1185"/>
      <c r="V242" s="1185"/>
      <c r="W242" s="1192"/>
      <c r="X242" s="1201"/>
      <c r="Y242" s="1177"/>
      <c r="Z242" s="1190"/>
      <c r="AA242" s="415">
        <f>IF(P242=P241,0,IF(P242=P240,0,IF(P242=P239,0,IF(P242=P238,0,IF(P242=P237,0,IF(P242=P236,0,IF(P242=P235,0,1)))))))</f>
        <v>0</v>
      </c>
      <c r="AB242" s="415" t="s">
        <v>526</v>
      </c>
      <c r="AC242" s="415" t="str">
        <f t="shared" si="24"/>
        <v>??</v>
      </c>
      <c r="AD242" s="462">
        <f t="shared" si="22"/>
        <v>0</v>
      </c>
    </row>
    <row r="243" spans="1:30" ht="13" customHeight="1" thickTop="1" thickBot="1">
      <c r="A243" s="1155"/>
      <c r="B243" s="1158"/>
      <c r="C243" s="1159"/>
      <c r="D243" s="1143"/>
      <c r="E243" s="1164"/>
      <c r="F243" s="1164"/>
      <c r="G243" s="1146"/>
      <c r="H243" s="1140"/>
      <c r="I243" s="452" t="s">
        <v>88</v>
      </c>
      <c r="J243" s="1143"/>
      <c r="K243" s="1146"/>
      <c r="L243" s="1148"/>
      <c r="M243" s="453"/>
      <c r="N243" s="454"/>
      <c r="O243" s="455"/>
      <c r="P243" s="456"/>
      <c r="Q243" s="455"/>
      <c r="R243" s="457"/>
      <c r="S243" s="458"/>
      <c r="T243" s="455"/>
      <c r="U243" s="1183">
        <f>SUM(R243:T250)</f>
        <v>0</v>
      </c>
      <c r="V243" s="1183">
        <f t="shared" ref="V243" si="26">IF(U243&gt;0,18,0)</f>
        <v>0</v>
      </c>
      <c r="W243" s="1193">
        <f>IF((U243-V243)&gt;=0,U243-V243,0)</f>
        <v>0</v>
      </c>
      <c r="X243" s="1201">
        <f>IF(U243&lt;V243,U243,V243)/IF(V243=0,1,V243)</f>
        <v>0</v>
      </c>
      <c r="Y243" s="1175" t="str">
        <f>IF(X243=1,"pe",IF(X243&gt;0,"ne",""))</f>
        <v/>
      </c>
      <c r="Z243" s="1190"/>
      <c r="AA243" s="415">
        <v>1</v>
      </c>
      <c r="AB243" s="415" t="s">
        <v>526</v>
      </c>
      <c r="AC243" s="415" t="str">
        <f t="shared" si="24"/>
        <v>??</v>
      </c>
      <c r="AD243" s="462">
        <f>C243</f>
        <v>0</v>
      </c>
    </row>
    <row r="244" spans="1:30" ht="13" customHeight="1" thickTop="1" thickBot="1">
      <c r="A244" s="1156"/>
      <c r="B244" s="1146"/>
      <c r="C244" s="1160"/>
      <c r="D244" s="1162"/>
      <c r="E244" s="1165"/>
      <c r="F244" s="1167"/>
      <c r="G244" s="1146"/>
      <c r="H244" s="1141"/>
      <c r="I244" s="1181"/>
      <c r="J244" s="1144"/>
      <c r="K244" s="1146"/>
      <c r="L244" s="1149"/>
      <c r="M244" s="463"/>
      <c r="N244" s="464"/>
      <c r="O244" s="465"/>
      <c r="P244" s="466"/>
      <c r="Q244" s="465"/>
      <c r="R244" s="467"/>
      <c r="S244" s="468"/>
      <c r="T244" s="465"/>
      <c r="U244" s="1184"/>
      <c r="V244" s="1184"/>
      <c r="W244" s="1194"/>
      <c r="X244" s="1201"/>
      <c r="Y244" s="1176"/>
      <c r="Z244" s="1190"/>
      <c r="AA244" s="415">
        <f>IF(P244=P243,0,1)</f>
        <v>0</v>
      </c>
      <c r="AB244" s="415" t="s">
        <v>526</v>
      </c>
      <c r="AC244" s="415" t="str">
        <f t="shared" si="24"/>
        <v>??</v>
      </c>
      <c r="AD244" s="462">
        <f t="shared" ref="AD244:AD306" si="27">AD243</f>
        <v>0</v>
      </c>
    </row>
    <row r="245" spans="1:30" ht="13" customHeight="1" thickTop="1" thickBot="1">
      <c r="A245" s="1156"/>
      <c r="B245" s="1146"/>
      <c r="C245" s="1160"/>
      <c r="D245" s="1162"/>
      <c r="E245" s="1165"/>
      <c r="F245" s="1167"/>
      <c r="G245" s="1146"/>
      <c r="H245" s="1141"/>
      <c r="I245" s="1181"/>
      <c r="J245" s="1144"/>
      <c r="K245" s="1146"/>
      <c r="L245" s="1149"/>
      <c r="M245" s="463"/>
      <c r="N245" s="464"/>
      <c r="O245" s="465"/>
      <c r="P245" s="466"/>
      <c r="Q245" s="465"/>
      <c r="R245" s="467"/>
      <c r="S245" s="468"/>
      <c r="T245" s="465"/>
      <c r="U245" s="1184"/>
      <c r="V245" s="1184"/>
      <c r="W245" s="1194"/>
      <c r="X245" s="1201"/>
      <c r="Y245" s="1176"/>
      <c r="Z245" s="1190"/>
      <c r="AA245" s="415">
        <f>IF(P245=P244,0,IF(P245=P243,0,1))</f>
        <v>0</v>
      </c>
      <c r="AB245" s="415" t="s">
        <v>526</v>
      </c>
      <c r="AC245" s="415" t="str">
        <f t="shared" si="24"/>
        <v>??</v>
      </c>
      <c r="AD245" s="462">
        <f t="shared" si="27"/>
        <v>0</v>
      </c>
    </row>
    <row r="246" spans="1:30" ht="13" customHeight="1" thickTop="1" thickBot="1">
      <c r="A246" s="1156"/>
      <c r="B246" s="1146"/>
      <c r="C246" s="1160"/>
      <c r="D246" s="1162"/>
      <c r="E246" s="1165"/>
      <c r="F246" s="1167"/>
      <c r="G246" s="1146"/>
      <c r="H246" s="1141"/>
      <c r="I246" s="1181"/>
      <c r="J246" s="1144"/>
      <c r="K246" s="1146"/>
      <c r="L246" s="1149"/>
      <c r="M246" s="463"/>
      <c r="N246" s="464"/>
      <c r="O246" s="465"/>
      <c r="P246" s="466"/>
      <c r="Q246" s="465"/>
      <c r="R246" s="467"/>
      <c r="S246" s="468"/>
      <c r="T246" s="465"/>
      <c r="U246" s="1184"/>
      <c r="V246" s="1184"/>
      <c r="W246" s="1194"/>
      <c r="X246" s="1201"/>
      <c r="Y246" s="1176"/>
      <c r="Z246" s="1190"/>
      <c r="AA246" s="415">
        <f>IF(P246=P245,0,IF(P246=P244,0,IF(P246=P243,0,1)))</f>
        <v>0</v>
      </c>
      <c r="AB246" s="415" t="s">
        <v>526</v>
      </c>
      <c r="AC246" s="415" t="str">
        <f t="shared" si="24"/>
        <v>??</v>
      </c>
      <c r="AD246" s="462">
        <f t="shared" si="27"/>
        <v>0</v>
      </c>
    </row>
    <row r="247" spans="1:30" ht="13" customHeight="1" thickTop="1" thickBot="1">
      <c r="A247" s="1156"/>
      <c r="B247" s="1146"/>
      <c r="C247" s="1160"/>
      <c r="D247" s="1162"/>
      <c r="E247" s="1165"/>
      <c r="F247" s="1167"/>
      <c r="G247" s="1146"/>
      <c r="H247" s="1141"/>
      <c r="I247" s="1181"/>
      <c r="J247" s="1144"/>
      <c r="K247" s="1146"/>
      <c r="L247" s="1149"/>
      <c r="M247" s="463"/>
      <c r="N247" s="464"/>
      <c r="O247" s="465"/>
      <c r="P247" s="466"/>
      <c r="Q247" s="465"/>
      <c r="R247" s="467"/>
      <c r="S247" s="468"/>
      <c r="T247" s="465"/>
      <c r="U247" s="1184"/>
      <c r="V247" s="1184"/>
      <c r="W247" s="1194"/>
      <c r="X247" s="1201"/>
      <c r="Y247" s="1176"/>
      <c r="Z247" s="1190"/>
      <c r="AA247" s="415">
        <f>IF(P247=P246,0,IF(P247=P245,0,IF(P247=P244,0,IF(P247=P243,0,1))))</f>
        <v>0</v>
      </c>
      <c r="AB247" s="415" t="s">
        <v>526</v>
      </c>
      <c r="AC247" s="415" t="str">
        <f t="shared" si="24"/>
        <v>??</v>
      </c>
      <c r="AD247" s="462">
        <f t="shared" si="27"/>
        <v>0</v>
      </c>
    </row>
    <row r="248" spans="1:30" ht="13" customHeight="1" thickTop="1" thickBot="1">
      <c r="A248" s="1156"/>
      <c r="B248" s="1146"/>
      <c r="C248" s="1160"/>
      <c r="D248" s="1162"/>
      <c r="E248" s="1165"/>
      <c r="F248" s="1167"/>
      <c r="G248" s="1146"/>
      <c r="H248" s="1141"/>
      <c r="I248" s="1181"/>
      <c r="J248" s="1144"/>
      <c r="K248" s="1146"/>
      <c r="L248" s="1149"/>
      <c r="M248" s="463"/>
      <c r="N248" s="464"/>
      <c r="O248" s="465"/>
      <c r="P248" s="466"/>
      <c r="Q248" s="465"/>
      <c r="R248" s="467"/>
      <c r="S248" s="468"/>
      <c r="T248" s="465"/>
      <c r="U248" s="1184"/>
      <c r="V248" s="1184"/>
      <c r="W248" s="1191" t="str">
        <f>IF(W243&gt;9,"błąd","")</f>
        <v/>
      </c>
      <c r="X248" s="1201"/>
      <c r="Y248" s="1176"/>
      <c r="Z248" s="1190"/>
      <c r="AA248" s="415">
        <f>IF(P248=P247,0,IF(P248=P246,0,IF(P248=P245,0,IF(P248=P244,0,IF(P248=P243,0,1)))))</f>
        <v>0</v>
      </c>
      <c r="AB248" s="415" t="s">
        <v>526</v>
      </c>
      <c r="AC248" s="415" t="str">
        <f t="shared" si="24"/>
        <v>??</v>
      </c>
      <c r="AD248" s="462">
        <f t="shared" si="27"/>
        <v>0</v>
      </c>
    </row>
    <row r="249" spans="1:30" ht="13" customHeight="1" thickTop="1" thickBot="1">
      <c r="A249" s="1156"/>
      <c r="B249" s="1146"/>
      <c r="C249" s="1160"/>
      <c r="D249" s="1162"/>
      <c r="E249" s="1165"/>
      <c r="F249" s="1167"/>
      <c r="G249" s="1146"/>
      <c r="H249" s="1141"/>
      <c r="I249" s="1181"/>
      <c r="J249" s="1144"/>
      <c r="K249" s="1146"/>
      <c r="L249" s="1149"/>
      <c r="M249" s="463"/>
      <c r="N249" s="464"/>
      <c r="O249" s="465"/>
      <c r="P249" s="466"/>
      <c r="Q249" s="465"/>
      <c r="R249" s="467"/>
      <c r="S249" s="468"/>
      <c r="T249" s="465"/>
      <c r="U249" s="1184"/>
      <c r="V249" s="1184"/>
      <c r="W249" s="1191"/>
      <c r="X249" s="1201"/>
      <c r="Y249" s="1176"/>
      <c r="Z249" s="1190"/>
      <c r="AA249" s="415">
        <f>IF(P249=P248,0,IF(P249=P247,0,IF(P249=P246,0,IF(P249=P245,0,IF(P249=P244,0,IF(P249=P243,0,1))))))</f>
        <v>0</v>
      </c>
      <c r="AB249" s="415" t="s">
        <v>526</v>
      </c>
      <c r="AC249" s="415" t="str">
        <f t="shared" si="24"/>
        <v>??</v>
      </c>
      <c r="AD249" s="462">
        <f t="shared" si="27"/>
        <v>0</v>
      </c>
    </row>
    <row r="250" spans="1:30" ht="13" customHeight="1" thickTop="1" thickBot="1">
      <c r="A250" s="1157"/>
      <c r="B250" s="1147"/>
      <c r="C250" s="1161"/>
      <c r="D250" s="1163"/>
      <c r="E250" s="1166"/>
      <c r="F250" s="1168"/>
      <c r="G250" s="1147"/>
      <c r="H250" s="1142"/>
      <c r="I250" s="1182"/>
      <c r="J250" s="1145"/>
      <c r="K250" s="1147"/>
      <c r="L250" s="1150"/>
      <c r="M250" s="469"/>
      <c r="N250" s="470"/>
      <c r="O250" s="471"/>
      <c r="P250" s="472"/>
      <c r="Q250" s="471"/>
      <c r="R250" s="473"/>
      <c r="S250" s="474"/>
      <c r="T250" s="471"/>
      <c r="U250" s="1185"/>
      <c r="V250" s="1185"/>
      <c r="W250" s="1192"/>
      <c r="X250" s="1201"/>
      <c r="Y250" s="1177"/>
      <c r="Z250" s="1190"/>
      <c r="AA250" s="415">
        <f>IF(P250=P249,0,IF(P250=P248,0,IF(P250=P247,0,IF(P250=P246,0,IF(P250=P245,0,IF(P250=P244,0,IF(P250=P243,0,1)))))))</f>
        <v>0</v>
      </c>
      <c r="AB250" s="415" t="s">
        <v>526</v>
      </c>
      <c r="AC250" s="415" t="str">
        <f t="shared" si="24"/>
        <v>??</v>
      </c>
      <c r="AD250" s="462">
        <f t="shared" si="27"/>
        <v>0</v>
      </c>
    </row>
    <row r="251" spans="1:30" ht="13" customHeight="1" thickTop="1" thickBot="1">
      <c r="A251" s="1155"/>
      <c r="B251" s="1158"/>
      <c r="C251" s="1159"/>
      <c r="D251" s="1143"/>
      <c r="E251" s="1164"/>
      <c r="F251" s="1164"/>
      <c r="G251" s="1146"/>
      <c r="H251" s="1140"/>
      <c r="I251" s="452" t="s">
        <v>88</v>
      </c>
      <c r="J251" s="1143"/>
      <c r="K251" s="1146"/>
      <c r="L251" s="1148"/>
      <c r="M251" s="453"/>
      <c r="N251" s="454"/>
      <c r="O251" s="455"/>
      <c r="P251" s="456"/>
      <c r="Q251" s="455"/>
      <c r="R251" s="457"/>
      <c r="S251" s="458"/>
      <c r="T251" s="455"/>
      <c r="U251" s="1183">
        <f>SUM(R251:T258)</f>
        <v>0</v>
      </c>
      <c r="V251" s="1183">
        <f t="shared" ref="V251" si="28">IF(U251&gt;0,18,0)</f>
        <v>0</v>
      </c>
      <c r="W251" s="1193">
        <f>IF((U251-V251)&gt;=0,U251-V251,0)</f>
        <v>0</v>
      </c>
      <c r="X251" s="1201">
        <f>IF(U251&lt;V251,U251,V251)/IF(V251=0,1,V251)</f>
        <v>0</v>
      </c>
      <c r="Y251" s="1175" t="str">
        <f>IF(X251=1,"pe",IF(X251&gt;0,"ne",""))</f>
        <v/>
      </c>
      <c r="Z251" s="1190"/>
      <c r="AA251" s="415">
        <v>1</v>
      </c>
      <c r="AB251" s="415" t="s">
        <v>526</v>
      </c>
      <c r="AC251" s="415" t="str">
        <f t="shared" si="24"/>
        <v>??</v>
      </c>
      <c r="AD251" s="462">
        <f>C251</f>
        <v>0</v>
      </c>
    </row>
    <row r="252" spans="1:30" ht="13" customHeight="1" thickTop="1" thickBot="1">
      <c r="A252" s="1156"/>
      <c r="B252" s="1146"/>
      <c r="C252" s="1160"/>
      <c r="D252" s="1162"/>
      <c r="E252" s="1165"/>
      <c r="F252" s="1167"/>
      <c r="G252" s="1146"/>
      <c r="H252" s="1141"/>
      <c r="I252" s="1181"/>
      <c r="J252" s="1144"/>
      <c r="K252" s="1146"/>
      <c r="L252" s="1149"/>
      <c r="M252" s="463"/>
      <c r="N252" s="464"/>
      <c r="O252" s="465"/>
      <c r="P252" s="466"/>
      <c r="Q252" s="465"/>
      <c r="R252" s="467"/>
      <c r="S252" s="468"/>
      <c r="T252" s="465"/>
      <c r="U252" s="1184"/>
      <c r="V252" s="1184"/>
      <c r="W252" s="1194"/>
      <c r="X252" s="1201"/>
      <c r="Y252" s="1176"/>
      <c r="Z252" s="1190"/>
      <c r="AA252" s="415">
        <f>IF(P252=P251,0,1)</f>
        <v>0</v>
      </c>
      <c r="AB252" s="415" t="s">
        <v>526</v>
      </c>
      <c r="AC252" s="415" t="str">
        <f t="shared" si="24"/>
        <v>??</v>
      </c>
      <c r="AD252" s="462">
        <f>AD251</f>
        <v>0</v>
      </c>
    </row>
    <row r="253" spans="1:30" ht="13" customHeight="1" thickTop="1" thickBot="1">
      <c r="A253" s="1156"/>
      <c r="B253" s="1146"/>
      <c r="C253" s="1160"/>
      <c r="D253" s="1162"/>
      <c r="E253" s="1165"/>
      <c r="F253" s="1167"/>
      <c r="G253" s="1146"/>
      <c r="H253" s="1141"/>
      <c r="I253" s="1181"/>
      <c r="J253" s="1144"/>
      <c r="K253" s="1146"/>
      <c r="L253" s="1149"/>
      <c r="M253" s="463"/>
      <c r="N253" s="464"/>
      <c r="O253" s="465"/>
      <c r="P253" s="466"/>
      <c r="Q253" s="465"/>
      <c r="R253" s="467"/>
      <c r="S253" s="468"/>
      <c r="T253" s="465"/>
      <c r="U253" s="1184"/>
      <c r="V253" s="1184"/>
      <c r="W253" s="1194"/>
      <c r="X253" s="1201"/>
      <c r="Y253" s="1176"/>
      <c r="Z253" s="1190"/>
      <c r="AA253" s="415">
        <f>IF(P253=P252,0,IF(P253=P251,0,1))</f>
        <v>0</v>
      </c>
      <c r="AB253" s="415" t="s">
        <v>526</v>
      </c>
      <c r="AC253" s="415" t="str">
        <f t="shared" si="24"/>
        <v>??</v>
      </c>
      <c r="AD253" s="462">
        <f t="shared" si="27"/>
        <v>0</v>
      </c>
    </row>
    <row r="254" spans="1:30" ht="13" customHeight="1" thickTop="1" thickBot="1">
      <c r="A254" s="1156"/>
      <c r="B254" s="1146"/>
      <c r="C254" s="1160"/>
      <c r="D254" s="1162"/>
      <c r="E254" s="1165"/>
      <c r="F254" s="1167"/>
      <c r="G254" s="1146"/>
      <c r="H254" s="1141"/>
      <c r="I254" s="1181"/>
      <c r="J254" s="1144"/>
      <c r="K254" s="1146"/>
      <c r="L254" s="1149"/>
      <c r="M254" s="463"/>
      <c r="N254" s="464"/>
      <c r="O254" s="465"/>
      <c r="P254" s="466"/>
      <c r="Q254" s="465"/>
      <c r="R254" s="467"/>
      <c r="S254" s="468"/>
      <c r="T254" s="465"/>
      <c r="U254" s="1184"/>
      <c r="V254" s="1184"/>
      <c r="W254" s="1194"/>
      <c r="X254" s="1201"/>
      <c r="Y254" s="1176"/>
      <c r="Z254" s="1190"/>
      <c r="AA254" s="415">
        <f>IF(P254=P253,0,IF(P254=P252,0,IF(P254=P251,0,1)))</f>
        <v>0</v>
      </c>
      <c r="AB254" s="415" t="s">
        <v>526</v>
      </c>
      <c r="AC254" s="415" t="str">
        <f t="shared" si="24"/>
        <v>??</v>
      </c>
      <c r="AD254" s="462">
        <f t="shared" si="27"/>
        <v>0</v>
      </c>
    </row>
    <row r="255" spans="1:30" ht="13" customHeight="1" thickTop="1" thickBot="1">
      <c r="A255" s="1156"/>
      <c r="B255" s="1146"/>
      <c r="C255" s="1160"/>
      <c r="D255" s="1162"/>
      <c r="E255" s="1165"/>
      <c r="F255" s="1167"/>
      <c r="G255" s="1146"/>
      <c r="H255" s="1141"/>
      <c r="I255" s="1181"/>
      <c r="J255" s="1144"/>
      <c r="K255" s="1146"/>
      <c r="L255" s="1149"/>
      <c r="M255" s="463"/>
      <c r="N255" s="464"/>
      <c r="O255" s="465"/>
      <c r="P255" s="466"/>
      <c r="Q255" s="465"/>
      <c r="R255" s="467"/>
      <c r="S255" s="468"/>
      <c r="T255" s="465"/>
      <c r="U255" s="1184"/>
      <c r="V255" s="1184"/>
      <c r="W255" s="1194"/>
      <c r="X255" s="1201"/>
      <c r="Y255" s="1176"/>
      <c r="Z255" s="1190"/>
      <c r="AA255" s="415">
        <f>IF(P255=P254,0,IF(P255=P253,0,IF(P255=P252,0,IF(P255=P251,0,1))))</f>
        <v>0</v>
      </c>
      <c r="AB255" s="415" t="s">
        <v>526</v>
      </c>
      <c r="AC255" s="415" t="str">
        <f t="shared" si="24"/>
        <v>??</v>
      </c>
      <c r="AD255" s="462">
        <f t="shared" si="27"/>
        <v>0</v>
      </c>
    </row>
    <row r="256" spans="1:30" ht="13" customHeight="1" thickTop="1" thickBot="1">
      <c r="A256" s="1156"/>
      <c r="B256" s="1146"/>
      <c r="C256" s="1160"/>
      <c r="D256" s="1162"/>
      <c r="E256" s="1165"/>
      <c r="F256" s="1167"/>
      <c r="G256" s="1146"/>
      <c r="H256" s="1141"/>
      <c r="I256" s="1181"/>
      <c r="J256" s="1144"/>
      <c r="K256" s="1146"/>
      <c r="L256" s="1149"/>
      <c r="M256" s="463"/>
      <c r="N256" s="464"/>
      <c r="O256" s="465"/>
      <c r="P256" s="466"/>
      <c r="Q256" s="465"/>
      <c r="R256" s="467"/>
      <c r="S256" s="468"/>
      <c r="T256" s="465"/>
      <c r="U256" s="1184"/>
      <c r="V256" s="1184"/>
      <c r="W256" s="1191" t="str">
        <f>IF(W251&gt;9,"błąd","")</f>
        <v/>
      </c>
      <c r="X256" s="1201"/>
      <c r="Y256" s="1176"/>
      <c r="Z256" s="1190"/>
      <c r="AA256" s="415">
        <f>IF(P256=P255,0,IF(P256=P254,0,IF(P256=P253,0,IF(P256=P252,0,IF(P256=P251,0,1)))))</f>
        <v>0</v>
      </c>
      <c r="AB256" s="415" t="s">
        <v>526</v>
      </c>
      <c r="AC256" s="415" t="str">
        <f t="shared" si="24"/>
        <v>??</v>
      </c>
      <c r="AD256" s="462">
        <f t="shared" si="27"/>
        <v>0</v>
      </c>
    </row>
    <row r="257" spans="1:30" ht="13" customHeight="1" thickTop="1" thickBot="1">
      <c r="A257" s="1156"/>
      <c r="B257" s="1146"/>
      <c r="C257" s="1160"/>
      <c r="D257" s="1162"/>
      <c r="E257" s="1165"/>
      <c r="F257" s="1167"/>
      <c r="G257" s="1146"/>
      <c r="H257" s="1141"/>
      <c r="I257" s="1181"/>
      <c r="J257" s="1144"/>
      <c r="K257" s="1146"/>
      <c r="L257" s="1149"/>
      <c r="M257" s="463"/>
      <c r="N257" s="464"/>
      <c r="O257" s="465"/>
      <c r="P257" s="466"/>
      <c r="Q257" s="465"/>
      <c r="R257" s="467"/>
      <c r="S257" s="468"/>
      <c r="T257" s="465"/>
      <c r="U257" s="1184"/>
      <c r="V257" s="1184"/>
      <c r="W257" s="1191"/>
      <c r="X257" s="1201"/>
      <c r="Y257" s="1176"/>
      <c r="Z257" s="1190"/>
      <c r="AA257" s="415">
        <f>IF(P257=P256,0,IF(P257=P255,0,IF(P257=P254,0,IF(P257=P253,0,IF(P257=P252,0,IF(P257=P251,0,1))))))</f>
        <v>0</v>
      </c>
      <c r="AB257" s="415" t="s">
        <v>526</v>
      </c>
      <c r="AC257" s="415" t="str">
        <f t="shared" si="24"/>
        <v>??</v>
      </c>
      <c r="AD257" s="462">
        <f t="shared" si="27"/>
        <v>0</v>
      </c>
    </row>
    <row r="258" spans="1:30" ht="13" customHeight="1" thickTop="1" thickBot="1">
      <c r="A258" s="1157"/>
      <c r="B258" s="1147"/>
      <c r="C258" s="1161"/>
      <c r="D258" s="1163"/>
      <c r="E258" s="1166"/>
      <c r="F258" s="1168"/>
      <c r="G258" s="1147"/>
      <c r="H258" s="1142"/>
      <c r="I258" s="1182"/>
      <c r="J258" s="1145"/>
      <c r="K258" s="1147"/>
      <c r="L258" s="1150"/>
      <c r="M258" s="469"/>
      <c r="N258" s="470"/>
      <c r="O258" s="471"/>
      <c r="P258" s="472"/>
      <c r="Q258" s="471"/>
      <c r="R258" s="473"/>
      <c r="S258" s="474"/>
      <c r="T258" s="471"/>
      <c r="U258" s="1185"/>
      <c r="V258" s="1185"/>
      <c r="W258" s="1192"/>
      <c r="X258" s="1201"/>
      <c r="Y258" s="1177"/>
      <c r="Z258" s="1190"/>
      <c r="AA258" s="415">
        <f>IF(P258=P257,0,IF(P258=P256,0,IF(P258=P255,0,IF(P258=P254,0,IF(P258=P253,0,IF(P258=P252,0,IF(P258=P251,0,1)))))))</f>
        <v>0</v>
      </c>
      <c r="AB258" s="415" t="s">
        <v>526</v>
      </c>
      <c r="AC258" s="415" t="str">
        <f t="shared" si="24"/>
        <v>??</v>
      </c>
      <c r="AD258" s="462">
        <f t="shared" si="27"/>
        <v>0</v>
      </c>
    </row>
    <row r="259" spans="1:30" ht="13" customHeight="1" thickTop="1" thickBot="1">
      <c r="A259" s="1155"/>
      <c r="B259" s="1158"/>
      <c r="C259" s="1159"/>
      <c r="D259" s="1143"/>
      <c r="E259" s="1164"/>
      <c r="F259" s="1164"/>
      <c r="G259" s="1146"/>
      <c r="H259" s="1140"/>
      <c r="I259" s="452" t="s">
        <v>88</v>
      </c>
      <c r="J259" s="1143"/>
      <c r="K259" s="1146"/>
      <c r="L259" s="1148"/>
      <c r="M259" s="453"/>
      <c r="N259" s="454"/>
      <c r="O259" s="455"/>
      <c r="P259" s="456"/>
      <c r="Q259" s="455"/>
      <c r="R259" s="457"/>
      <c r="S259" s="458"/>
      <c r="T259" s="455"/>
      <c r="U259" s="1183">
        <f>SUM(R259:T266)</f>
        <v>0</v>
      </c>
      <c r="V259" s="1183">
        <f t="shared" ref="V259" si="29">IF(U259&gt;0,18,0)</f>
        <v>0</v>
      </c>
      <c r="W259" s="1193">
        <f>IF((U259-V259)&gt;=0,U259-V259,0)</f>
        <v>0</v>
      </c>
      <c r="X259" s="1201">
        <f>IF(U259&lt;V259,U259,V259)/IF(V259=0,1,V259)</f>
        <v>0</v>
      </c>
      <c r="Y259" s="1175" t="str">
        <f>IF(X259=1,"pe",IF(X259&gt;0,"ne",""))</f>
        <v/>
      </c>
      <c r="Z259" s="1190"/>
      <c r="AA259" s="415">
        <v>1</v>
      </c>
      <c r="AB259" s="415" t="s">
        <v>526</v>
      </c>
      <c r="AC259" s="415" t="str">
        <f t="shared" si="24"/>
        <v>??</v>
      </c>
      <c r="AD259" s="462">
        <f>C259</f>
        <v>0</v>
      </c>
    </row>
    <row r="260" spans="1:30" ht="13" customHeight="1" thickTop="1" thickBot="1">
      <c r="A260" s="1156"/>
      <c r="B260" s="1146"/>
      <c r="C260" s="1160"/>
      <c r="D260" s="1162"/>
      <c r="E260" s="1165"/>
      <c r="F260" s="1167"/>
      <c r="G260" s="1146"/>
      <c r="H260" s="1141"/>
      <c r="I260" s="1181"/>
      <c r="J260" s="1144"/>
      <c r="K260" s="1146"/>
      <c r="L260" s="1149"/>
      <c r="M260" s="463"/>
      <c r="N260" s="464"/>
      <c r="O260" s="465"/>
      <c r="P260" s="466"/>
      <c r="Q260" s="465"/>
      <c r="R260" s="467"/>
      <c r="S260" s="468"/>
      <c r="T260" s="465"/>
      <c r="U260" s="1184"/>
      <c r="V260" s="1184"/>
      <c r="W260" s="1194"/>
      <c r="X260" s="1201"/>
      <c r="Y260" s="1176"/>
      <c r="Z260" s="1190"/>
      <c r="AA260" s="415">
        <f>IF(P260=P259,0,1)</f>
        <v>0</v>
      </c>
      <c r="AB260" s="415" t="s">
        <v>526</v>
      </c>
      <c r="AC260" s="415" t="str">
        <f t="shared" si="24"/>
        <v>??</v>
      </c>
      <c r="AD260" s="462">
        <f>AD259</f>
        <v>0</v>
      </c>
    </row>
    <row r="261" spans="1:30" ht="13" customHeight="1" thickTop="1" thickBot="1">
      <c r="A261" s="1156"/>
      <c r="B261" s="1146"/>
      <c r="C261" s="1160"/>
      <c r="D261" s="1162"/>
      <c r="E261" s="1165"/>
      <c r="F261" s="1167"/>
      <c r="G261" s="1146"/>
      <c r="H261" s="1141"/>
      <c r="I261" s="1181"/>
      <c r="J261" s="1144"/>
      <c r="K261" s="1146"/>
      <c r="L261" s="1149"/>
      <c r="M261" s="463"/>
      <c r="N261" s="464"/>
      <c r="O261" s="465"/>
      <c r="P261" s="466"/>
      <c r="Q261" s="465"/>
      <c r="R261" s="467"/>
      <c r="S261" s="468"/>
      <c r="T261" s="465"/>
      <c r="U261" s="1184"/>
      <c r="V261" s="1184"/>
      <c r="W261" s="1194"/>
      <c r="X261" s="1201"/>
      <c r="Y261" s="1176"/>
      <c r="Z261" s="1190"/>
      <c r="AA261" s="415">
        <f>IF(P261=P260,0,IF(P261=P259,0,1))</f>
        <v>0</v>
      </c>
      <c r="AB261" s="415" t="s">
        <v>526</v>
      </c>
      <c r="AC261" s="415" t="str">
        <f t="shared" si="24"/>
        <v>??</v>
      </c>
      <c r="AD261" s="462">
        <f t="shared" si="27"/>
        <v>0</v>
      </c>
    </row>
    <row r="262" spans="1:30" ht="13" customHeight="1" thickTop="1" thickBot="1">
      <c r="A262" s="1156"/>
      <c r="B262" s="1146"/>
      <c r="C262" s="1160"/>
      <c r="D262" s="1162"/>
      <c r="E262" s="1165"/>
      <c r="F262" s="1167"/>
      <c r="G262" s="1146"/>
      <c r="H262" s="1141"/>
      <c r="I262" s="1181"/>
      <c r="J262" s="1144"/>
      <c r="K262" s="1146"/>
      <c r="L262" s="1149"/>
      <c r="M262" s="463"/>
      <c r="N262" s="464"/>
      <c r="O262" s="465"/>
      <c r="P262" s="466"/>
      <c r="Q262" s="465"/>
      <c r="R262" s="467"/>
      <c r="S262" s="468"/>
      <c r="T262" s="465"/>
      <c r="U262" s="1184"/>
      <c r="V262" s="1184"/>
      <c r="W262" s="1194"/>
      <c r="X262" s="1201"/>
      <c r="Y262" s="1176"/>
      <c r="Z262" s="1190"/>
      <c r="AA262" s="415">
        <f>IF(P262=P261,0,IF(P262=P260,0,IF(P262=P259,0,1)))</f>
        <v>0</v>
      </c>
      <c r="AB262" s="415" t="s">
        <v>526</v>
      </c>
      <c r="AC262" s="415" t="str">
        <f t="shared" si="24"/>
        <v>??</v>
      </c>
      <c r="AD262" s="462">
        <f t="shared" si="27"/>
        <v>0</v>
      </c>
    </row>
    <row r="263" spans="1:30" ht="13" customHeight="1" thickTop="1" thickBot="1">
      <c r="A263" s="1156"/>
      <c r="B263" s="1146"/>
      <c r="C263" s="1160"/>
      <c r="D263" s="1162"/>
      <c r="E263" s="1165"/>
      <c r="F263" s="1167"/>
      <c r="G263" s="1146"/>
      <c r="H263" s="1141"/>
      <c r="I263" s="1181"/>
      <c r="J263" s="1144"/>
      <c r="K263" s="1146"/>
      <c r="L263" s="1149"/>
      <c r="M263" s="463"/>
      <c r="N263" s="464"/>
      <c r="O263" s="465"/>
      <c r="P263" s="466"/>
      <c r="Q263" s="465"/>
      <c r="R263" s="467"/>
      <c r="S263" s="468"/>
      <c r="T263" s="465"/>
      <c r="U263" s="1184"/>
      <c r="V263" s="1184"/>
      <c r="W263" s="1194"/>
      <c r="X263" s="1201"/>
      <c r="Y263" s="1176"/>
      <c r="Z263" s="1190"/>
      <c r="AA263" s="415">
        <f>IF(P263=P262,0,IF(P263=P261,0,IF(P263=P260,0,IF(P263=P259,0,1))))</f>
        <v>0</v>
      </c>
      <c r="AB263" s="415" t="s">
        <v>526</v>
      </c>
      <c r="AC263" s="415" t="str">
        <f t="shared" si="24"/>
        <v>??</v>
      </c>
      <c r="AD263" s="462">
        <f t="shared" si="27"/>
        <v>0</v>
      </c>
    </row>
    <row r="264" spans="1:30" ht="13" customHeight="1" thickTop="1" thickBot="1">
      <c r="A264" s="1156"/>
      <c r="B264" s="1146"/>
      <c r="C264" s="1160"/>
      <c r="D264" s="1162"/>
      <c r="E264" s="1165"/>
      <c r="F264" s="1167"/>
      <c r="G264" s="1146"/>
      <c r="H264" s="1141"/>
      <c r="I264" s="1181"/>
      <c r="J264" s="1144"/>
      <c r="K264" s="1146"/>
      <c r="L264" s="1149"/>
      <c r="M264" s="463"/>
      <c r="N264" s="464"/>
      <c r="O264" s="465"/>
      <c r="P264" s="466"/>
      <c r="Q264" s="465"/>
      <c r="R264" s="467"/>
      <c r="S264" s="468"/>
      <c r="T264" s="465"/>
      <c r="U264" s="1184"/>
      <c r="V264" s="1184"/>
      <c r="W264" s="1191" t="str">
        <f>IF(W259&gt;9,"błąd","")</f>
        <v/>
      </c>
      <c r="X264" s="1201"/>
      <c r="Y264" s="1176"/>
      <c r="Z264" s="1190"/>
      <c r="AA264" s="415">
        <f>IF(P264=P263,0,IF(P264=P262,0,IF(P264=P261,0,IF(P264=P260,0,IF(P264=P259,0,1)))))</f>
        <v>0</v>
      </c>
      <c r="AB264" s="415" t="s">
        <v>526</v>
      </c>
      <c r="AC264" s="415" t="str">
        <f t="shared" si="24"/>
        <v>??</v>
      </c>
      <c r="AD264" s="462">
        <f t="shared" si="27"/>
        <v>0</v>
      </c>
    </row>
    <row r="265" spans="1:30" ht="13" customHeight="1" thickTop="1" thickBot="1">
      <c r="A265" s="1156"/>
      <c r="B265" s="1146"/>
      <c r="C265" s="1160"/>
      <c r="D265" s="1162"/>
      <c r="E265" s="1165"/>
      <c r="F265" s="1167"/>
      <c r="G265" s="1146"/>
      <c r="H265" s="1141"/>
      <c r="I265" s="1181"/>
      <c r="J265" s="1144"/>
      <c r="K265" s="1146"/>
      <c r="L265" s="1149"/>
      <c r="M265" s="463"/>
      <c r="N265" s="464"/>
      <c r="O265" s="465"/>
      <c r="P265" s="466"/>
      <c r="Q265" s="465"/>
      <c r="R265" s="467"/>
      <c r="S265" s="468"/>
      <c r="T265" s="465"/>
      <c r="U265" s="1184"/>
      <c r="V265" s="1184"/>
      <c r="W265" s="1191"/>
      <c r="X265" s="1201"/>
      <c r="Y265" s="1176"/>
      <c r="Z265" s="1190"/>
      <c r="AA265" s="415">
        <f>IF(P265=P264,0,IF(P265=P263,0,IF(P265=P262,0,IF(P265=P261,0,IF(P265=P260,0,IF(P265=P259,0,1))))))</f>
        <v>0</v>
      </c>
      <c r="AB265" s="415" t="s">
        <v>526</v>
      </c>
      <c r="AC265" s="415" t="str">
        <f t="shared" si="24"/>
        <v>??</v>
      </c>
      <c r="AD265" s="462">
        <f t="shared" si="27"/>
        <v>0</v>
      </c>
    </row>
    <row r="266" spans="1:30" ht="13" customHeight="1" thickTop="1" thickBot="1">
      <c r="A266" s="1157"/>
      <c r="B266" s="1147"/>
      <c r="C266" s="1161"/>
      <c r="D266" s="1163"/>
      <c r="E266" s="1166"/>
      <c r="F266" s="1168"/>
      <c r="G266" s="1147"/>
      <c r="H266" s="1142"/>
      <c r="I266" s="1182"/>
      <c r="J266" s="1145"/>
      <c r="K266" s="1147"/>
      <c r="L266" s="1150"/>
      <c r="M266" s="469"/>
      <c r="N266" s="470"/>
      <c r="O266" s="471"/>
      <c r="P266" s="472"/>
      <c r="Q266" s="471"/>
      <c r="R266" s="473"/>
      <c r="S266" s="474"/>
      <c r="T266" s="471"/>
      <c r="U266" s="1185"/>
      <c r="V266" s="1185"/>
      <c r="W266" s="1192"/>
      <c r="X266" s="1201"/>
      <c r="Y266" s="1177"/>
      <c r="Z266" s="1190"/>
      <c r="AA266" s="415">
        <f>IF(P266=P265,0,IF(P266=P264,0,IF(P266=P263,0,IF(P266=P262,0,IF(P266=P261,0,IF(P266=P260,0,IF(P266=P259,0,1)))))))</f>
        <v>0</v>
      </c>
      <c r="AB266" s="415" t="s">
        <v>526</v>
      </c>
      <c r="AC266" s="415" t="str">
        <f t="shared" si="24"/>
        <v>??</v>
      </c>
      <c r="AD266" s="462">
        <f t="shared" si="27"/>
        <v>0</v>
      </c>
    </row>
    <row r="267" spans="1:30" ht="13" customHeight="1" thickTop="1" thickBot="1">
      <c r="A267" s="1155"/>
      <c r="B267" s="1158"/>
      <c r="C267" s="1159"/>
      <c r="D267" s="1143"/>
      <c r="E267" s="1164"/>
      <c r="F267" s="1164"/>
      <c r="G267" s="1146"/>
      <c r="H267" s="1140"/>
      <c r="I267" s="452" t="s">
        <v>88</v>
      </c>
      <c r="J267" s="1143"/>
      <c r="K267" s="1146"/>
      <c r="L267" s="1148"/>
      <c r="M267" s="453"/>
      <c r="N267" s="454"/>
      <c r="O267" s="455"/>
      <c r="P267" s="456"/>
      <c r="Q267" s="455"/>
      <c r="R267" s="457"/>
      <c r="S267" s="458"/>
      <c r="T267" s="455"/>
      <c r="U267" s="1183">
        <f>SUM(R267:T274)</f>
        <v>0</v>
      </c>
      <c r="V267" s="1183">
        <f t="shared" ref="V267" si="30">IF(U267&gt;0,18,0)</f>
        <v>0</v>
      </c>
      <c r="W267" s="1193">
        <f>IF((U267-V267)&gt;=0,U267-V267,0)</f>
        <v>0</v>
      </c>
      <c r="X267" s="1201">
        <f>IF(U267&lt;V267,U267,V267)/IF(V267=0,1,V267)</f>
        <v>0</v>
      </c>
      <c r="Y267" s="1175" t="str">
        <f>IF(X267=1,"pe",IF(X267&gt;0,"ne",""))</f>
        <v/>
      </c>
      <c r="Z267" s="1190"/>
      <c r="AA267" s="415">
        <v>1</v>
      </c>
      <c r="AB267" s="415" t="s">
        <v>526</v>
      </c>
      <c r="AC267" s="415" t="str">
        <f t="shared" si="24"/>
        <v>??</v>
      </c>
      <c r="AD267" s="462">
        <f>C267</f>
        <v>0</v>
      </c>
    </row>
    <row r="268" spans="1:30" ht="13" customHeight="1" thickTop="1" thickBot="1">
      <c r="A268" s="1156"/>
      <c r="B268" s="1146"/>
      <c r="C268" s="1160"/>
      <c r="D268" s="1162"/>
      <c r="E268" s="1165"/>
      <c r="F268" s="1167"/>
      <c r="G268" s="1146"/>
      <c r="H268" s="1141"/>
      <c r="I268" s="1181"/>
      <c r="J268" s="1144"/>
      <c r="K268" s="1146"/>
      <c r="L268" s="1149"/>
      <c r="M268" s="463"/>
      <c r="N268" s="464"/>
      <c r="O268" s="465"/>
      <c r="P268" s="466"/>
      <c r="Q268" s="465"/>
      <c r="R268" s="467"/>
      <c r="S268" s="468"/>
      <c r="T268" s="465"/>
      <c r="U268" s="1184"/>
      <c r="V268" s="1184"/>
      <c r="W268" s="1194"/>
      <c r="X268" s="1201"/>
      <c r="Y268" s="1176"/>
      <c r="Z268" s="1190"/>
      <c r="AA268" s="415">
        <f>IF(P268=P267,0,1)</f>
        <v>0</v>
      </c>
      <c r="AB268" s="415" t="s">
        <v>526</v>
      </c>
      <c r="AC268" s="415" t="str">
        <f t="shared" si="24"/>
        <v>??</v>
      </c>
      <c r="AD268" s="462">
        <f>AD267</f>
        <v>0</v>
      </c>
    </row>
    <row r="269" spans="1:30" ht="13" customHeight="1" thickTop="1" thickBot="1">
      <c r="A269" s="1156"/>
      <c r="B269" s="1146"/>
      <c r="C269" s="1160"/>
      <c r="D269" s="1162"/>
      <c r="E269" s="1165"/>
      <c r="F269" s="1167"/>
      <c r="G269" s="1146"/>
      <c r="H269" s="1141"/>
      <c r="I269" s="1181"/>
      <c r="J269" s="1144"/>
      <c r="K269" s="1146"/>
      <c r="L269" s="1149"/>
      <c r="M269" s="463"/>
      <c r="N269" s="464"/>
      <c r="O269" s="465"/>
      <c r="P269" s="466"/>
      <c r="Q269" s="465"/>
      <c r="R269" s="467"/>
      <c r="S269" s="468"/>
      <c r="T269" s="465"/>
      <c r="U269" s="1184"/>
      <c r="V269" s="1184"/>
      <c r="W269" s="1194"/>
      <c r="X269" s="1201"/>
      <c r="Y269" s="1176"/>
      <c r="Z269" s="1190"/>
      <c r="AA269" s="415">
        <f>IF(P269=P268,0,IF(P269=P267,0,1))</f>
        <v>0</v>
      </c>
      <c r="AB269" s="415" t="s">
        <v>526</v>
      </c>
      <c r="AC269" s="415" t="str">
        <f t="shared" si="24"/>
        <v>??</v>
      </c>
      <c r="AD269" s="462">
        <f t="shared" si="27"/>
        <v>0</v>
      </c>
    </row>
    <row r="270" spans="1:30" ht="13" customHeight="1" thickTop="1" thickBot="1">
      <c r="A270" s="1156"/>
      <c r="B270" s="1146"/>
      <c r="C270" s="1160"/>
      <c r="D270" s="1162"/>
      <c r="E270" s="1165"/>
      <c r="F270" s="1167"/>
      <c r="G270" s="1146"/>
      <c r="H270" s="1141"/>
      <c r="I270" s="1181"/>
      <c r="J270" s="1144"/>
      <c r="K270" s="1146"/>
      <c r="L270" s="1149"/>
      <c r="M270" s="463"/>
      <c r="N270" s="464"/>
      <c r="O270" s="465"/>
      <c r="P270" s="466"/>
      <c r="Q270" s="465"/>
      <c r="R270" s="467"/>
      <c r="S270" s="468"/>
      <c r="T270" s="465"/>
      <c r="U270" s="1184"/>
      <c r="V270" s="1184"/>
      <c r="W270" s="1194"/>
      <c r="X270" s="1201"/>
      <c r="Y270" s="1176"/>
      <c r="Z270" s="1190"/>
      <c r="AA270" s="415">
        <f>IF(P270=P269,0,IF(P270=P268,0,IF(P270=P267,0,1)))</f>
        <v>0</v>
      </c>
      <c r="AB270" s="415" t="s">
        <v>526</v>
      </c>
      <c r="AC270" s="415" t="str">
        <f t="shared" si="24"/>
        <v>??</v>
      </c>
      <c r="AD270" s="462">
        <f t="shared" si="27"/>
        <v>0</v>
      </c>
    </row>
    <row r="271" spans="1:30" ht="13" customHeight="1" thickTop="1" thickBot="1">
      <c r="A271" s="1156"/>
      <c r="B271" s="1146"/>
      <c r="C271" s="1160"/>
      <c r="D271" s="1162"/>
      <c r="E271" s="1165"/>
      <c r="F271" s="1167"/>
      <c r="G271" s="1146"/>
      <c r="H271" s="1141"/>
      <c r="I271" s="1181"/>
      <c r="J271" s="1144"/>
      <c r="K271" s="1146"/>
      <c r="L271" s="1149"/>
      <c r="M271" s="463"/>
      <c r="N271" s="464"/>
      <c r="O271" s="465"/>
      <c r="P271" s="466"/>
      <c r="Q271" s="465"/>
      <c r="R271" s="467"/>
      <c r="S271" s="468"/>
      <c r="T271" s="465"/>
      <c r="U271" s="1184"/>
      <c r="V271" s="1184"/>
      <c r="W271" s="1194"/>
      <c r="X271" s="1201"/>
      <c r="Y271" s="1176"/>
      <c r="Z271" s="1190"/>
      <c r="AA271" s="415">
        <f>IF(P271=P270,0,IF(P271=P269,0,IF(P271=P268,0,IF(P271=P267,0,1))))</f>
        <v>0</v>
      </c>
      <c r="AB271" s="415" t="s">
        <v>526</v>
      </c>
      <c r="AC271" s="415" t="str">
        <f t="shared" si="24"/>
        <v>??</v>
      </c>
      <c r="AD271" s="462">
        <f t="shared" si="27"/>
        <v>0</v>
      </c>
    </row>
    <row r="272" spans="1:30" ht="13" customHeight="1" thickTop="1" thickBot="1">
      <c r="A272" s="1156"/>
      <c r="B272" s="1146"/>
      <c r="C272" s="1160"/>
      <c r="D272" s="1162"/>
      <c r="E272" s="1165"/>
      <c r="F272" s="1167"/>
      <c r="G272" s="1146"/>
      <c r="H272" s="1141"/>
      <c r="I272" s="1181"/>
      <c r="J272" s="1144"/>
      <c r="K272" s="1146"/>
      <c r="L272" s="1149"/>
      <c r="M272" s="463"/>
      <c r="N272" s="464"/>
      <c r="O272" s="465"/>
      <c r="P272" s="466"/>
      <c r="Q272" s="465"/>
      <c r="R272" s="467"/>
      <c r="S272" s="468"/>
      <c r="T272" s="465"/>
      <c r="U272" s="1184"/>
      <c r="V272" s="1184"/>
      <c r="W272" s="1191" t="str">
        <f>IF(W267&gt;9,"błąd","")</f>
        <v/>
      </c>
      <c r="X272" s="1201"/>
      <c r="Y272" s="1176"/>
      <c r="Z272" s="1190"/>
      <c r="AA272" s="415">
        <f>IF(P272=P271,0,IF(P272=P270,0,IF(P272=P269,0,IF(P272=P268,0,IF(P272=P267,0,1)))))</f>
        <v>0</v>
      </c>
      <c r="AB272" s="415" t="s">
        <v>526</v>
      </c>
      <c r="AC272" s="415" t="str">
        <f t="shared" si="24"/>
        <v>??</v>
      </c>
      <c r="AD272" s="462">
        <f t="shared" si="27"/>
        <v>0</v>
      </c>
    </row>
    <row r="273" spans="1:30" ht="13" customHeight="1" thickTop="1" thickBot="1">
      <c r="A273" s="1156"/>
      <c r="B273" s="1146"/>
      <c r="C273" s="1160"/>
      <c r="D273" s="1162"/>
      <c r="E273" s="1165"/>
      <c r="F273" s="1167"/>
      <c r="G273" s="1146"/>
      <c r="H273" s="1141"/>
      <c r="I273" s="1181"/>
      <c r="J273" s="1144"/>
      <c r="K273" s="1146"/>
      <c r="L273" s="1149"/>
      <c r="M273" s="463"/>
      <c r="N273" s="464"/>
      <c r="O273" s="465"/>
      <c r="P273" s="466"/>
      <c r="Q273" s="465"/>
      <c r="R273" s="467"/>
      <c r="S273" s="468"/>
      <c r="T273" s="465"/>
      <c r="U273" s="1184"/>
      <c r="V273" s="1184"/>
      <c r="W273" s="1191"/>
      <c r="X273" s="1201"/>
      <c r="Y273" s="1176"/>
      <c r="Z273" s="1190"/>
      <c r="AA273" s="415">
        <f>IF(P273=P272,0,IF(P273=P271,0,IF(P273=P270,0,IF(P273=P269,0,IF(P273=P268,0,IF(P273=P267,0,1))))))</f>
        <v>0</v>
      </c>
      <c r="AB273" s="415" t="s">
        <v>526</v>
      </c>
      <c r="AC273" s="415" t="str">
        <f t="shared" si="24"/>
        <v>??</v>
      </c>
      <c r="AD273" s="462">
        <f t="shared" si="27"/>
        <v>0</v>
      </c>
    </row>
    <row r="274" spans="1:30" ht="13" customHeight="1" thickTop="1" thickBot="1">
      <c r="A274" s="1157"/>
      <c r="B274" s="1147"/>
      <c r="C274" s="1161"/>
      <c r="D274" s="1163"/>
      <c r="E274" s="1166"/>
      <c r="F274" s="1168"/>
      <c r="G274" s="1147"/>
      <c r="H274" s="1142"/>
      <c r="I274" s="1182"/>
      <c r="J274" s="1145"/>
      <c r="K274" s="1147"/>
      <c r="L274" s="1150"/>
      <c r="M274" s="469"/>
      <c r="N274" s="470"/>
      <c r="O274" s="471"/>
      <c r="P274" s="472"/>
      <c r="Q274" s="471"/>
      <c r="R274" s="473"/>
      <c r="S274" s="474"/>
      <c r="T274" s="471"/>
      <c r="U274" s="1185"/>
      <c r="V274" s="1185"/>
      <c r="W274" s="1192"/>
      <c r="X274" s="1201"/>
      <c r="Y274" s="1177"/>
      <c r="Z274" s="1190"/>
      <c r="AA274" s="415">
        <f>IF(P274=P273,0,IF(P274=P272,0,IF(P274=P271,0,IF(P274=P270,0,IF(P274=P269,0,IF(P274=P268,0,IF(P274=P267,0,1)))))))</f>
        <v>0</v>
      </c>
      <c r="AB274" s="415" t="s">
        <v>526</v>
      </c>
      <c r="AC274" s="415" t="str">
        <f t="shared" si="24"/>
        <v>??</v>
      </c>
      <c r="AD274" s="462">
        <f t="shared" si="27"/>
        <v>0</v>
      </c>
    </row>
    <row r="275" spans="1:30" ht="13" customHeight="1" thickTop="1" thickBot="1">
      <c r="A275" s="1155"/>
      <c r="B275" s="1158"/>
      <c r="C275" s="1159"/>
      <c r="D275" s="1143"/>
      <c r="E275" s="1164"/>
      <c r="F275" s="1164"/>
      <c r="G275" s="1146"/>
      <c r="H275" s="1140"/>
      <c r="I275" s="452" t="s">
        <v>88</v>
      </c>
      <c r="J275" s="1143"/>
      <c r="K275" s="1146"/>
      <c r="L275" s="1148"/>
      <c r="M275" s="453"/>
      <c r="N275" s="454"/>
      <c r="O275" s="455"/>
      <c r="P275" s="456"/>
      <c r="Q275" s="455"/>
      <c r="R275" s="457"/>
      <c r="S275" s="458"/>
      <c r="T275" s="455"/>
      <c r="U275" s="1183">
        <f>SUM(R275:T282)</f>
        <v>0</v>
      </c>
      <c r="V275" s="1183">
        <f t="shared" ref="V275" si="31">IF(U275&gt;0,18,0)</f>
        <v>0</v>
      </c>
      <c r="W275" s="1193">
        <f>IF((U275-V275)&gt;=0,U275-V275,0)</f>
        <v>0</v>
      </c>
      <c r="X275" s="1201">
        <f>IF(U275&lt;V275,U275,V275)/IF(V275=0,1,V275)</f>
        <v>0</v>
      </c>
      <c r="Y275" s="1175" t="str">
        <f>IF(X275=1,"pe",IF(X275&gt;0,"ne",""))</f>
        <v/>
      </c>
      <c r="Z275" s="1190"/>
      <c r="AA275" s="415">
        <v>1</v>
      </c>
      <c r="AB275" s="415" t="s">
        <v>526</v>
      </c>
      <c r="AC275" s="415" t="str">
        <f t="shared" si="24"/>
        <v>??</v>
      </c>
      <c r="AD275" s="462">
        <f>C275</f>
        <v>0</v>
      </c>
    </row>
    <row r="276" spans="1:30" ht="13" customHeight="1" thickTop="1" thickBot="1">
      <c r="A276" s="1156"/>
      <c r="B276" s="1146"/>
      <c r="C276" s="1160"/>
      <c r="D276" s="1162"/>
      <c r="E276" s="1165"/>
      <c r="F276" s="1167"/>
      <c r="G276" s="1146"/>
      <c r="H276" s="1141"/>
      <c r="I276" s="1181"/>
      <c r="J276" s="1144"/>
      <c r="K276" s="1146"/>
      <c r="L276" s="1149"/>
      <c r="M276" s="463"/>
      <c r="N276" s="464"/>
      <c r="O276" s="465"/>
      <c r="P276" s="466"/>
      <c r="Q276" s="465"/>
      <c r="R276" s="467"/>
      <c r="S276" s="468"/>
      <c r="T276" s="465"/>
      <c r="U276" s="1184"/>
      <c r="V276" s="1184"/>
      <c r="W276" s="1194"/>
      <c r="X276" s="1201"/>
      <c r="Y276" s="1176"/>
      <c r="Z276" s="1190"/>
      <c r="AA276" s="415">
        <f>IF(P276=P275,0,1)</f>
        <v>0</v>
      </c>
      <c r="AB276" s="415" t="s">
        <v>526</v>
      </c>
      <c r="AC276" s="415" t="str">
        <f t="shared" si="24"/>
        <v>??</v>
      </c>
      <c r="AD276" s="462">
        <f>AD275</f>
        <v>0</v>
      </c>
    </row>
    <row r="277" spans="1:30" ht="13" customHeight="1" thickTop="1" thickBot="1">
      <c r="A277" s="1156"/>
      <c r="B277" s="1146"/>
      <c r="C277" s="1160"/>
      <c r="D277" s="1162"/>
      <c r="E277" s="1165"/>
      <c r="F277" s="1167"/>
      <c r="G277" s="1146"/>
      <c r="H277" s="1141"/>
      <c r="I277" s="1181"/>
      <c r="J277" s="1144"/>
      <c r="K277" s="1146"/>
      <c r="L277" s="1149"/>
      <c r="M277" s="463"/>
      <c r="N277" s="464"/>
      <c r="O277" s="465"/>
      <c r="P277" s="466"/>
      <c r="Q277" s="465"/>
      <c r="R277" s="467"/>
      <c r="S277" s="468"/>
      <c r="T277" s="465"/>
      <c r="U277" s="1184"/>
      <c r="V277" s="1184"/>
      <c r="W277" s="1194"/>
      <c r="X277" s="1201"/>
      <c r="Y277" s="1176"/>
      <c r="Z277" s="1190"/>
      <c r="AA277" s="415">
        <f>IF(P277=P276,0,IF(P277=P275,0,1))</f>
        <v>0</v>
      </c>
      <c r="AB277" s="415" t="s">
        <v>526</v>
      </c>
      <c r="AC277" s="415" t="str">
        <f t="shared" si="24"/>
        <v>??</v>
      </c>
      <c r="AD277" s="462">
        <f t="shared" si="27"/>
        <v>0</v>
      </c>
    </row>
    <row r="278" spans="1:30" ht="13" customHeight="1" thickTop="1" thickBot="1">
      <c r="A278" s="1156"/>
      <c r="B278" s="1146"/>
      <c r="C278" s="1160"/>
      <c r="D278" s="1162"/>
      <c r="E278" s="1165"/>
      <c r="F278" s="1167"/>
      <c r="G278" s="1146"/>
      <c r="H278" s="1141"/>
      <c r="I278" s="1181"/>
      <c r="J278" s="1144"/>
      <c r="K278" s="1146"/>
      <c r="L278" s="1149"/>
      <c r="M278" s="463"/>
      <c r="N278" s="464"/>
      <c r="O278" s="465"/>
      <c r="P278" s="466"/>
      <c r="Q278" s="465"/>
      <c r="R278" s="467"/>
      <c r="S278" s="468"/>
      <c r="T278" s="465"/>
      <c r="U278" s="1184"/>
      <c r="V278" s="1184"/>
      <c r="W278" s="1194"/>
      <c r="X278" s="1201"/>
      <c r="Y278" s="1176"/>
      <c r="Z278" s="1190"/>
      <c r="AA278" s="415">
        <f>IF(P278=P277,0,IF(P278=P276,0,IF(P278=P275,0,1)))</f>
        <v>0</v>
      </c>
      <c r="AB278" s="415" t="s">
        <v>526</v>
      </c>
      <c r="AC278" s="415" t="str">
        <f t="shared" si="24"/>
        <v>??</v>
      </c>
      <c r="AD278" s="462">
        <f t="shared" si="27"/>
        <v>0</v>
      </c>
    </row>
    <row r="279" spans="1:30" ht="13" customHeight="1" thickTop="1" thickBot="1">
      <c r="A279" s="1156"/>
      <c r="B279" s="1146"/>
      <c r="C279" s="1160"/>
      <c r="D279" s="1162"/>
      <c r="E279" s="1165"/>
      <c r="F279" s="1167"/>
      <c r="G279" s="1146"/>
      <c r="H279" s="1141"/>
      <c r="I279" s="1181"/>
      <c r="J279" s="1144"/>
      <c r="K279" s="1146"/>
      <c r="L279" s="1149"/>
      <c r="M279" s="463"/>
      <c r="N279" s="464"/>
      <c r="O279" s="465"/>
      <c r="P279" s="466"/>
      <c r="Q279" s="465"/>
      <c r="R279" s="467"/>
      <c r="S279" s="468"/>
      <c r="T279" s="465"/>
      <c r="U279" s="1184"/>
      <c r="V279" s="1184"/>
      <c r="W279" s="1194"/>
      <c r="X279" s="1201"/>
      <c r="Y279" s="1176"/>
      <c r="Z279" s="1190"/>
      <c r="AA279" s="415">
        <f>IF(P279=P278,0,IF(P279=P277,0,IF(P279=P276,0,IF(P279=P275,0,1))))</f>
        <v>0</v>
      </c>
      <c r="AB279" s="415" t="s">
        <v>526</v>
      </c>
      <c r="AC279" s="415" t="str">
        <f t="shared" si="24"/>
        <v>??</v>
      </c>
      <c r="AD279" s="462">
        <f t="shared" si="27"/>
        <v>0</v>
      </c>
    </row>
    <row r="280" spans="1:30" ht="13" customHeight="1" thickTop="1" thickBot="1">
      <c r="A280" s="1156"/>
      <c r="B280" s="1146"/>
      <c r="C280" s="1160"/>
      <c r="D280" s="1162"/>
      <c r="E280" s="1165"/>
      <c r="F280" s="1167"/>
      <c r="G280" s="1146"/>
      <c r="H280" s="1141"/>
      <c r="I280" s="1181"/>
      <c r="J280" s="1144"/>
      <c r="K280" s="1146"/>
      <c r="L280" s="1149"/>
      <c r="M280" s="463"/>
      <c r="N280" s="464"/>
      <c r="O280" s="465"/>
      <c r="P280" s="466"/>
      <c r="Q280" s="465"/>
      <c r="R280" s="467"/>
      <c r="S280" s="468"/>
      <c r="T280" s="465"/>
      <c r="U280" s="1184"/>
      <c r="V280" s="1184"/>
      <c r="W280" s="1191" t="str">
        <f>IF(W275&gt;9,"błąd","")</f>
        <v/>
      </c>
      <c r="X280" s="1201"/>
      <c r="Y280" s="1176"/>
      <c r="Z280" s="1190"/>
      <c r="AA280" s="415">
        <f>IF(P280=P279,0,IF(P280=P278,0,IF(P280=P277,0,IF(P280=P276,0,IF(P280=P275,0,1)))))</f>
        <v>0</v>
      </c>
      <c r="AB280" s="415" t="s">
        <v>526</v>
      </c>
      <c r="AC280" s="415" t="str">
        <f t="shared" si="24"/>
        <v>??</v>
      </c>
      <c r="AD280" s="462">
        <f t="shared" si="27"/>
        <v>0</v>
      </c>
    </row>
    <row r="281" spans="1:30" ht="13" customHeight="1" thickTop="1" thickBot="1">
      <c r="A281" s="1156"/>
      <c r="B281" s="1146"/>
      <c r="C281" s="1160"/>
      <c r="D281" s="1162"/>
      <c r="E281" s="1165"/>
      <c r="F281" s="1167"/>
      <c r="G281" s="1146"/>
      <c r="H281" s="1141"/>
      <c r="I281" s="1181"/>
      <c r="J281" s="1144"/>
      <c r="K281" s="1146"/>
      <c r="L281" s="1149"/>
      <c r="M281" s="463"/>
      <c r="N281" s="464"/>
      <c r="O281" s="465"/>
      <c r="P281" s="466"/>
      <c r="Q281" s="465"/>
      <c r="R281" s="467"/>
      <c r="S281" s="468"/>
      <c r="T281" s="465"/>
      <c r="U281" s="1184"/>
      <c r="V281" s="1184"/>
      <c r="W281" s="1191"/>
      <c r="X281" s="1201"/>
      <c r="Y281" s="1176"/>
      <c r="Z281" s="1190"/>
      <c r="AA281" s="415">
        <f>IF(P281=P280,0,IF(P281=P279,0,IF(P281=P278,0,IF(P281=P277,0,IF(P281=P276,0,IF(P281=P275,0,1))))))</f>
        <v>0</v>
      </c>
      <c r="AB281" s="415" t="s">
        <v>526</v>
      </c>
      <c r="AC281" s="415" t="str">
        <f t="shared" si="24"/>
        <v>??</v>
      </c>
      <c r="AD281" s="462">
        <f t="shared" si="27"/>
        <v>0</v>
      </c>
    </row>
    <row r="282" spans="1:30" ht="13" customHeight="1" thickTop="1" thickBot="1">
      <c r="A282" s="1157"/>
      <c r="B282" s="1147"/>
      <c r="C282" s="1161"/>
      <c r="D282" s="1163"/>
      <c r="E282" s="1166"/>
      <c r="F282" s="1168"/>
      <c r="G282" s="1147"/>
      <c r="H282" s="1142"/>
      <c r="I282" s="1182"/>
      <c r="J282" s="1145"/>
      <c r="K282" s="1147"/>
      <c r="L282" s="1150"/>
      <c r="M282" s="469"/>
      <c r="N282" s="470"/>
      <c r="O282" s="471"/>
      <c r="P282" s="472"/>
      <c r="Q282" s="471"/>
      <c r="R282" s="473"/>
      <c r="S282" s="474"/>
      <c r="T282" s="471"/>
      <c r="U282" s="1185"/>
      <c r="V282" s="1185"/>
      <c r="W282" s="1192"/>
      <c r="X282" s="1201"/>
      <c r="Y282" s="1177"/>
      <c r="Z282" s="1190"/>
      <c r="AA282" s="415">
        <f>IF(P282=P281,0,IF(P282=P280,0,IF(P282=P279,0,IF(P282=P278,0,IF(P282=P277,0,IF(P282=P276,0,IF(P282=P275,0,1)))))))</f>
        <v>0</v>
      </c>
      <c r="AB282" s="415" t="s">
        <v>526</v>
      </c>
      <c r="AC282" s="415" t="str">
        <f t="shared" si="24"/>
        <v>??</v>
      </c>
      <c r="AD282" s="462">
        <f t="shared" si="27"/>
        <v>0</v>
      </c>
    </row>
    <row r="283" spans="1:30" ht="13" customHeight="1" thickTop="1" thickBot="1">
      <c r="A283" s="1155"/>
      <c r="B283" s="1158"/>
      <c r="C283" s="1159"/>
      <c r="D283" s="1143"/>
      <c r="E283" s="1164"/>
      <c r="F283" s="1164"/>
      <c r="G283" s="1146"/>
      <c r="H283" s="1140"/>
      <c r="I283" s="452" t="s">
        <v>88</v>
      </c>
      <c r="J283" s="1143"/>
      <c r="K283" s="1146"/>
      <c r="L283" s="1148"/>
      <c r="M283" s="453"/>
      <c r="N283" s="454"/>
      <c r="O283" s="455"/>
      <c r="P283" s="456"/>
      <c r="Q283" s="455"/>
      <c r="R283" s="457"/>
      <c r="S283" s="458"/>
      <c r="T283" s="455"/>
      <c r="U283" s="1183">
        <f>SUM(R283:T290)</f>
        <v>0</v>
      </c>
      <c r="V283" s="1183">
        <f t="shared" ref="V283" si="32">IF(U283&gt;0,18,0)</f>
        <v>0</v>
      </c>
      <c r="W283" s="1193">
        <f>IF((U283-V283)&gt;=0,U283-V283,0)</f>
        <v>0</v>
      </c>
      <c r="X283" s="1201">
        <f>IF(U283&lt;V283,U283,V283)/IF(V283=0,1,V283)</f>
        <v>0</v>
      </c>
      <c r="Y283" s="1175" t="str">
        <f>IF(X283=1,"pe",IF(X283&gt;0,"ne",""))</f>
        <v/>
      </c>
      <c r="Z283" s="1190"/>
      <c r="AA283" s="415">
        <v>1</v>
      </c>
      <c r="AB283" s="415" t="s">
        <v>526</v>
      </c>
      <c r="AC283" s="415" t="str">
        <f t="shared" si="24"/>
        <v>??</v>
      </c>
      <c r="AD283" s="462">
        <f>C283</f>
        <v>0</v>
      </c>
    </row>
    <row r="284" spans="1:30" ht="13" customHeight="1" thickTop="1" thickBot="1">
      <c r="A284" s="1156"/>
      <c r="B284" s="1146"/>
      <c r="C284" s="1160"/>
      <c r="D284" s="1162"/>
      <c r="E284" s="1165"/>
      <c r="F284" s="1167"/>
      <c r="G284" s="1146"/>
      <c r="H284" s="1141"/>
      <c r="I284" s="1181"/>
      <c r="J284" s="1144"/>
      <c r="K284" s="1146"/>
      <c r="L284" s="1149"/>
      <c r="M284" s="463"/>
      <c r="N284" s="464"/>
      <c r="O284" s="465"/>
      <c r="P284" s="466"/>
      <c r="Q284" s="465"/>
      <c r="R284" s="467"/>
      <c r="S284" s="468"/>
      <c r="T284" s="465"/>
      <c r="U284" s="1184"/>
      <c r="V284" s="1184"/>
      <c r="W284" s="1194"/>
      <c r="X284" s="1201"/>
      <c r="Y284" s="1176"/>
      <c r="Z284" s="1190"/>
      <c r="AA284" s="415">
        <f>IF(P284=P283,0,1)</f>
        <v>0</v>
      </c>
      <c r="AB284" s="415" t="s">
        <v>526</v>
      </c>
      <c r="AC284" s="415" t="str">
        <f t="shared" si="24"/>
        <v>??</v>
      </c>
      <c r="AD284" s="462">
        <f>AD283</f>
        <v>0</v>
      </c>
    </row>
    <row r="285" spans="1:30" ht="13" customHeight="1" thickTop="1" thickBot="1">
      <c r="A285" s="1156"/>
      <c r="B285" s="1146"/>
      <c r="C285" s="1160"/>
      <c r="D285" s="1162"/>
      <c r="E285" s="1165"/>
      <c r="F285" s="1167"/>
      <c r="G285" s="1146"/>
      <c r="H285" s="1141"/>
      <c r="I285" s="1181"/>
      <c r="J285" s="1144"/>
      <c r="K285" s="1146"/>
      <c r="L285" s="1149"/>
      <c r="M285" s="463"/>
      <c r="N285" s="464"/>
      <c r="O285" s="465"/>
      <c r="P285" s="466"/>
      <c r="Q285" s="465"/>
      <c r="R285" s="467"/>
      <c r="S285" s="468"/>
      <c r="T285" s="465"/>
      <c r="U285" s="1184"/>
      <c r="V285" s="1184"/>
      <c r="W285" s="1194"/>
      <c r="X285" s="1201"/>
      <c r="Y285" s="1176"/>
      <c r="Z285" s="1190"/>
      <c r="AA285" s="415">
        <f>IF(P285=P284,0,IF(P285=P283,0,1))</f>
        <v>0</v>
      </c>
      <c r="AB285" s="415" t="s">
        <v>526</v>
      </c>
      <c r="AC285" s="415" t="str">
        <f t="shared" si="24"/>
        <v>??</v>
      </c>
      <c r="AD285" s="462">
        <f t="shared" si="27"/>
        <v>0</v>
      </c>
    </row>
    <row r="286" spans="1:30" ht="13" customHeight="1" thickTop="1" thickBot="1">
      <c r="A286" s="1156"/>
      <c r="B286" s="1146"/>
      <c r="C286" s="1160"/>
      <c r="D286" s="1162"/>
      <c r="E286" s="1165"/>
      <c r="F286" s="1167"/>
      <c r="G286" s="1146"/>
      <c r="H286" s="1141"/>
      <c r="I286" s="1181"/>
      <c r="J286" s="1144"/>
      <c r="K286" s="1146"/>
      <c r="L286" s="1149"/>
      <c r="M286" s="463"/>
      <c r="N286" s="464"/>
      <c r="O286" s="465"/>
      <c r="P286" s="466"/>
      <c r="Q286" s="465"/>
      <c r="R286" s="467"/>
      <c r="S286" s="468"/>
      <c r="T286" s="465"/>
      <c r="U286" s="1184"/>
      <c r="V286" s="1184"/>
      <c r="W286" s="1194"/>
      <c r="X286" s="1201"/>
      <c r="Y286" s="1176"/>
      <c r="Z286" s="1190"/>
      <c r="AA286" s="415">
        <f>IF(P286=P285,0,IF(P286=P284,0,IF(P286=P283,0,1)))</f>
        <v>0</v>
      </c>
      <c r="AB286" s="415" t="s">
        <v>526</v>
      </c>
      <c r="AC286" s="415" t="str">
        <f t="shared" si="24"/>
        <v>??</v>
      </c>
      <c r="AD286" s="462">
        <f t="shared" si="27"/>
        <v>0</v>
      </c>
    </row>
    <row r="287" spans="1:30" ht="13" customHeight="1" thickTop="1" thickBot="1">
      <c r="A287" s="1156"/>
      <c r="B287" s="1146"/>
      <c r="C287" s="1160"/>
      <c r="D287" s="1162"/>
      <c r="E287" s="1165"/>
      <c r="F287" s="1167"/>
      <c r="G287" s="1146"/>
      <c r="H287" s="1141"/>
      <c r="I287" s="1181"/>
      <c r="J287" s="1144"/>
      <c r="K287" s="1146"/>
      <c r="L287" s="1149"/>
      <c r="M287" s="463"/>
      <c r="N287" s="464"/>
      <c r="O287" s="465"/>
      <c r="P287" s="466"/>
      <c r="Q287" s="465"/>
      <c r="R287" s="467"/>
      <c r="S287" s="468"/>
      <c r="T287" s="465"/>
      <c r="U287" s="1184"/>
      <c r="V287" s="1184"/>
      <c r="W287" s="1194"/>
      <c r="X287" s="1201"/>
      <c r="Y287" s="1176"/>
      <c r="Z287" s="1190"/>
      <c r="AA287" s="415">
        <f>IF(P287=P286,0,IF(P287=P285,0,IF(P287=P284,0,IF(P287=P283,0,1))))</f>
        <v>0</v>
      </c>
      <c r="AB287" s="415" t="s">
        <v>526</v>
      </c>
      <c r="AC287" s="415" t="str">
        <f t="shared" si="24"/>
        <v>??</v>
      </c>
      <c r="AD287" s="462">
        <f t="shared" si="27"/>
        <v>0</v>
      </c>
    </row>
    <row r="288" spans="1:30" ht="13" customHeight="1" thickTop="1" thickBot="1">
      <c r="A288" s="1156"/>
      <c r="B288" s="1146"/>
      <c r="C288" s="1160"/>
      <c r="D288" s="1162"/>
      <c r="E288" s="1165"/>
      <c r="F288" s="1167"/>
      <c r="G288" s="1146"/>
      <c r="H288" s="1141"/>
      <c r="I288" s="1181"/>
      <c r="J288" s="1144"/>
      <c r="K288" s="1146"/>
      <c r="L288" s="1149"/>
      <c r="M288" s="463"/>
      <c r="N288" s="464"/>
      <c r="O288" s="465"/>
      <c r="P288" s="466"/>
      <c r="Q288" s="465"/>
      <c r="R288" s="467"/>
      <c r="S288" s="468"/>
      <c r="T288" s="465"/>
      <c r="U288" s="1184"/>
      <c r="V288" s="1184"/>
      <c r="W288" s="1191" t="str">
        <f>IF(W283&gt;9,"błąd","")</f>
        <v/>
      </c>
      <c r="X288" s="1201"/>
      <c r="Y288" s="1176"/>
      <c r="Z288" s="1190"/>
      <c r="AA288" s="415">
        <f>IF(P288=P287,0,IF(P288=P286,0,IF(P288=P285,0,IF(P288=P284,0,IF(P288=P283,0,1)))))</f>
        <v>0</v>
      </c>
      <c r="AB288" s="415" t="s">
        <v>526</v>
      </c>
      <c r="AC288" s="415" t="str">
        <f t="shared" si="24"/>
        <v>??</v>
      </c>
      <c r="AD288" s="462">
        <f t="shared" si="27"/>
        <v>0</v>
      </c>
    </row>
    <row r="289" spans="1:30" ht="13" customHeight="1" thickTop="1" thickBot="1">
      <c r="A289" s="1156"/>
      <c r="B289" s="1146"/>
      <c r="C289" s="1160"/>
      <c r="D289" s="1162"/>
      <c r="E289" s="1165"/>
      <c r="F289" s="1167"/>
      <c r="G289" s="1146"/>
      <c r="H289" s="1141"/>
      <c r="I289" s="1181"/>
      <c r="J289" s="1144"/>
      <c r="K289" s="1146"/>
      <c r="L289" s="1149"/>
      <c r="M289" s="463"/>
      <c r="N289" s="464"/>
      <c r="O289" s="465"/>
      <c r="P289" s="466"/>
      <c r="Q289" s="465"/>
      <c r="R289" s="467"/>
      <c r="S289" s="468"/>
      <c r="T289" s="465"/>
      <c r="U289" s="1184"/>
      <c r="V289" s="1184"/>
      <c r="W289" s="1191"/>
      <c r="X289" s="1201"/>
      <c r="Y289" s="1176"/>
      <c r="Z289" s="1190"/>
      <c r="AA289" s="415">
        <f>IF(P289=P288,0,IF(P289=P287,0,IF(P289=P286,0,IF(P289=P285,0,IF(P289=P284,0,IF(P289=P283,0,1))))))</f>
        <v>0</v>
      </c>
      <c r="AB289" s="415" t="s">
        <v>526</v>
      </c>
      <c r="AC289" s="415" t="str">
        <f t="shared" si="24"/>
        <v>??</v>
      </c>
      <c r="AD289" s="462">
        <f t="shared" si="27"/>
        <v>0</v>
      </c>
    </row>
    <row r="290" spans="1:30" ht="13" customHeight="1" thickTop="1" thickBot="1">
      <c r="A290" s="1157"/>
      <c r="B290" s="1147"/>
      <c r="C290" s="1161"/>
      <c r="D290" s="1163"/>
      <c r="E290" s="1166"/>
      <c r="F290" s="1168"/>
      <c r="G290" s="1147"/>
      <c r="H290" s="1142"/>
      <c r="I290" s="1182"/>
      <c r="J290" s="1145"/>
      <c r="K290" s="1147"/>
      <c r="L290" s="1150"/>
      <c r="M290" s="469"/>
      <c r="N290" s="470"/>
      <c r="O290" s="471"/>
      <c r="P290" s="472"/>
      <c r="Q290" s="471"/>
      <c r="R290" s="473"/>
      <c r="S290" s="474"/>
      <c r="T290" s="471"/>
      <c r="U290" s="1185"/>
      <c r="V290" s="1185"/>
      <c r="W290" s="1192"/>
      <c r="X290" s="1201"/>
      <c r="Y290" s="1177"/>
      <c r="Z290" s="1190"/>
      <c r="AA290" s="415">
        <f>IF(P290=P289,0,IF(P290=P288,0,IF(P290=P287,0,IF(P290=P286,0,IF(P290=P285,0,IF(P290=P284,0,IF(P290=P283,0,1)))))))</f>
        <v>0</v>
      </c>
      <c r="AB290" s="415" t="s">
        <v>526</v>
      </c>
      <c r="AC290" s="415" t="str">
        <f t="shared" si="24"/>
        <v>??</v>
      </c>
      <c r="AD290" s="462">
        <f t="shared" si="27"/>
        <v>0</v>
      </c>
    </row>
    <row r="291" spans="1:30" ht="13" customHeight="1" thickTop="1" thickBot="1">
      <c r="A291" s="1155"/>
      <c r="B291" s="1158"/>
      <c r="C291" s="1159"/>
      <c r="D291" s="1143"/>
      <c r="E291" s="1164"/>
      <c r="F291" s="1164"/>
      <c r="G291" s="1146"/>
      <c r="H291" s="1140"/>
      <c r="I291" s="452" t="s">
        <v>88</v>
      </c>
      <c r="J291" s="1143"/>
      <c r="K291" s="1146"/>
      <c r="L291" s="1148"/>
      <c r="M291" s="453"/>
      <c r="N291" s="454"/>
      <c r="O291" s="455"/>
      <c r="P291" s="456"/>
      <c r="Q291" s="455"/>
      <c r="R291" s="457"/>
      <c r="S291" s="458"/>
      <c r="T291" s="455"/>
      <c r="U291" s="1183">
        <f>SUM(R291:T298)</f>
        <v>0</v>
      </c>
      <c r="V291" s="1183">
        <f t="shared" ref="V291" si="33">IF(U291&gt;0,18,0)</f>
        <v>0</v>
      </c>
      <c r="W291" s="1193">
        <f>IF((U291-V291)&gt;=0,U291-V291,0)</f>
        <v>0</v>
      </c>
      <c r="X291" s="1201">
        <f>IF(U291&lt;V291,U291,V291)/IF(V291=0,1,V291)</f>
        <v>0</v>
      </c>
      <c r="Y291" s="1175" t="str">
        <f>IF(X291=1,"pe",IF(X291&gt;0,"ne",""))</f>
        <v/>
      </c>
      <c r="Z291" s="1190"/>
      <c r="AA291" s="415">
        <v>1</v>
      </c>
      <c r="AB291" s="415" t="s">
        <v>526</v>
      </c>
      <c r="AC291" s="415" t="str">
        <f t="shared" si="24"/>
        <v>??</v>
      </c>
      <c r="AD291" s="462">
        <f>C291</f>
        <v>0</v>
      </c>
    </row>
    <row r="292" spans="1:30" ht="13" customHeight="1" thickTop="1" thickBot="1">
      <c r="A292" s="1156"/>
      <c r="B292" s="1146"/>
      <c r="C292" s="1160"/>
      <c r="D292" s="1162"/>
      <c r="E292" s="1165"/>
      <c r="F292" s="1167"/>
      <c r="G292" s="1146"/>
      <c r="H292" s="1141"/>
      <c r="I292" s="1181"/>
      <c r="J292" s="1144"/>
      <c r="K292" s="1146"/>
      <c r="L292" s="1149"/>
      <c r="M292" s="463"/>
      <c r="N292" s="464"/>
      <c r="O292" s="465"/>
      <c r="P292" s="466"/>
      <c r="Q292" s="465"/>
      <c r="R292" s="467"/>
      <c r="S292" s="468"/>
      <c r="T292" s="465"/>
      <c r="U292" s="1184"/>
      <c r="V292" s="1184"/>
      <c r="W292" s="1194"/>
      <c r="X292" s="1201"/>
      <c r="Y292" s="1176"/>
      <c r="Z292" s="1190"/>
      <c r="AA292" s="415">
        <f>IF(P292=P291,0,1)</f>
        <v>0</v>
      </c>
      <c r="AB292" s="415" t="s">
        <v>526</v>
      </c>
      <c r="AC292" s="415" t="str">
        <f t="shared" si="24"/>
        <v>??</v>
      </c>
      <c r="AD292" s="462">
        <f>AD291</f>
        <v>0</v>
      </c>
    </row>
    <row r="293" spans="1:30" ht="13" customHeight="1" thickTop="1" thickBot="1">
      <c r="A293" s="1156"/>
      <c r="B293" s="1146"/>
      <c r="C293" s="1160"/>
      <c r="D293" s="1162"/>
      <c r="E293" s="1165"/>
      <c r="F293" s="1167"/>
      <c r="G293" s="1146"/>
      <c r="H293" s="1141"/>
      <c r="I293" s="1181"/>
      <c r="J293" s="1144"/>
      <c r="K293" s="1146"/>
      <c r="L293" s="1149"/>
      <c r="M293" s="463"/>
      <c r="N293" s="464"/>
      <c r="O293" s="465"/>
      <c r="P293" s="466"/>
      <c r="Q293" s="465"/>
      <c r="R293" s="467"/>
      <c r="S293" s="468"/>
      <c r="T293" s="465"/>
      <c r="U293" s="1184"/>
      <c r="V293" s="1184"/>
      <c r="W293" s="1194"/>
      <c r="X293" s="1201"/>
      <c r="Y293" s="1176"/>
      <c r="Z293" s="1190"/>
      <c r="AA293" s="415">
        <f>IF(P293=P292,0,IF(P293=P291,0,1))</f>
        <v>0</v>
      </c>
      <c r="AB293" s="415" t="s">
        <v>526</v>
      </c>
      <c r="AC293" s="415" t="str">
        <f t="shared" si="24"/>
        <v>??</v>
      </c>
      <c r="AD293" s="462">
        <f t="shared" si="27"/>
        <v>0</v>
      </c>
    </row>
    <row r="294" spans="1:30" ht="13" customHeight="1" thickTop="1" thickBot="1">
      <c r="A294" s="1156"/>
      <c r="B294" s="1146"/>
      <c r="C294" s="1160"/>
      <c r="D294" s="1162"/>
      <c r="E294" s="1165"/>
      <c r="F294" s="1167"/>
      <c r="G294" s="1146"/>
      <c r="H294" s="1141"/>
      <c r="I294" s="1181"/>
      <c r="J294" s="1144"/>
      <c r="K294" s="1146"/>
      <c r="L294" s="1149"/>
      <c r="M294" s="463"/>
      <c r="N294" s="464"/>
      <c r="O294" s="465"/>
      <c r="P294" s="466"/>
      <c r="Q294" s="465"/>
      <c r="R294" s="467"/>
      <c r="S294" s="468"/>
      <c r="T294" s="465"/>
      <c r="U294" s="1184"/>
      <c r="V294" s="1184"/>
      <c r="W294" s="1194"/>
      <c r="X294" s="1201"/>
      <c r="Y294" s="1176"/>
      <c r="Z294" s="1190"/>
      <c r="AA294" s="415">
        <f>IF(P294=P293,0,IF(P294=P292,0,IF(P294=P291,0,1)))</f>
        <v>0</v>
      </c>
      <c r="AB294" s="415" t="s">
        <v>526</v>
      </c>
      <c r="AC294" s="415" t="str">
        <f t="shared" ref="AC294:AC419" si="34">$C$2</f>
        <v>??</v>
      </c>
      <c r="AD294" s="462">
        <f t="shared" si="27"/>
        <v>0</v>
      </c>
    </row>
    <row r="295" spans="1:30" ht="13" customHeight="1" thickTop="1" thickBot="1">
      <c r="A295" s="1156"/>
      <c r="B295" s="1146"/>
      <c r="C295" s="1160"/>
      <c r="D295" s="1162"/>
      <c r="E295" s="1165"/>
      <c r="F295" s="1167"/>
      <c r="G295" s="1146"/>
      <c r="H295" s="1141"/>
      <c r="I295" s="1181"/>
      <c r="J295" s="1144"/>
      <c r="K295" s="1146"/>
      <c r="L295" s="1149"/>
      <c r="M295" s="463"/>
      <c r="N295" s="464"/>
      <c r="O295" s="465"/>
      <c r="P295" s="466"/>
      <c r="Q295" s="465"/>
      <c r="R295" s="467"/>
      <c r="S295" s="468"/>
      <c r="T295" s="465"/>
      <c r="U295" s="1184"/>
      <c r="V295" s="1184"/>
      <c r="W295" s="1194"/>
      <c r="X295" s="1201"/>
      <c r="Y295" s="1176"/>
      <c r="Z295" s="1190"/>
      <c r="AA295" s="415">
        <f>IF(P295=P294,0,IF(P295=P293,0,IF(P295=P292,0,IF(P295=P291,0,1))))</f>
        <v>0</v>
      </c>
      <c r="AB295" s="415" t="s">
        <v>526</v>
      </c>
      <c r="AC295" s="415" t="str">
        <f t="shared" si="34"/>
        <v>??</v>
      </c>
      <c r="AD295" s="462">
        <f t="shared" si="27"/>
        <v>0</v>
      </c>
    </row>
    <row r="296" spans="1:30" ht="13" customHeight="1" thickTop="1" thickBot="1">
      <c r="A296" s="1156"/>
      <c r="B296" s="1146"/>
      <c r="C296" s="1160"/>
      <c r="D296" s="1162"/>
      <c r="E296" s="1165"/>
      <c r="F296" s="1167"/>
      <c r="G296" s="1146"/>
      <c r="H296" s="1141"/>
      <c r="I296" s="1181"/>
      <c r="J296" s="1144"/>
      <c r="K296" s="1146"/>
      <c r="L296" s="1149"/>
      <c r="M296" s="463"/>
      <c r="N296" s="464"/>
      <c r="O296" s="465"/>
      <c r="P296" s="466"/>
      <c r="Q296" s="465"/>
      <c r="R296" s="467"/>
      <c r="S296" s="468"/>
      <c r="T296" s="465"/>
      <c r="U296" s="1184"/>
      <c r="V296" s="1184"/>
      <c r="W296" s="1191" t="str">
        <f>IF(W291&gt;9,"błąd","")</f>
        <v/>
      </c>
      <c r="X296" s="1201"/>
      <c r="Y296" s="1176"/>
      <c r="Z296" s="1190"/>
      <c r="AA296" s="415">
        <f>IF(P296=P295,0,IF(P296=P294,0,IF(P296=P293,0,IF(P296=P292,0,IF(P296=P291,0,1)))))</f>
        <v>0</v>
      </c>
      <c r="AB296" s="415" t="s">
        <v>526</v>
      </c>
      <c r="AC296" s="415" t="str">
        <f t="shared" si="34"/>
        <v>??</v>
      </c>
      <c r="AD296" s="462">
        <f t="shared" si="27"/>
        <v>0</v>
      </c>
    </row>
    <row r="297" spans="1:30" ht="13" customHeight="1" thickTop="1" thickBot="1">
      <c r="A297" s="1156"/>
      <c r="B297" s="1146"/>
      <c r="C297" s="1160"/>
      <c r="D297" s="1162"/>
      <c r="E297" s="1165"/>
      <c r="F297" s="1167"/>
      <c r="G297" s="1146"/>
      <c r="H297" s="1141"/>
      <c r="I297" s="1181"/>
      <c r="J297" s="1144"/>
      <c r="K297" s="1146"/>
      <c r="L297" s="1149"/>
      <c r="M297" s="463"/>
      <c r="N297" s="464"/>
      <c r="O297" s="465"/>
      <c r="P297" s="466"/>
      <c r="Q297" s="465"/>
      <c r="R297" s="467"/>
      <c r="S297" s="468"/>
      <c r="T297" s="465"/>
      <c r="U297" s="1184"/>
      <c r="V297" s="1184"/>
      <c r="W297" s="1191"/>
      <c r="X297" s="1201"/>
      <c r="Y297" s="1176"/>
      <c r="Z297" s="1190"/>
      <c r="AA297" s="415">
        <f>IF(P297=P296,0,IF(P297=P295,0,IF(P297=P294,0,IF(P297=P293,0,IF(P297=P292,0,IF(P297=P291,0,1))))))</f>
        <v>0</v>
      </c>
      <c r="AB297" s="415" t="s">
        <v>526</v>
      </c>
      <c r="AC297" s="415" t="str">
        <f t="shared" si="34"/>
        <v>??</v>
      </c>
      <c r="AD297" s="462">
        <f t="shared" si="27"/>
        <v>0</v>
      </c>
    </row>
    <row r="298" spans="1:30" ht="13" customHeight="1" thickTop="1" thickBot="1">
      <c r="A298" s="1157"/>
      <c r="B298" s="1147"/>
      <c r="C298" s="1161"/>
      <c r="D298" s="1163"/>
      <c r="E298" s="1166"/>
      <c r="F298" s="1168"/>
      <c r="G298" s="1147"/>
      <c r="H298" s="1142"/>
      <c r="I298" s="1182"/>
      <c r="J298" s="1145"/>
      <c r="K298" s="1147"/>
      <c r="L298" s="1150"/>
      <c r="M298" s="469"/>
      <c r="N298" s="470"/>
      <c r="O298" s="471"/>
      <c r="P298" s="472"/>
      <c r="Q298" s="471"/>
      <c r="R298" s="473"/>
      <c r="S298" s="474"/>
      <c r="T298" s="471"/>
      <c r="U298" s="1185"/>
      <c r="V298" s="1185"/>
      <c r="W298" s="1192"/>
      <c r="X298" s="1201"/>
      <c r="Y298" s="1177"/>
      <c r="Z298" s="1190"/>
      <c r="AA298" s="415">
        <f>IF(P298=P297,0,IF(P298=P296,0,IF(P298=P295,0,IF(P298=P294,0,IF(P298=P293,0,IF(P298=P292,0,IF(P298=P291,0,1)))))))</f>
        <v>0</v>
      </c>
      <c r="AB298" s="415" t="s">
        <v>526</v>
      </c>
      <c r="AC298" s="415" t="str">
        <f t="shared" si="34"/>
        <v>??</v>
      </c>
      <c r="AD298" s="462">
        <f t="shared" si="27"/>
        <v>0</v>
      </c>
    </row>
    <row r="299" spans="1:30" ht="13" customHeight="1" thickTop="1" thickBot="1">
      <c r="A299" s="1155"/>
      <c r="B299" s="1158"/>
      <c r="C299" s="1159"/>
      <c r="D299" s="1143"/>
      <c r="E299" s="1164"/>
      <c r="F299" s="1164"/>
      <c r="G299" s="1146"/>
      <c r="H299" s="1140"/>
      <c r="I299" s="452" t="s">
        <v>88</v>
      </c>
      <c r="J299" s="1143"/>
      <c r="K299" s="1146"/>
      <c r="L299" s="1148"/>
      <c r="M299" s="453"/>
      <c r="N299" s="454"/>
      <c r="O299" s="455"/>
      <c r="P299" s="456"/>
      <c r="Q299" s="455"/>
      <c r="R299" s="457"/>
      <c r="S299" s="458"/>
      <c r="T299" s="455"/>
      <c r="U299" s="1183">
        <f>SUM(R299:T306)</f>
        <v>0</v>
      </c>
      <c r="V299" s="1183">
        <f t="shared" ref="V299" si="35">IF(U299&gt;0,18,0)</f>
        <v>0</v>
      </c>
      <c r="W299" s="1193">
        <f>IF((U299-V299)&gt;=0,U299-V299,0)</f>
        <v>0</v>
      </c>
      <c r="X299" s="1201">
        <f>IF(U299&lt;V299,U299,V299)/IF(V299=0,1,V299)</f>
        <v>0</v>
      </c>
      <c r="Y299" s="1175" t="str">
        <f>IF(X299=1,"pe",IF(X299&gt;0,"ne",""))</f>
        <v/>
      </c>
      <c r="Z299" s="1190"/>
      <c r="AA299" s="415">
        <v>1</v>
      </c>
      <c r="AB299" s="415" t="s">
        <v>526</v>
      </c>
      <c r="AC299" s="415" t="str">
        <f t="shared" si="34"/>
        <v>??</v>
      </c>
      <c r="AD299" s="462">
        <f>C299</f>
        <v>0</v>
      </c>
    </row>
    <row r="300" spans="1:30" ht="13" customHeight="1" thickTop="1" thickBot="1">
      <c r="A300" s="1156"/>
      <c r="B300" s="1146"/>
      <c r="C300" s="1160"/>
      <c r="D300" s="1162"/>
      <c r="E300" s="1165"/>
      <c r="F300" s="1167"/>
      <c r="G300" s="1146"/>
      <c r="H300" s="1141"/>
      <c r="I300" s="1181"/>
      <c r="J300" s="1144"/>
      <c r="K300" s="1146"/>
      <c r="L300" s="1149"/>
      <c r="M300" s="463"/>
      <c r="N300" s="464"/>
      <c r="O300" s="465"/>
      <c r="P300" s="466"/>
      <c r="Q300" s="465"/>
      <c r="R300" s="467"/>
      <c r="S300" s="468"/>
      <c r="T300" s="465"/>
      <c r="U300" s="1184"/>
      <c r="V300" s="1184"/>
      <c r="W300" s="1194"/>
      <c r="X300" s="1201"/>
      <c r="Y300" s="1176"/>
      <c r="Z300" s="1190"/>
      <c r="AA300" s="415">
        <f>IF(P300=P299,0,1)</f>
        <v>0</v>
      </c>
      <c r="AB300" s="415" t="s">
        <v>526</v>
      </c>
      <c r="AC300" s="415" t="str">
        <f t="shared" si="34"/>
        <v>??</v>
      </c>
      <c r="AD300" s="462">
        <f>AD299</f>
        <v>0</v>
      </c>
    </row>
    <row r="301" spans="1:30" ht="13" customHeight="1" thickTop="1" thickBot="1">
      <c r="A301" s="1156"/>
      <c r="B301" s="1146"/>
      <c r="C301" s="1160"/>
      <c r="D301" s="1162"/>
      <c r="E301" s="1165"/>
      <c r="F301" s="1167"/>
      <c r="G301" s="1146"/>
      <c r="H301" s="1141"/>
      <c r="I301" s="1181"/>
      <c r="J301" s="1144"/>
      <c r="K301" s="1146"/>
      <c r="L301" s="1149"/>
      <c r="M301" s="463"/>
      <c r="N301" s="464"/>
      <c r="O301" s="465"/>
      <c r="P301" s="466"/>
      <c r="Q301" s="465"/>
      <c r="R301" s="467"/>
      <c r="S301" s="468"/>
      <c r="T301" s="465"/>
      <c r="U301" s="1184"/>
      <c r="V301" s="1184"/>
      <c r="W301" s="1194"/>
      <c r="X301" s="1201"/>
      <c r="Y301" s="1176"/>
      <c r="Z301" s="1190"/>
      <c r="AA301" s="415">
        <f>IF(P301=P300,0,IF(P301=P299,0,1))</f>
        <v>0</v>
      </c>
      <c r="AB301" s="415" t="s">
        <v>526</v>
      </c>
      <c r="AC301" s="415" t="str">
        <f t="shared" si="34"/>
        <v>??</v>
      </c>
      <c r="AD301" s="462">
        <f t="shared" si="27"/>
        <v>0</v>
      </c>
    </row>
    <row r="302" spans="1:30" ht="13" customHeight="1" thickTop="1" thickBot="1">
      <c r="A302" s="1156"/>
      <c r="B302" s="1146"/>
      <c r="C302" s="1160"/>
      <c r="D302" s="1162"/>
      <c r="E302" s="1165"/>
      <c r="F302" s="1167"/>
      <c r="G302" s="1146"/>
      <c r="H302" s="1141"/>
      <c r="I302" s="1181"/>
      <c r="J302" s="1144"/>
      <c r="K302" s="1146"/>
      <c r="L302" s="1149"/>
      <c r="M302" s="463"/>
      <c r="N302" s="464"/>
      <c r="O302" s="465"/>
      <c r="P302" s="466"/>
      <c r="Q302" s="465"/>
      <c r="R302" s="467"/>
      <c r="S302" s="468"/>
      <c r="T302" s="465"/>
      <c r="U302" s="1184"/>
      <c r="V302" s="1184"/>
      <c r="W302" s="1194"/>
      <c r="X302" s="1201"/>
      <c r="Y302" s="1176"/>
      <c r="Z302" s="1190"/>
      <c r="AA302" s="415">
        <f>IF(P302=P301,0,IF(P302=P300,0,IF(P302=P299,0,1)))</f>
        <v>0</v>
      </c>
      <c r="AB302" s="415" t="s">
        <v>526</v>
      </c>
      <c r="AC302" s="415" t="str">
        <f t="shared" si="34"/>
        <v>??</v>
      </c>
      <c r="AD302" s="462">
        <f t="shared" si="27"/>
        <v>0</v>
      </c>
    </row>
    <row r="303" spans="1:30" ht="13" customHeight="1" thickTop="1" thickBot="1">
      <c r="A303" s="1156"/>
      <c r="B303" s="1146"/>
      <c r="C303" s="1160"/>
      <c r="D303" s="1162"/>
      <c r="E303" s="1165"/>
      <c r="F303" s="1167"/>
      <c r="G303" s="1146"/>
      <c r="H303" s="1141"/>
      <c r="I303" s="1181"/>
      <c r="J303" s="1144"/>
      <c r="K303" s="1146"/>
      <c r="L303" s="1149"/>
      <c r="M303" s="463"/>
      <c r="N303" s="464"/>
      <c r="O303" s="465"/>
      <c r="P303" s="466"/>
      <c r="Q303" s="465"/>
      <c r="R303" s="467"/>
      <c r="S303" s="468"/>
      <c r="T303" s="465"/>
      <c r="U303" s="1184"/>
      <c r="V303" s="1184"/>
      <c r="W303" s="1194"/>
      <c r="X303" s="1201"/>
      <c r="Y303" s="1176"/>
      <c r="Z303" s="1190"/>
      <c r="AA303" s="415">
        <f>IF(P303=P302,0,IF(P303=P301,0,IF(P303=P300,0,IF(P303=P299,0,1))))</f>
        <v>0</v>
      </c>
      <c r="AB303" s="415" t="s">
        <v>526</v>
      </c>
      <c r="AC303" s="415" t="str">
        <f t="shared" si="34"/>
        <v>??</v>
      </c>
      <c r="AD303" s="462">
        <f t="shared" si="27"/>
        <v>0</v>
      </c>
    </row>
    <row r="304" spans="1:30" ht="13" customHeight="1" thickTop="1" thickBot="1">
      <c r="A304" s="1156"/>
      <c r="B304" s="1146"/>
      <c r="C304" s="1160"/>
      <c r="D304" s="1162"/>
      <c r="E304" s="1165"/>
      <c r="F304" s="1167"/>
      <c r="G304" s="1146"/>
      <c r="H304" s="1141"/>
      <c r="I304" s="1181"/>
      <c r="J304" s="1144"/>
      <c r="K304" s="1146"/>
      <c r="L304" s="1149"/>
      <c r="M304" s="463"/>
      <c r="N304" s="464"/>
      <c r="O304" s="465"/>
      <c r="P304" s="466"/>
      <c r="Q304" s="465"/>
      <c r="R304" s="467"/>
      <c r="S304" s="468"/>
      <c r="T304" s="465"/>
      <c r="U304" s="1184"/>
      <c r="V304" s="1184"/>
      <c r="W304" s="1191" t="str">
        <f>IF(W299&gt;9,"błąd","")</f>
        <v/>
      </c>
      <c r="X304" s="1201"/>
      <c r="Y304" s="1176"/>
      <c r="Z304" s="1190"/>
      <c r="AA304" s="415">
        <f>IF(P304=P303,0,IF(P304=P302,0,IF(P304=P301,0,IF(P304=P300,0,IF(P304=P299,0,1)))))</f>
        <v>0</v>
      </c>
      <c r="AB304" s="415" t="s">
        <v>526</v>
      </c>
      <c r="AC304" s="415" t="str">
        <f t="shared" si="34"/>
        <v>??</v>
      </c>
      <c r="AD304" s="462">
        <f t="shared" si="27"/>
        <v>0</v>
      </c>
    </row>
    <row r="305" spans="1:30" ht="13" customHeight="1" thickTop="1" thickBot="1">
      <c r="A305" s="1156"/>
      <c r="B305" s="1146"/>
      <c r="C305" s="1160"/>
      <c r="D305" s="1162"/>
      <c r="E305" s="1165"/>
      <c r="F305" s="1167"/>
      <c r="G305" s="1146"/>
      <c r="H305" s="1141"/>
      <c r="I305" s="1181"/>
      <c r="J305" s="1144"/>
      <c r="K305" s="1146"/>
      <c r="L305" s="1149"/>
      <c r="M305" s="463"/>
      <c r="N305" s="464"/>
      <c r="O305" s="465"/>
      <c r="P305" s="466"/>
      <c r="Q305" s="465"/>
      <c r="R305" s="467"/>
      <c r="S305" s="468"/>
      <c r="T305" s="465"/>
      <c r="U305" s="1184"/>
      <c r="V305" s="1184"/>
      <c r="W305" s="1191"/>
      <c r="X305" s="1201"/>
      <c r="Y305" s="1176"/>
      <c r="Z305" s="1190"/>
      <c r="AA305" s="415">
        <f>IF(P305=P304,0,IF(P305=P303,0,IF(P305=P302,0,IF(P305=P301,0,IF(P305=P300,0,IF(P305=P299,0,1))))))</f>
        <v>0</v>
      </c>
      <c r="AB305" s="415" t="s">
        <v>526</v>
      </c>
      <c r="AC305" s="415" t="str">
        <f t="shared" si="34"/>
        <v>??</v>
      </c>
      <c r="AD305" s="462">
        <f t="shared" si="27"/>
        <v>0</v>
      </c>
    </row>
    <row r="306" spans="1:30" ht="13" customHeight="1" thickTop="1" thickBot="1">
      <c r="A306" s="1157"/>
      <c r="B306" s="1147"/>
      <c r="C306" s="1161"/>
      <c r="D306" s="1163"/>
      <c r="E306" s="1166"/>
      <c r="F306" s="1168"/>
      <c r="G306" s="1147"/>
      <c r="H306" s="1142"/>
      <c r="I306" s="1182"/>
      <c r="J306" s="1145"/>
      <c r="K306" s="1147"/>
      <c r="L306" s="1150"/>
      <c r="M306" s="469"/>
      <c r="N306" s="470"/>
      <c r="O306" s="471"/>
      <c r="P306" s="472"/>
      <c r="Q306" s="471"/>
      <c r="R306" s="473"/>
      <c r="S306" s="474"/>
      <c r="T306" s="471"/>
      <c r="U306" s="1185"/>
      <c r="V306" s="1185"/>
      <c r="W306" s="1192"/>
      <c r="X306" s="1201"/>
      <c r="Y306" s="1177"/>
      <c r="Z306" s="1190"/>
      <c r="AA306" s="415">
        <f>IF(P306=P305,0,IF(P306=P304,0,IF(P306=P303,0,IF(P306=P302,0,IF(P306=P301,0,IF(P306=P300,0,IF(P306=P299,0,1)))))))</f>
        <v>0</v>
      </c>
      <c r="AB306" s="415" t="s">
        <v>526</v>
      </c>
      <c r="AC306" s="415" t="str">
        <f t="shared" si="34"/>
        <v>??</v>
      </c>
      <c r="AD306" s="462">
        <f t="shared" si="27"/>
        <v>0</v>
      </c>
    </row>
    <row r="307" spans="1:30" ht="13" customHeight="1" thickTop="1" thickBot="1">
      <c r="A307" s="1155"/>
      <c r="B307" s="1158"/>
      <c r="C307" s="1159"/>
      <c r="D307" s="1143"/>
      <c r="E307" s="1164"/>
      <c r="F307" s="1164"/>
      <c r="G307" s="1146"/>
      <c r="H307" s="1140"/>
      <c r="I307" s="452" t="s">
        <v>88</v>
      </c>
      <c r="J307" s="1143"/>
      <c r="K307" s="1146"/>
      <c r="L307" s="1148"/>
      <c r="M307" s="453"/>
      <c r="N307" s="454"/>
      <c r="O307" s="455"/>
      <c r="P307" s="456"/>
      <c r="Q307" s="455"/>
      <c r="R307" s="457"/>
      <c r="S307" s="458"/>
      <c r="T307" s="455"/>
      <c r="U307" s="1183">
        <f>SUM(R307:T314)</f>
        <v>0</v>
      </c>
      <c r="V307" s="1183">
        <f t="shared" ref="V307" si="36">IF(U307&gt;0,18,0)</f>
        <v>0</v>
      </c>
      <c r="W307" s="1193">
        <f>IF((U307-V307)&gt;=0,U307-V307,0)</f>
        <v>0</v>
      </c>
      <c r="X307" s="1201">
        <f>IF(U307&lt;V307,U307,V307)/IF(V307=0,1,V307)</f>
        <v>0</v>
      </c>
      <c r="Y307" s="1175" t="str">
        <f>IF(X307=1,"pe",IF(X307&gt;0,"ne",""))</f>
        <v/>
      </c>
      <c r="Z307" s="1190"/>
      <c r="AA307" s="415">
        <v>1</v>
      </c>
      <c r="AB307" s="415" t="s">
        <v>526</v>
      </c>
      <c r="AC307" s="415" t="str">
        <f t="shared" si="34"/>
        <v>??</v>
      </c>
      <c r="AD307" s="462">
        <f>C307</f>
        <v>0</v>
      </c>
    </row>
    <row r="308" spans="1:30" ht="13" customHeight="1" thickTop="1" thickBot="1">
      <c r="A308" s="1156"/>
      <c r="B308" s="1146"/>
      <c r="C308" s="1160"/>
      <c r="D308" s="1162"/>
      <c r="E308" s="1165"/>
      <c r="F308" s="1167"/>
      <c r="G308" s="1146"/>
      <c r="H308" s="1141"/>
      <c r="I308" s="1181"/>
      <c r="J308" s="1144"/>
      <c r="K308" s="1146"/>
      <c r="L308" s="1149"/>
      <c r="M308" s="463"/>
      <c r="N308" s="464"/>
      <c r="O308" s="465"/>
      <c r="P308" s="466"/>
      <c r="Q308" s="465"/>
      <c r="R308" s="467"/>
      <c r="S308" s="468"/>
      <c r="T308" s="465"/>
      <c r="U308" s="1184"/>
      <c r="V308" s="1184"/>
      <c r="W308" s="1194"/>
      <c r="X308" s="1201"/>
      <c r="Y308" s="1176"/>
      <c r="Z308" s="1190"/>
      <c r="AA308" s="415">
        <f>IF(P308=P307,0,1)</f>
        <v>0</v>
      </c>
      <c r="AB308" s="415" t="s">
        <v>526</v>
      </c>
      <c r="AC308" s="415" t="str">
        <f t="shared" si="34"/>
        <v>??</v>
      </c>
      <c r="AD308" s="462">
        <f t="shared" ref="AD308:AD370" si="37">AD307</f>
        <v>0</v>
      </c>
    </row>
    <row r="309" spans="1:30" ht="13" customHeight="1" thickTop="1" thickBot="1">
      <c r="A309" s="1156"/>
      <c r="B309" s="1146"/>
      <c r="C309" s="1160"/>
      <c r="D309" s="1162"/>
      <c r="E309" s="1165"/>
      <c r="F309" s="1167"/>
      <c r="G309" s="1146"/>
      <c r="H309" s="1141"/>
      <c r="I309" s="1181"/>
      <c r="J309" s="1144"/>
      <c r="K309" s="1146"/>
      <c r="L309" s="1149"/>
      <c r="M309" s="463"/>
      <c r="N309" s="464"/>
      <c r="O309" s="465"/>
      <c r="P309" s="466"/>
      <c r="Q309" s="465"/>
      <c r="R309" s="467"/>
      <c r="S309" s="468"/>
      <c r="T309" s="465"/>
      <c r="U309" s="1184"/>
      <c r="V309" s="1184"/>
      <c r="W309" s="1194"/>
      <c r="X309" s="1201"/>
      <c r="Y309" s="1176"/>
      <c r="Z309" s="1190"/>
      <c r="AA309" s="415">
        <f>IF(P309=P308,0,IF(P309=P307,0,1))</f>
        <v>0</v>
      </c>
      <c r="AB309" s="415" t="s">
        <v>526</v>
      </c>
      <c r="AC309" s="415" t="str">
        <f t="shared" si="34"/>
        <v>??</v>
      </c>
      <c r="AD309" s="462">
        <f t="shared" si="37"/>
        <v>0</v>
      </c>
    </row>
    <row r="310" spans="1:30" ht="13" customHeight="1" thickTop="1" thickBot="1">
      <c r="A310" s="1156"/>
      <c r="B310" s="1146"/>
      <c r="C310" s="1160"/>
      <c r="D310" s="1162"/>
      <c r="E310" s="1165"/>
      <c r="F310" s="1167"/>
      <c r="G310" s="1146"/>
      <c r="H310" s="1141"/>
      <c r="I310" s="1181"/>
      <c r="J310" s="1144"/>
      <c r="K310" s="1146"/>
      <c r="L310" s="1149"/>
      <c r="M310" s="463"/>
      <c r="N310" s="464"/>
      <c r="O310" s="465"/>
      <c r="P310" s="466"/>
      <c r="Q310" s="465"/>
      <c r="R310" s="467"/>
      <c r="S310" s="468"/>
      <c r="T310" s="465"/>
      <c r="U310" s="1184"/>
      <c r="V310" s="1184"/>
      <c r="W310" s="1194"/>
      <c r="X310" s="1201"/>
      <c r="Y310" s="1176"/>
      <c r="Z310" s="1190"/>
      <c r="AA310" s="415">
        <f>IF(P310=P309,0,IF(P310=P308,0,IF(P310=P307,0,1)))</f>
        <v>0</v>
      </c>
      <c r="AB310" s="415" t="s">
        <v>526</v>
      </c>
      <c r="AC310" s="415" t="str">
        <f t="shared" si="34"/>
        <v>??</v>
      </c>
      <c r="AD310" s="462">
        <f t="shared" si="37"/>
        <v>0</v>
      </c>
    </row>
    <row r="311" spans="1:30" ht="13" customHeight="1" thickTop="1" thickBot="1">
      <c r="A311" s="1156"/>
      <c r="B311" s="1146"/>
      <c r="C311" s="1160"/>
      <c r="D311" s="1162"/>
      <c r="E311" s="1165"/>
      <c r="F311" s="1167"/>
      <c r="G311" s="1146"/>
      <c r="H311" s="1141"/>
      <c r="I311" s="1181"/>
      <c r="J311" s="1144"/>
      <c r="K311" s="1146"/>
      <c r="L311" s="1149"/>
      <c r="M311" s="463"/>
      <c r="N311" s="464"/>
      <c r="O311" s="465"/>
      <c r="P311" s="466"/>
      <c r="Q311" s="465"/>
      <c r="R311" s="467"/>
      <c r="S311" s="468"/>
      <c r="T311" s="465"/>
      <c r="U311" s="1184"/>
      <c r="V311" s="1184"/>
      <c r="W311" s="1194"/>
      <c r="X311" s="1201"/>
      <c r="Y311" s="1176"/>
      <c r="Z311" s="1190"/>
      <c r="AA311" s="415">
        <f>IF(P311=P310,0,IF(P311=P309,0,IF(P311=P308,0,IF(P311=P307,0,1))))</f>
        <v>0</v>
      </c>
      <c r="AB311" s="415" t="s">
        <v>526</v>
      </c>
      <c r="AC311" s="415" t="str">
        <f t="shared" si="34"/>
        <v>??</v>
      </c>
      <c r="AD311" s="462">
        <f t="shared" si="37"/>
        <v>0</v>
      </c>
    </row>
    <row r="312" spans="1:30" ht="13" customHeight="1" thickTop="1" thickBot="1">
      <c r="A312" s="1156"/>
      <c r="B312" s="1146"/>
      <c r="C312" s="1160"/>
      <c r="D312" s="1162"/>
      <c r="E312" s="1165"/>
      <c r="F312" s="1167"/>
      <c r="G312" s="1146"/>
      <c r="H312" s="1141"/>
      <c r="I312" s="1181"/>
      <c r="J312" s="1144"/>
      <c r="K312" s="1146"/>
      <c r="L312" s="1149"/>
      <c r="M312" s="463"/>
      <c r="N312" s="464"/>
      <c r="O312" s="465"/>
      <c r="P312" s="466"/>
      <c r="Q312" s="465"/>
      <c r="R312" s="467"/>
      <c r="S312" s="468"/>
      <c r="T312" s="465"/>
      <c r="U312" s="1184"/>
      <c r="V312" s="1184"/>
      <c r="W312" s="1191" t="str">
        <f>IF(W307&gt;9,"błąd","")</f>
        <v/>
      </c>
      <c r="X312" s="1201"/>
      <c r="Y312" s="1176"/>
      <c r="Z312" s="1190"/>
      <c r="AA312" s="415">
        <f>IF(P312=P311,0,IF(P312=P310,0,IF(P312=P309,0,IF(P312=P308,0,IF(P312=P307,0,1)))))</f>
        <v>0</v>
      </c>
      <c r="AB312" s="415" t="s">
        <v>526</v>
      </c>
      <c r="AC312" s="415" t="str">
        <f t="shared" si="34"/>
        <v>??</v>
      </c>
      <c r="AD312" s="462">
        <f t="shared" si="37"/>
        <v>0</v>
      </c>
    </row>
    <row r="313" spans="1:30" ht="13" customHeight="1" thickTop="1" thickBot="1">
      <c r="A313" s="1156"/>
      <c r="B313" s="1146"/>
      <c r="C313" s="1160"/>
      <c r="D313" s="1162"/>
      <c r="E313" s="1165"/>
      <c r="F313" s="1167"/>
      <c r="G313" s="1146"/>
      <c r="H313" s="1141"/>
      <c r="I313" s="1181"/>
      <c r="J313" s="1144"/>
      <c r="K313" s="1146"/>
      <c r="L313" s="1149"/>
      <c r="M313" s="463"/>
      <c r="N313" s="464"/>
      <c r="O313" s="465"/>
      <c r="P313" s="466"/>
      <c r="Q313" s="465"/>
      <c r="R313" s="467"/>
      <c r="S313" s="468"/>
      <c r="T313" s="465"/>
      <c r="U313" s="1184"/>
      <c r="V313" s="1184"/>
      <c r="W313" s="1191"/>
      <c r="X313" s="1201"/>
      <c r="Y313" s="1176"/>
      <c r="Z313" s="1190"/>
      <c r="AA313" s="415">
        <f>IF(P313=P312,0,IF(P313=P311,0,IF(P313=P310,0,IF(P313=P309,0,IF(P313=P308,0,IF(P313=P307,0,1))))))</f>
        <v>0</v>
      </c>
      <c r="AB313" s="415" t="s">
        <v>526</v>
      </c>
      <c r="AC313" s="415" t="str">
        <f t="shared" si="34"/>
        <v>??</v>
      </c>
      <c r="AD313" s="462">
        <f t="shared" si="37"/>
        <v>0</v>
      </c>
    </row>
    <row r="314" spans="1:30" ht="13" customHeight="1" thickTop="1" thickBot="1">
      <c r="A314" s="1157"/>
      <c r="B314" s="1147"/>
      <c r="C314" s="1161"/>
      <c r="D314" s="1163"/>
      <c r="E314" s="1166"/>
      <c r="F314" s="1168"/>
      <c r="G314" s="1147"/>
      <c r="H314" s="1142"/>
      <c r="I314" s="1182"/>
      <c r="J314" s="1145"/>
      <c r="K314" s="1147"/>
      <c r="L314" s="1150"/>
      <c r="M314" s="469"/>
      <c r="N314" s="470"/>
      <c r="O314" s="471"/>
      <c r="P314" s="472"/>
      <c r="Q314" s="471"/>
      <c r="R314" s="473"/>
      <c r="S314" s="474"/>
      <c r="T314" s="471"/>
      <c r="U314" s="1185"/>
      <c r="V314" s="1185"/>
      <c r="W314" s="1192"/>
      <c r="X314" s="1201"/>
      <c r="Y314" s="1177"/>
      <c r="Z314" s="1190"/>
      <c r="AA314" s="415">
        <f>IF(P314=P313,0,IF(P314=P312,0,IF(P314=P311,0,IF(P314=P310,0,IF(P314=P309,0,IF(P314=P308,0,IF(P314=P307,0,1)))))))</f>
        <v>0</v>
      </c>
      <c r="AB314" s="415" t="s">
        <v>526</v>
      </c>
      <c r="AC314" s="415" t="str">
        <f t="shared" si="34"/>
        <v>??</v>
      </c>
      <c r="AD314" s="462">
        <f t="shared" si="37"/>
        <v>0</v>
      </c>
    </row>
    <row r="315" spans="1:30" ht="13" customHeight="1" thickTop="1" thickBot="1">
      <c r="A315" s="1155"/>
      <c r="B315" s="1158"/>
      <c r="C315" s="1159"/>
      <c r="D315" s="1143"/>
      <c r="E315" s="1164"/>
      <c r="F315" s="1164"/>
      <c r="G315" s="1146"/>
      <c r="H315" s="1140"/>
      <c r="I315" s="452" t="s">
        <v>88</v>
      </c>
      <c r="J315" s="1143"/>
      <c r="K315" s="1146"/>
      <c r="L315" s="1148"/>
      <c r="M315" s="453"/>
      <c r="N315" s="454"/>
      <c r="O315" s="455"/>
      <c r="P315" s="456"/>
      <c r="Q315" s="455"/>
      <c r="R315" s="457"/>
      <c r="S315" s="458"/>
      <c r="T315" s="455"/>
      <c r="U315" s="1183">
        <f>SUM(R315:T322)</f>
        <v>0</v>
      </c>
      <c r="V315" s="1183">
        <f t="shared" ref="V315" si="38">IF(U315&gt;0,18,0)</f>
        <v>0</v>
      </c>
      <c r="W315" s="1193">
        <f>IF((U315-V315)&gt;=0,U315-V315,0)</f>
        <v>0</v>
      </c>
      <c r="X315" s="1201">
        <f>IF(U315&lt;V315,U315,V315)/IF(V315=0,1,V315)</f>
        <v>0</v>
      </c>
      <c r="Y315" s="1175" t="str">
        <f>IF(X315=1,"pe",IF(X315&gt;0,"ne",""))</f>
        <v/>
      </c>
      <c r="Z315" s="1190"/>
      <c r="AA315" s="415">
        <v>1</v>
      </c>
      <c r="AB315" s="415" t="s">
        <v>526</v>
      </c>
      <c r="AC315" s="415" t="str">
        <f t="shared" si="34"/>
        <v>??</v>
      </c>
      <c r="AD315" s="462">
        <f>C315</f>
        <v>0</v>
      </c>
    </row>
    <row r="316" spans="1:30" ht="13" customHeight="1" thickTop="1" thickBot="1">
      <c r="A316" s="1156"/>
      <c r="B316" s="1146"/>
      <c r="C316" s="1160"/>
      <c r="D316" s="1162"/>
      <c r="E316" s="1165"/>
      <c r="F316" s="1167"/>
      <c r="G316" s="1146"/>
      <c r="H316" s="1141"/>
      <c r="I316" s="1181"/>
      <c r="J316" s="1144"/>
      <c r="K316" s="1146"/>
      <c r="L316" s="1149"/>
      <c r="M316" s="463"/>
      <c r="N316" s="464"/>
      <c r="O316" s="465"/>
      <c r="P316" s="466"/>
      <c r="Q316" s="465"/>
      <c r="R316" s="467"/>
      <c r="S316" s="468"/>
      <c r="T316" s="465"/>
      <c r="U316" s="1184"/>
      <c r="V316" s="1184"/>
      <c r="W316" s="1194"/>
      <c r="X316" s="1201"/>
      <c r="Y316" s="1176"/>
      <c r="Z316" s="1190"/>
      <c r="AA316" s="415">
        <f>IF(P316=P315,0,1)</f>
        <v>0</v>
      </c>
      <c r="AB316" s="415" t="s">
        <v>526</v>
      </c>
      <c r="AC316" s="415" t="str">
        <f t="shared" si="34"/>
        <v>??</v>
      </c>
      <c r="AD316" s="462">
        <f>AD315</f>
        <v>0</v>
      </c>
    </row>
    <row r="317" spans="1:30" ht="13" customHeight="1" thickTop="1" thickBot="1">
      <c r="A317" s="1156"/>
      <c r="B317" s="1146"/>
      <c r="C317" s="1160"/>
      <c r="D317" s="1162"/>
      <c r="E317" s="1165"/>
      <c r="F317" s="1167"/>
      <c r="G317" s="1146"/>
      <c r="H317" s="1141"/>
      <c r="I317" s="1181"/>
      <c r="J317" s="1144"/>
      <c r="K317" s="1146"/>
      <c r="L317" s="1149"/>
      <c r="M317" s="463"/>
      <c r="N317" s="464"/>
      <c r="O317" s="465"/>
      <c r="P317" s="466"/>
      <c r="Q317" s="465"/>
      <c r="R317" s="467"/>
      <c r="S317" s="468"/>
      <c r="T317" s="465"/>
      <c r="U317" s="1184"/>
      <c r="V317" s="1184"/>
      <c r="W317" s="1194"/>
      <c r="X317" s="1201"/>
      <c r="Y317" s="1176"/>
      <c r="Z317" s="1190"/>
      <c r="AA317" s="415">
        <f>IF(P317=P316,0,IF(P317=P315,0,1))</f>
        <v>0</v>
      </c>
      <c r="AB317" s="415" t="s">
        <v>526</v>
      </c>
      <c r="AC317" s="415" t="str">
        <f t="shared" si="34"/>
        <v>??</v>
      </c>
      <c r="AD317" s="462">
        <f t="shared" si="37"/>
        <v>0</v>
      </c>
    </row>
    <row r="318" spans="1:30" ht="13" customHeight="1" thickTop="1" thickBot="1">
      <c r="A318" s="1156"/>
      <c r="B318" s="1146"/>
      <c r="C318" s="1160"/>
      <c r="D318" s="1162"/>
      <c r="E318" s="1165"/>
      <c r="F318" s="1167"/>
      <c r="G318" s="1146"/>
      <c r="H318" s="1141"/>
      <c r="I318" s="1181"/>
      <c r="J318" s="1144"/>
      <c r="K318" s="1146"/>
      <c r="L318" s="1149"/>
      <c r="M318" s="463"/>
      <c r="N318" s="464"/>
      <c r="O318" s="465"/>
      <c r="P318" s="466"/>
      <c r="Q318" s="465"/>
      <c r="R318" s="467"/>
      <c r="S318" s="468"/>
      <c r="T318" s="465"/>
      <c r="U318" s="1184"/>
      <c r="V318" s="1184"/>
      <c r="W318" s="1194"/>
      <c r="X318" s="1201"/>
      <c r="Y318" s="1176"/>
      <c r="Z318" s="1190"/>
      <c r="AA318" s="415">
        <f>IF(P318=P317,0,IF(P318=P316,0,IF(P318=P315,0,1)))</f>
        <v>0</v>
      </c>
      <c r="AB318" s="415" t="s">
        <v>526</v>
      </c>
      <c r="AC318" s="415" t="str">
        <f t="shared" si="34"/>
        <v>??</v>
      </c>
      <c r="AD318" s="462">
        <f t="shared" si="37"/>
        <v>0</v>
      </c>
    </row>
    <row r="319" spans="1:30" ht="13" customHeight="1" thickTop="1" thickBot="1">
      <c r="A319" s="1156"/>
      <c r="B319" s="1146"/>
      <c r="C319" s="1160"/>
      <c r="D319" s="1162"/>
      <c r="E319" s="1165"/>
      <c r="F319" s="1167"/>
      <c r="G319" s="1146"/>
      <c r="H319" s="1141"/>
      <c r="I319" s="1181"/>
      <c r="J319" s="1144"/>
      <c r="K319" s="1146"/>
      <c r="L319" s="1149"/>
      <c r="M319" s="463"/>
      <c r="N319" s="464"/>
      <c r="O319" s="465"/>
      <c r="P319" s="466"/>
      <c r="Q319" s="465"/>
      <c r="R319" s="467"/>
      <c r="S319" s="468"/>
      <c r="T319" s="465"/>
      <c r="U319" s="1184"/>
      <c r="V319" s="1184"/>
      <c r="W319" s="1194"/>
      <c r="X319" s="1201"/>
      <c r="Y319" s="1176"/>
      <c r="Z319" s="1190"/>
      <c r="AA319" s="415">
        <f>IF(P319=P318,0,IF(P319=P317,0,IF(P319=P316,0,IF(P319=P315,0,1))))</f>
        <v>0</v>
      </c>
      <c r="AB319" s="415" t="s">
        <v>526</v>
      </c>
      <c r="AC319" s="415" t="str">
        <f t="shared" si="34"/>
        <v>??</v>
      </c>
      <c r="AD319" s="462">
        <f t="shared" si="37"/>
        <v>0</v>
      </c>
    </row>
    <row r="320" spans="1:30" ht="13" customHeight="1" thickTop="1" thickBot="1">
      <c r="A320" s="1156"/>
      <c r="B320" s="1146"/>
      <c r="C320" s="1160"/>
      <c r="D320" s="1162"/>
      <c r="E320" s="1165"/>
      <c r="F320" s="1167"/>
      <c r="G320" s="1146"/>
      <c r="H320" s="1141"/>
      <c r="I320" s="1181"/>
      <c r="J320" s="1144"/>
      <c r="K320" s="1146"/>
      <c r="L320" s="1149"/>
      <c r="M320" s="463"/>
      <c r="N320" s="464"/>
      <c r="O320" s="465"/>
      <c r="P320" s="466"/>
      <c r="Q320" s="465"/>
      <c r="R320" s="467"/>
      <c r="S320" s="468"/>
      <c r="T320" s="465"/>
      <c r="U320" s="1184"/>
      <c r="V320" s="1184"/>
      <c r="W320" s="1191" t="str">
        <f>IF(W315&gt;9,"błąd","")</f>
        <v/>
      </c>
      <c r="X320" s="1201"/>
      <c r="Y320" s="1176"/>
      <c r="Z320" s="1190"/>
      <c r="AA320" s="415">
        <f>IF(P320=P319,0,IF(P320=P318,0,IF(P320=P317,0,IF(P320=P316,0,IF(P320=P315,0,1)))))</f>
        <v>0</v>
      </c>
      <c r="AB320" s="415" t="s">
        <v>526</v>
      </c>
      <c r="AC320" s="415" t="str">
        <f t="shared" si="34"/>
        <v>??</v>
      </c>
      <c r="AD320" s="462">
        <f t="shared" si="37"/>
        <v>0</v>
      </c>
    </row>
    <row r="321" spans="1:30" ht="13" customHeight="1" thickTop="1" thickBot="1">
      <c r="A321" s="1156"/>
      <c r="B321" s="1146"/>
      <c r="C321" s="1160"/>
      <c r="D321" s="1162"/>
      <c r="E321" s="1165"/>
      <c r="F321" s="1167"/>
      <c r="G321" s="1146"/>
      <c r="H321" s="1141"/>
      <c r="I321" s="1181"/>
      <c r="J321" s="1144"/>
      <c r="K321" s="1146"/>
      <c r="L321" s="1149"/>
      <c r="M321" s="463"/>
      <c r="N321" s="464"/>
      <c r="O321" s="465"/>
      <c r="P321" s="466"/>
      <c r="Q321" s="465"/>
      <c r="R321" s="467"/>
      <c r="S321" s="468"/>
      <c r="T321" s="465"/>
      <c r="U321" s="1184"/>
      <c r="V321" s="1184"/>
      <c r="W321" s="1191"/>
      <c r="X321" s="1201"/>
      <c r="Y321" s="1176"/>
      <c r="Z321" s="1190"/>
      <c r="AA321" s="415">
        <f>IF(P321=P320,0,IF(P321=P319,0,IF(P321=P318,0,IF(P321=P317,0,IF(P321=P316,0,IF(P321=P315,0,1))))))</f>
        <v>0</v>
      </c>
      <c r="AB321" s="415" t="s">
        <v>526</v>
      </c>
      <c r="AC321" s="415" t="str">
        <f t="shared" si="34"/>
        <v>??</v>
      </c>
      <c r="AD321" s="462">
        <f t="shared" si="37"/>
        <v>0</v>
      </c>
    </row>
    <row r="322" spans="1:30" ht="13" customHeight="1" thickTop="1" thickBot="1">
      <c r="A322" s="1157"/>
      <c r="B322" s="1147"/>
      <c r="C322" s="1161"/>
      <c r="D322" s="1163"/>
      <c r="E322" s="1166"/>
      <c r="F322" s="1168"/>
      <c r="G322" s="1147"/>
      <c r="H322" s="1142"/>
      <c r="I322" s="1182"/>
      <c r="J322" s="1145"/>
      <c r="K322" s="1147"/>
      <c r="L322" s="1150"/>
      <c r="M322" s="469"/>
      <c r="N322" s="470"/>
      <c r="O322" s="471"/>
      <c r="P322" s="472"/>
      <c r="Q322" s="471"/>
      <c r="R322" s="473"/>
      <c r="S322" s="474"/>
      <c r="T322" s="471"/>
      <c r="U322" s="1185"/>
      <c r="V322" s="1185"/>
      <c r="W322" s="1192"/>
      <c r="X322" s="1201"/>
      <c r="Y322" s="1177"/>
      <c r="Z322" s="1190"/>
      <c r="AA322" s="415">
        <f>IF(P322=P321,0,IF(P322=P320,0,IF(P322=P319,0,IF(P322=P318,0,IF(P322=P317,0,IF(P322=P316,0,IF(P322=P315,0,1)))))))</f>
        <v>0</v>
      </c>
      <c r="AB322" s="415" t="s">
        <v>526</v>
      </c>
      <c r="AC322" s="415" t="str">
        <f t="shared" si="34"/>
        <v>??</v>
      </c>
      <c r="AD322" s="462">
        <f t="shared" si="37"/>
        <v>0</v>
      </c>
    </row>
    <row r="323" spans="1:30" ht="13" customHeight="1" thickTop="1" thickBot="1">
      <c r="A323" s="1155"/>
      <c r="B323" s="1158"/>
      <c r="C323" s="1159"/>
      <c r="D323" s="1143"/>
      <c r="E323" s="1164"/>
      <c r="F323" s="1164"/>
      <c r="G323" s="1146"/>
      <c r="H323" s="1140"/>
      <c r="I323" s="452" t="s">
        <v>88</v>
      </c>
      <c r="J323" s="1143"/>
      <c r="K323" s="1146"/>
      <c r="L323" s="1148"/>
      <c r="M323" s="453"/>
      <c r="N323" s="454"/>
      <c r="O323" s="455"/>
      <c r="P323" s="456"/>
      <c r="Q323" s="455"/>
      <c r="R323" s="457"/>
      <c r="S323" s="458"/>
      <c r="T323" s="455"/>
      <c r="U323" s="1183">
        <f>SUM(R323:T330)</f>
        <v>0</v>
      </c>
      <c r="V323" s="1183">
        <f t="shared" ref="V323" si="39">IF(U323&gt;0,18,0)</f>
        <v>0</v>
      </c>
      <c r="W323" s="1193">
        <f>IF((U323-V323)&gt;=0,U323-V323,0)</f>
        <v>0</v>
      </c>
      <c r="X323" s="1201">
        <f>IF(U323&lt;V323,U323,V323)/IF(V323=0,1,V323)</f>
        <v>0</v>
      </c>
      <c r="Y323" s="1175" t="str">
        <f>IF(X323=1,"pe",IF(X323&gt;0,"ne",""))</f>
        <v/>
      </c>
      <c r="Z323" s="1190"/>
      <c r="AA323" s="415">
        <v>1</v>
      </c>
      <c r="AB323" s="415" t="s">
        <v>526</v>
      </c>
      <c r="AC323" s="415" t="str">
        <f t="shared" si="34"/>
        <v>??</v>
      </c>
      <c r="AD323" s="462">
        <f>C323</f>
        <v>0</v>
      </c>
    </row>
    <row r="324" spans="1:30" ht="13" customHeight="1" thickTop="1" thickBot="1">
      <c r="A324" s="1156"/>
      <c r="B324" s="1146"/>
      <c r="C324" s="1160"/>
      <c r="D324" s="1162"/>
      <c r="E324" s="1165"/>
      <c r="F324" s="1167"/>
      <c r="G324" s="1146"/>
      <c r="H324" s="1141"/>
      <c r="I324" s="1181"/>
      <c r="J324" s="1144"/>
      <c r="K324" s="1146"/>
      <c r="L324" s="1149"/>
      <c r="M324" s="463"/>
      <c r="N324" s="464"/>
      <c r="O324" s="465"/>
      <c r="P324" s="466"/>
      <c r="Q324" s="465"/>
      <c r="R324" s="467"/>
      <c r="S324" s="468"/>
      <c r="T324" s="465"/>
      <c r="U324" s="1184"/>
      <c r="V324" s="1184"/>
      <c r="W324" s="1194"/>
      <c r="X324" s="1201"/>
      <c r="Y324" s="1176"/>
      <c r="Z324" s="1190"/>
      <c r="AA324" s="415">
        <f>IF(P324=P323,0,1)</f>
        <v>0</v>
      </c>
      <c r="AB324" s="415" t="s">
        <v>526</v>
      </c>
      <c r="AC324" s="415" t="str">
        <f t="shared" si="34"/>
        <v>??</v>
      </c>
      <c r="AD324" s="462">
        <f>AD323</f>
        <v>0</v>
      </c>
    </row>
    <row r="325" spans="1:30" ht="13" customHeight="1" thickTop="1" thickBot="1">
      <c r="A325" s="1156"/>
      <c r="B325" s="1146"/>
      <c r="C325" s="1160"/>
      <c r="D325" s="1162"/>
      <c r="E325" s="1165"/>
      <c r="F325" s="1167"/>
      <c r="G325" s="1146"/>
      <c r="H325" s="1141"/>
      <c r="I325" s="1181"/>
      <c r="J325" s="1144"/>
      <c r="K325" s="1146"/>
      <c r="L325" s="1149"/>
      <c r="M325" s="463"/>
      <c r="N325" s="464"/>
      <c r="O325" s="465"/>
      <c r="P325" s="466"/>
      <c r="Q325" s="465"/>
      <c r="R325" s="467"/>
      <c r="S325" s="468"/>
      <c r="T325" s="465"/>
      <c r="U325" s="1184"/>
      <c r="V325" s="1184"/>
      <c r="W325" s="1194"/>
      <c r="X325" s="1201"/>
      <c r="Y325" s="1176"/>
      <c r="Z325" s="1190"/>
      <c r="AA325" s="415">
        <f>IF(P325=P324,0,IF(P325=P323,0,1))</f>
        <v>0</v>
      </c>
      <c r="AB325" s="415" t="s">
        <v>526</v>
      </c>
      <c r="AC325" s="415" t="str">
        <f t="shared" si="34"/>
        <v>??</v>
      </c>
      <c r="AD325" s="462">
        <f t="shared" si="37"/>
        <v>0</v>
      </c>
    </row>
    <row r="326" spans="1:30" ht="13" customHeight="1" thickTop="1" thickBot="1">
      <c r="A326" s="1156"/>
      <c r="B326" s="1146"/>
      <c r="C326" s="1160"/>
      <c r="D326" s="1162"/>
      <c r="E326" s="1165"/>
      <c r="F326" s="1167"/>
      <c r="G326" s="1146"/>
      <c r="H326" s="1141"/>
      <c r="I326" s="1181"/>
      <c r="J326" s="1144"/>
      <c r="K326" s="1146"/>
      <c r="L326" s="1149"/>
      <c r="M326" s="463"/>
      <c r="N326" s="464"/>
      <c r="O326" s="465"/>
      <c r="P326" s="466"/>
      <c r="Q326" s="465"/>
      <c r="R326" s="467"/>
      <c r="S326" s="468"/>
      <c r="T326" s="465"/>
      <c r="U326" s="1184"/>
      <c r="V326" s="1184"/>
      <c r="W326" s="1194"/>
      <c r="X326" s="1201"/>
      <c r="Y326" s="1176"/>
      <c r="Z326" s="1190"/>
      <c r="AA326" s="415">
        <f>IF(P326=P325,0,IF(P326=P324,0,IF(P326=P323,0,1)))</f>
        <v>0</v>
      </c>
      <c r="AB326" s="415" t="s">
        <v>526</v>
      </c>
      <c r="AC326" s="415" t="str">
        <f t="shared" si="34"/>
        <v>??</v>
      </c>
      <c r="AD326" s="462">
        <f t="shared" si="37"/>
        <v>0</v>
      </c>
    </row>
    <row r="327" spans="1:30" ht="13" customHeight="1" thickTop="1" thickBot="1">
      <c r="A327" s="1156"/>
      <c r="B327" s="1146"/>
      <c r="C327" s="1160"/>
      <c r="D327" s="1162"/>
      <c r="E327" s="1165"/>
      <c r="F327" s="1167"/>
      <c r="G327" s="1146"/>
      <c r="H327" s="1141"/>
      <c r="I327" s="1181"/>
      <c r="J327" s="1144"/>
      <c r="K327" s="1146"/>
      <c r="L327" s="1149"/>
      <c r="M327" s="463"/>
      <c r="N327" s="464"/>
      <c r="O327" s="465"/>
      <c r="P327" s="466"/>
      <c r="Q327" s="465"/>
      <c r="R327" s="467"/>
      <c r="S327" s="468"/>
      <c r="T327" s="465"/>
      <c r="U327" s="1184"/>
      <c r="V327" s="1184"/>
      <c r="W327" s="1194"/>
      <c r="X327" s="1201"/>
      <c r="Y327" s="1176"/>
      <c r="Z327" s="1190"/>
      <c r="AA327" s="415">
        <f>IF(P327=P326,0,IF(P327=P325,0,IF(P327=P324,0,IF(P327=P323,0,1))))</f>
        <v>0</v>
      </c>
      <c r="AB327" s="415" t="s">
        <v>526</v>
      </c>
      <c r="AC327" s="415" t="str">
        <f t="shared" si="34"/>
        <v>??</v>
      </c>
      <c r="AD327" s="462">
        <f t="shared" si="37"/>
        <v>0</v>
      </c>
    </row>
    <row r="328" spans="1:30" ht="13" customHeight="1" thickTop="1" thickBot="1">
      <c r="A328" s="1156"/>
      <c r="B328" s="1146"/>
      <c r="C328" s="1160"/>
      <c r="D328" s="1162"/>
      <c r="E328" s="1165"/>
      <c r="F328" s="1167"/>
      <c r="G328" s="1146"/>
      <c r="H328" s="1141"/>
      <c r="I328" s="1181"/>
      <c r="J328" s="1144"/>
      <c r="K328" s="1146"/>
      <c r="L328" s="1149"/>
      <c r="M328" s="463"/>
      <c r="N328" s="464"/>
      <c r="O328" s="465"/>
      <c r="P328" s="466"/>
      <c r="Q328" s="465"/>
      <c r="R328" s="467"/>
      <c r="S328" s="468"/>
      <c r="T328" s="465"/>
      <c r="U328" s="1184"/>
      <c r="V328" s="1184"/>
      <c r="W328" s="1191" t="str">
        <f>IF(W323&gt;9,"błąd","")</f>
        <v/>
      </c>
      <c r="X328" s="1201"/>
      <c r="Y328" s="1176"/>
      <c r="Z328" s="1190"/>
      <c r="AA328" s="415">
        <f>IF(P328=P327,0,IF(P328=P326,0,IF(P328=P325,0,IF(P328=P324,0,IF(P328=P323,0,1)))))</f>
        <v>0</v>
      </c>
      <c r="AB328" s="415" t="s">
        <v>526</v>
      </c>
      <c r="AC328" s="415" t="str">
        <f t="shared" si="34"/>
        <v>??</v>
      </c>
      <c r="AD328" s="462">
        <f t="shared" si="37"/>
        <v>0</v>
      </c>
    </row>
    <row r="329" spans="1:30" ht="13" customHeight="1" thickTop="1" thickBot="1">
      <c r="A329" s="1156"/>
      <c r="B329" s="1146"/>
      <c r="C329" s="1160"/>
      <c r="D329" s="1162"/>
      <c r="E329" s="1165"/>
      <c r="F329" s="1167"/>
      <c r="G329" s="1146"/>
      <c r="H329" s="1141"/>
      <c r="I329" s="1181"/>
      <c r="J329" s="1144"/>
      <c r="K329" s="1146"/>
      <c r="L329" s="1149"/>
      <c r="M329" s="463"/>
      <c r="N329" s="464"/>
      <c r="O329" s="465"/>
      <c r="P329" s="466"/>
      <c r="Q329" s="465"/>
      <c r="R329" s="467"/>
      <c r="S329" s="468"/>
      <c r="T329" s="465"/>
      <c r="U329" s="1184"/>
      <c r="V329" s="1184"/>
      <c r="W329" s="1191"/>
      <c r="X329" s="1201"/>
      <c r="Y329" s="1176"/>
      <c r="Z329" s="1190"/>
      <c r="AA329" s="415">
        <f>IF(P329=P328,0,IF(P329=P327,0,IF(P329=P326,0,IF(P329=P325,0,IF(P329=P324,0,IF(P329=P323,0,1))))))</f>
        <v>0</v>
      </c>
      <c r="AB329" s="415" t="s">
        <v>526</v>
      </c>
      <c r="AC329" s="415" t="str">
        <f t="shared" si="34"/>
        <v>??</v>
      </c>
      <c r="AD329" s="462">
        <f t="shared" si="37"/>
        <v>0</v>
      </c>
    </row>
    <row r="330" spans="1:30" ht="13" customHeight="1" thickTop="1" thickBot="1">
      <c r="A330" s="1157"/>
      <c r="B330" s="1147"/>
      <c r="C330" s="1161"/>
      <c r="D330" s="1163"/>
      <c r="E330" s="1166"/>
      <c r="F330" s="1168"/>
      <c r="G330" s="1147"/>
      <c r="H330" s="1142"/>
      <c r="I330" s="1182"/>
      <c r="J330" s="1145"/>
      <c r="K330" s="1147"/>
      <c r="L330" s="1150"/>
      <c r="M330" s="469"/>
      <c r="N330" s="470"/>
      <c r="O330" s="471"/>
      <c r="P330" s="472"/>
      <c r="Q330" s="471"/>
      <c r="R330" s="473"/>
      <c r="S330" s="474"/>
      <c r="T330" s="471"/>
      <c r="U330" s="1185"/>
      <c r="V330" s="1185"/>
      <c r="W330" s="1192"/>
      <c r="X330" s="1201"/>
      <c r="Y330" s="1177"/>
      <c r="Z330" s="1190"/>
      <c r="AA330" s="415">
        <f>IF(P330=P329,0,IF(P330=P328,0,IF(P330=P327,0,IF(P330=P326,0,IF(P330=P325,0,IF(P330=P324,0,IF(P330=P323,0,1)))))))</f>
        <v>0</v>
      </c>
      <c r="AB330" s="415" t="s">
        <v>526</v>
      </c>
      <c r="AC330" s="415" t="str">
        <f t="shared" si="34"/>
        <v>??</v>
      </c>
      <c r="AD330" s="462">
        <f t="shared" si="37"/>
        <v>0</v>
      </c>
    </row>
    <row r="331" spans="1:30" ht="13" customHeight="1" thickTop="1" thickBot="1">
      <c r="A331" s="1155"/>
      <c r="B331" s="1158"/>
      <c r="C331" s="1159"/>
      <c r="D331" s="1143"/>
      <c r="E331" s="1164"/>
      <c r="F331" s="1164"/>
      <c r="G331" s="1146"/>
      <c r="H331" s="1140"/>
      <c r="I331" s="452" t="s">
        <v>88</v>
      </c>
      <c r="J331" s="1143"/>
      <c r="K331" s="1146"/>
      <c r="L331" s="1148"/>
      <c r="M331" s="453"/>
      <c r="N331" s="454"/>
      <c r="O331" s="455"/>
      <c r="P331" s="456"/>
      <c r="Q331" s="455"/>
      <c r="R331" s="457"/>
      <c r="S331" s="458"/>
      <c r="T331" s="455"/>
      <c r="U331" s="1183">
        <f>SUM(R331:T338)</f>
        <v>0</v>
      </c>
      <c r="V331" s="1183">
        <f t="shared" ref="V331" si="40">IF(U331&gt;0,18,0)</f>
        <v>0</v>
      </c>
      <c r="W331" s="1193">
        <f>IF((U331-V331)&gt;=0,U331-V331,0)</f>
        <v>0</v>
      </c>
      <c r="X331" s="1201">
        <f>IF(U331&lt;V331,U331,V331)/IF(V331=0,1,V331)</f>
        <v>0</v>
      </c>
      <c r="Y331" s="1175" t="str">
        <f>IF(X331=1,"pe",IF(X331&gt;0,"ne",""))</f>
        <v/>
      </c>
      <c r="Z331" s="1190"/>
      <c r="AA331" s="415">
        <v>1</v>
      </c>
      <c r="AB331" s="415" t="s">
        <v>526</v>
      </c>
      <c r="AC331" s="415" t="str">
        <f t="shared" si="34"/>
        <v>??</v>
      </c>
      <c r="AD331" s="462">
        <f>C331</f>
        <v>0</v>
      </c>
    </row>
    <row r="332" spans="1:30" ht="13" customHeight="1" thickTop="1" thickBot="1">
      <c r="A332" s="1156"/>
      <c r="B332" s="1146"/>
      <c r="C332" s="1160"/>
      <c r="D332" s="1162"/>
      <c r="E332" s="1165"/>
      <c r="F332" s="1167"/>
      <c r="G332" s="1146"/>
      <c r="H332" s="1141"/>
      <c r="I332" s="1181"/>
      <c r="J332" s="1144"/>
      <c r="K332" s="1146"/>
      <c r="L332" s="1149"/>
      <c r="M332" s="463"/>
      <c r="N332" s="464"/>
      <c r="O332" s="465"/>
      <c r="P332" s="466"/>
      <c r="Q332" s="465"/>
      <c r="R332" s="467"/>
      <c r="S332" s="468"/>
      <c r="T332" s="465"/>
      <c r="U332" s="1184"/>
      <c r="V332" s="1184"/>
      <c r="W332" s="1194"/>
      <c r="X332" s="1201"/>
      <c r="Y332" s="1176"/>
      <c r="Z332" s="1190"/>
      <c r="AA332" s="415">
        <f>IF(P332=P331,0,1)</f>
        <v>0</v>
      </c>
      <c r="AB332" s="415" t="s">
        <v>526</v>
      </c>
      <c r="AC332" s="415" t="str">
        <f t="shared" si="34"/>
        <v>??</v>
      </c>
      <c r="AD332" s="462">
        <f>AD331</f>
        <v>0</v>
      </c>
    </row>
    <row r="333" spans="1:30" ht="13" customHeight="1" thickTop="1" thickBot="1">
      <c r="A333" s="1156"/>
      <c r="B333" s="1146"/>
      <c r="C333" s="1160"/>
      <c r="D333" s="1162"/>
      <c r="E333" s="1165"/>
      <c r="F333" s="1167"/>
      <c r="G333" s="1146"/>
      <c r="H333" s="1141"/>
      <c r="I333" s="1181"/>
      <c r="J333" s="1144"/>
      <c r="K333" s="1146"/>
      <c r="L333" s="1149"/>
      <c r="M333" s="463"/>
      <c r="N333" s="464"/>
      <c r="O333" s="465"/>
      <c r="P333" s="466"/>
      <c r="Q333" s="465"/>
      <c r="R333" s="467"/>
      <c r="S333" s="468"/>
      <c r="T333" s="465"/>
      <c r="U333" s="1184"/>
      <c r="V333" s="1184"/>
      <c r="W333" s="1194"/>
      <c r="X333" s="1201"/>
      <c r="Y333" s="1176"/>
      <c r="Z333" s="1190"/>
      <c r="AA333" s="415">
        <f>IF(P333=P332,0,IF(P333=P331,0,1))</f>
        <v>0</v>
      </c>
      <c r="AB333" s="415" t="s">
        <v>526</v>
      </c>
      <c r="AC333" s="415" t="str">
        <f t="shared" si="34"/>
        <v>??</v>
      </c>
      <c r="AD333" s="462">
        <f t="shared" si="37"/>
        <v>0</v>
      </c>
    </row>
    <row r="334" spans="1:30" ht="13" customHeight="1" thickTop="1" thickBot="1">
      <c r="A334" s="1156"/>
      <c r="B334" s="1146"/>
      <c r="C334" s="1160"/>
      <c r="D334" s="1162"/>
      <c r="E334" s="1165"/>
      <c r="F334" s="1167"/>
      <c r="G334" s="1146"/>
      <c r="H334" s="1141"/>
      <c r="I334" s="1181"/>
      <c r="J334" s="1144"/>
      <c r="K334" s="1146"/>
      <c r="L334" s="1149"/>
      <c r="M334" s="463"/>
      <c r="N334" s="464"/>
      <c r="O334" s="465"/>
      <c r="P334" s="466"/>
      <c r="Q334" s="465"/>
      <c r="R334" s="467"/>
      <c r="S334" s="468"/>
      <c r="T334" s="465"/>
      <c r="U334" s="1184"/>
      <c r="V334" s="1184"/>
      <c r="W334" s="1194"/>
      <c r="X334" s="1201"/>
      <c r="Y334" s="1176"/>
      <c r="Z334" s="1190"/>
      <c r="AA334" s="415">
        <f>IF(P334=P333,0,IF(P334=P332,0,IF(P334=P331,0,1)))</f>
        <v>0</v>
      </c>
      <c r="AB334" s="415" t="s">
        <v>526</v>
      </c>
      <c r="AC334" s="415" t="str">
        <f t="shared" si="34"/>
        <v>??</v>
      </c>
      <c r="AD334" s="462">
        <f t="shared" si="37"/>
        <v>0</v>
      </c>
    </row>
    <row r="335" spans="1:30" ht="13" customHeight="1" thickTop="1" thickBot="1">
      <c r="A335" s="1156"/>
      <c r="B335" s="1146"/>
      <c r="C335" s="1160"/>
      <c r="D335" s="1162"/>
      <c r="E335" s="1165"/>
      <c r="F335" s="1167"/>
      <c r="G335" s="1146"/>
      <c r="H335" s="1141"/>
      <c r="I335" s="1181"/>
      <c r="J335" s="1144"/>
      <c r="K335" s="1146"/>
      <c r="L335" s="1149"/>
      <c r="M335" s="463"/>
      <c r="N335" s="464"/>
      <c r="O335" s="465"/>
      <c r="P335" s="466"/>
      <c r="Q335" s="465"/>
      <c r="R335" s="467"/>
      <c r="S335" s="468"/>
      <c r="T335" s="465"/>
      <c r="U335" s="1184"/>
      <c r="V335" s="1184"/>
      <c r="W335" s="1194"/>
      <c r="X335" s="1201"/>
      <c r="Y335" s="1176"/>
      <c r="Z335" s="1190"/>
      <c r="AA335" s="415">
        <f>IF(P335=P334,0,IF(P335=P333,0,IF(P335=P332,0,IF(P335=P331,0,1))))</f>
        <v>0</v>
      </c>
      <c r="AB335" s="415" t="s">
        <v>526</v>
      </c>
      <c r="AC335" s="415" t="str">
        <f t="shared" si="34"/>
        <v>??</v>
      </c>
      <c r="AD335" s="462">
        <f t="shared" si="37"/>
        <v>0</v>
      </c>
    </row>
    <row r="336" spans="1:30" ht="13" customHeight="1" thickTop="1" thickBot="1">
      <c r="A336" s="1156"/>
      <c r="B336" s="1146"/>
      <c r="C336" s="1160"/>
      <c r="D336" s="1162"/>
      <c r="E336" s="1165"/>
      <c r="F336" s="1167"/>
      <c r="G336" s="1146"/>
      <c r="H336" s="1141"/>
      <c r="I336" s="1181"/>
      <c r="J336" s="1144"/>
      <c r="K336" s="1146"/>
      <c r="L336" s="1149"/>
      <c r="M336" s="463"/>
      <c r="N336" s="464"/>
      <c r="O336" s="465"/>
      <c r="P336" s="466"/>
      <c r="Q336" s="465"/>
      <c r="R336" s="467"/>
      <c r="S336" s="468"/>
      <c r="T336" s="465"/>
      <c r="U336" s="1184"/>
      <c r="V336" s="1184"/>
      <c r="W336" s="1191" t="str">
        <f>IF(W331&gt;9,"błąd","")</f>
        <v/>
      </c>
      <c r="X336" s="1201"/>
      <c r="Y336" s="1176"/>
      <c r="Z336" s="1190"/>
      <c r="AA336" s="415">
        <f>IF(P336=P335,0,IF(P336=P334,0,IF(P336=P333,0,IF(P336=P332,0,IF(P336=P331,0,1)))))</f>
        <v>0</v>
      </c>
      <c r="AB336" s="415" t="s">
        <v>526</v>
      </c>
      <c r="AC336" s="415" t="str">
        <f t="shared" si="34"/>
        <v>??</v>
      </c>
      <c r="AD336" s="462">
        <f t="shared" si="37"/>
        <v>0</v>
      </c>
    </row>
    <row r="337" spans="1:30" ht="13" customHeight="1" thickTop="1" thickBot="1">
      <c r="A337" s="1156"/>
      <c r="B337" s="1146"/>
      <c r="C337" s="1160"/>
      <c r="D337" s="1162"/>
      <c r="E337" s="1165"/>
      <c r="F337" s="1167"/>
      <c r="G337" s="1146"/>
      <c r="H337" s="1141"/>
      <c r="I337" s="1181"/>
      <c r="J337" s="1144"/>
      <c r="K337" s="1146"/>
      <c r="L337" s="1149"/>
      <c r="M337" s="463"/>
      <c r="N337" s="464"/>
      <c r="O337" s="465"/>
      <c r="P337" s="466"/>
      <c r="Q337" s="465"/>
      <c r="R337" s="467"/>
      <c r="S337" s="468"/>
      <c r="T337" s="465"/>
      <c r="U337" s="1184"/>
      <c r="V337" s="1184"/>
      <c r="W337" s="1191"/>
      <c r="X337" s="1201"/>
      <c r="Y337" s="1176"/>
      <c r="Z337" s="1190"/>
      <c r="AA337" s="415">
        <f>IF(P337=P336,0,IF(P337=P335,0,IF(P337=P334,0,IF(P337=P333,0,IF(P337=P332,0,IF(P337=P331,0,1))))))</f>
        <v>0</v>
      </c>
      <c r="AB337" s="415" t="s">
        <v>526</v>
      </c>
      <c r="AC337" s="415" t="str">
        <f t="shared" si="34"/>
        <v>??</v>
      </c>
      <c r="AD337" s="462">
        <f t="shared" si="37"/>
        <v>0</v>
      </c>
    </row>
    <row r="338" spans="1:30" ht="13" customHeight="1" thickTop="1" thickBot="1">
      <c r="A338" s="1157"/>
      <c r="B338" s="1147"/>
      <c r="C338" s="1161"/>
      <c r="D338" s="1163"/>
      <c r="E338" s="1166"/>
      <c r="F338" s="1168"/>
      <c r="G338" s="1147"/>
      <c r="H338" s="1142"/>
      <c r="I338" s="1182"/>
      <c r="J338" s="1145"/>
      <c r="K338" s="1147"/>
      <c r="L338" s="1150"/>
      <c r="M338" s="469"/>
      <c r="N338" s="470"/>
      <c r="O338" s="471"/>
      <c r="P338" s="472"/>
      <c r="Q338" s="471"/>
      <c r="R338" s="473"/>
      <c r="S338" s="474"/>
      <c r="T338" s="471"/>
      <c r="U338" s="1185"/>
      <c r="V338" s="1185"/>
      <c r="W338" s="1192"/>
      <c r="X338" s="1201"/>
      <c r="Y338" s="1177"/>
      <c r="Z338" s="1190"/>
      <c r="AA338" s="415">
        <f>IF(P338=P337,0,IF(P338=P336,0,IF(P338=P335,0,IF(P338=P334,0,IF(P338=P333,0,IF(P338=P332,0,IF(P338=P331,0,1)))))))</f>
        <v>0</v>
      </c>
      <c r="AB338" s="415" t="s">
        <v>526</v>
      </c>
      <c r="AC338" s="415" t="str">
        <f t="shared" si="34"/>
        <v>??</v>
      </c>
      <c r="AD338" s="462">
        <f t="shared" si="37"/>
        <v>0</v>
      </c>
    </row>
    <row r="339" spans="1:30" ht="13" customHeight="1" thickTop="1" thickBot="1">
      <c r="A339" s="1155"/>
      <c r="B339" s="1158"/>
      <c r="C339" s="1159"/>
      <c r="D339" s="1143"/>
      <c r="E339" s="1164"/>
      <c r="F339" s="1164"/>
      <c r="G339" s="1146"/>
      <c r="H339" s="1140"/>
      <c r="I339" s="452" t="s">
        <v>88</v>
      </c>
      <c r="J339" s="1143"/>
      <c r="K339" s="1146"/>
      <c r="L339" s="1148"/>
      <c r="M339" s="453"/>
      <c r="N339" s="454"/>
      <c r="O339" s="455"/>
      <c r="P339" s="456"/>
      <c r="Q339" s="455"/>
      <c r="R339" s="457"/>
      <c r="S339" s="458"/>
      <c r="T339" s="455"/>
      <c r="U339" s="1183">
        <f>SUM(R339:T346)</f>
        <v>0</v>
      </c>
      <c r="V339" s="1183">
        <f t="shared" ref="V339" si="41">IF(U339&gt;0,18,0)</f>
        <v>0</v>
      </c>
      <c r="W339" s="1193">
        <f>IF((U339-V339)&gt;=0,U339-V339,0)</f>
        <v>0</v>
      </c>
      <c r="X339" s="1201">
        <f>IF(U339&lt;V339,U339,V339)/IF(V339=0,1,V339)</f>
        <v>0</v>
      </c>
      <c r="Y339" s="1175" t="str">
        <f>IF(X339=1,"pe",IF(X339&gt;0,"ne",""))</f>
        <v/>
      </c>
      <c r="Z339" s="1190"/>
      <c r="AA339" s="415">
        <v>1</v>
      </c>
      <c r="AB339" s="415" t="s">
        <v>526</v>
      </c>
      <c r="AC339" s="415" t="str">
        <f t="shared" si="34"/>
        <v>??</v>
      </c>
      <c r="AD339" s="462">
        <f>C339</f>
        <v>0</v>
      </c>
    </row>
    <row r="340" spans="1:30" ht="13" customHeight="1" thickTop="1" thickBot="1">
      <c r="A340" s="1156"/>
      <c r="B340" s="1146"/>
      <c r="C340" s="1160"/>
      <c r="D340" s="1162"/>
      <c r="E340" s="1165"/>
      <c r="F340" s="1167"/>
      <c r="G340" s="1146"/>
      <c r="H340" s="1141"/>
      <c r="I340" s="1181"/>
      <c r="J340" s="1144"/>
      <c r="K340" s="1146"/>
      <c r="L340" s="1149"/>
      <c r="M340" s="463"/>
      <c r="N340" s="464"/>
      <c r="O340" s="465"/>
      <c r="P340" s="466"/>
      <c r="Q340" s="465"/>
      <c r="R340" s="467"/>
      <c r="S340" s="468"/>
      <c r="T340" s="465"/>
      <c r="U340" s="1184"/>
      <c r="V340" s="1184"/>
      <c r="W340" s="1194"/>
      <c r="X340" s="1201"/>
      <c r="Y340" s="1176"/>
      <c r="Z340" s="1190"/>
      <c r="AA340" s="415">
        <f>IF(P340=P339,0,1)</f>
        <v>0</v>
      </c>
      <c r="AB340" s="415" t="s">
        <v>526</v>
      </c>
      <c r="AC340" s="415" t="str">
        <f t="shared" si="34"/>
        <v>??</v>
      </c>
      <c r="AD340" s="462">
        <f>AD339</f>
        <v>0</v>
      </c>
    </row>
    <row r="341" spans="1:30" ht="13" customHeight="1" thickTop="1" thickBot="1">
      <c r="A341" s="1156"/>
      <c r="B341" s="1146"/>
      <c r="C341" s="1160"/>
      <c r="D341" s="1162"/>
      <c r="E341" s="1165"/>
      <c r="F341" s="1167"/>
      <c r="G341" s="1146"/>
      <c r="H341" s="1141"/>
      <c r="I341" s="1181"/>
      <c r="J341" s="1144"/>
      <c r="K341" s="1146"/>
      <c r="L341" s="1149"/>
      <c r="M341" s="463"/>
      <c r="N341" s="464"/>
      <c r="O341" s="465"/>
      <c r="P341" s="466"/>
      <c r="Q341" s="465"/>
      <c r="R341" s="467"/>
      <c r="S341" s="468"/>
      <c r="T341" s="465"/>
      <c r="U341" s="1184"/>
      <c r="V341" s="1184"/>
      <c r="W341" s="1194"/>
      <c r="X341" s="1201"/>
      <c r="Y341" s="1176"/>
      <c r="Z341" s="1190"/>
      <c r="AA341" s="415">
        <f>IF(P341=P340,0,IF(P341=P339,0,1))</f>
        <v>0</v>
      </c>
      <c r="AB341" s="415" t="s">
        <v>526</v>
      </c>
      <c r="AC341" s="415" t="str">
        <f t="shared" si="34"/>
        <v>??</v>
      </c>
      <c r="AD341" s="462">
        <f t="shared" si="37"/>
        <v>0</v>
      </c>
    </row>
    <row r="342" spans="1:30" ht="13" customHeight="1" thickTop="1" thickBot="1">
      <c r="A342" s="1156"/>
      <c r="B342" s="1146"/>
      <c r="C342" s="1160"/>
      <c r="D342" s="1162"/>
      <c r="E342" s="1165"/>
      <c r="F342" s="1167"/>
      <c r="G342" s="1146"/>
      <c r="H342" s="1141"/>
      <c r="I342" s="1181"/>
      <c r="J342" s="1144"/>
      <c r="K342" s="1146"/>
      <c r="L342" s="1149"/>
      <c r="M342" s="463"/>
      <c r="N342" s="464"/>
      <c r="O342" s="465"/>
      <c r="P342" s="466"/>
      <c r="Q342" s="465"/>
      <c r="R342" s="467"/>
      <c r="S342" s="468"/>
      <c r="T342" s="465"/>
      <c r="U342" s="1184"/>
      <c r="V342" s="1184"/>
      <c r="W342" s="1194"/>
      <c r="X342" s="1201"/>
      <c r="Y342" s="1176"/>
      <c r="Z342" s="1190"/>
      <c r="AA342" s="415">
        <f>IF(P342=P341,0,IF(P342=P340,0,IF(P342=P339,0,1)))</f>
        <v>0</v>
      </c>
      <c r="AB342" s="415" t="s">
        <v>526</v>
      </c>
      <c r="AC342" s="415" t="str">
        <f t="shared" si="34"/>
        <v>??</v>
      </c>
      <c r="AD342" s="462">
        <f t="shared" si="37"/>
        <v>0</v>
      </c>
    </row>
    <row r="343" spans="1:30" ht="13" customHeight="1" thickTop="1" thickBot="1">
      <c r="A343" s="1156"/>
      <c r="B343" s="1146"/>
      <c r="C343" s="1160"/>
      <c r="D343" s="1162"/>
      <c r="E343" s="1165"/>
      <c r="F343" s="1167"/>
      <c r="G343" s="1146"/>
      <c r="H343" s="1141"/>
      <c r="I343" s="1181"/>
      <c r="J343" s="1144"/>
      <c r="K343" s="1146"/>
      <c r="L343" s="1149"/>
      <c r="M343" s="463"/>
      <c r="N343" s="464"/>
      <c r="O343" s="465"/>
      <c r="P343" s="466"/>
      <c r="Q343" s="465"/>
      <c r="R343" s="467"/>
      <c r="S343" s="468"/>
      <c r="T343" s="465"/>
      <c r="U343" s="1184"/>
      <c r="V343" s="1184"/>
      <c r="W343" s="1194"/>
      <c r="X343" s="1201"/>
      <c r="Y343" s="1176"/>
      <c r="Z343" s="1190"/>
      <c r="AA343" s="415">
        <f>IF(P343=P342,0,IF(P343=P341,0,IF(P343=P340,0,IF(P343=P339,0,1))))</f>
        <v>0</v>
      </c>
      <c r="AB343" s="415" t="s">
        <v>526</v>
      </c>
      <c r="AC343" s="415" t="str">
        <f t="shared" si="34"/>
        <v>??</v>
      </c>
      <c r="AD343" s="462">
        <f t="shared" si="37"/>
        <v>0</v>
      </c>
    </row>
    <row r="344" spans="1:30" ht="13" customHeight="1" thickTop="1" thickBot="1">
      <c r="A344" s="1156"/>
      <c r="B344" s="1146"/>
      <c r="C344" s="1160"/>
      <c r="D344" s="1162"/>
      <c r="E344" s="1165"/>
      <c r="F344" s="1167"/>
      <c r="G344" s="1146"/>
      <c r="H344" s="1141"/>
      <c r="I344" s="1181"/>
      <c r="J344" s="1144"/>
      <c r="K344" s="1146"/>
      <c r="L344" s="1149"/>
      <c r="M344" s="463"/>
      <c r="N344" s="464"/>
      <c r="O344" s="465"/>
      <c r="P344" s="466"/>
      <c r="Q344" s="465"/>
      <c r="R344" s="467"/>
      <c r="S344" s="468"/>
      <c r="T344" s="465"/>
      <c r="U344" s="1184"/>
      <c r="V344" s="1184"/>
      <c r="W344" s="1191" t="str">
        <f>IF(W339&gt;9,"błąd","")</f>
        <v/>
      </c>
      <c r="X344" s="1201"/>
      <c r="Y344" s="1176"/>
      <c r="Z344" s="1190"/>
      <c r="AA344" s="415">
        <f>IF(P344=P343,0,IF(P344=P342,0,IF(P344=P341,0,IF(P344=P340,0,IF(P344=P339,0,1)))))</f>
        <v>0</v>
      </c>
      <c r="AB344" s="415" t="s">
        <v>526</v>
      </c>
      <c r="AC344" s="415" t="str">
        <f t="shared" si="34"/>
        <v>??</v>
      </c>
      <c r="AD344" s="462">
        <f t="shared" si="37"/>
        <v>0</v>
      </c>
    </row>
    <row r="345" spans="1:30" ht="13" customHeight="1" thickTop="1" thickBot="1">
      <c r="A345" s="1156"/>
      <c r="B345" s="1146"/>
      <c r="C345" s="1160"/>
      <c r="D345" s="1162"/>
      <c r="E345" s="1165"/>
      <c r="F345" s="1167"/>
      <c r="G345" s="1146"/>
      <c r="H345" s="1141"/>
      <c r="I345" s="1181"/>
      <c r="J345" s="1144"/>
      <c r="K345" s="1146"/>
      <c r="L345" s="1149"/>
      <c r="M345" s="463"/>
      <c r="N345" s="464"/>
      <c r="O345" s="465"/>
      <c r="P345" s="466"/>
      <c r="Q345" s="465"/>
      <c r="R345" s="467"/>
      <c r="S345" s="468"/>
      <c r="T345" s="465"/>
      <c r="U345" s="1184"/>
      <c r="V345" s="1184"/>
      <c r="W345" s="1191"/>
      <c r="X345" s="1201"/>
      <c r="Y345" s="1176"/>
      <c r="Z345" s="1190"/>
      <c r="AA345" s="415">
        <f>IF(P345=P344,0,IF(P345=P343,0,IF(P345=P342,0,IF(P345=P341,0,IF(P345=P340,0,IF(P345=P339,0,1))))))</f>
        <v>0</v>
      </c>
      <c r="AB345" s="415" t="s">
        <v>526</v>
      </c>
      <c r="AC345" s="415" t="str">
        <f t="shared" si="34"/>
        <v>??</v>
      </c>
      <c r="AD345" s="462">
        <f t="shared" si="37"/>
        <v>0</v>
      </c>
    </row>
    <row r="346" spans="1:30" ht="13" customHeight="1" thickTop="1" thickBot="1">
      <c r="A346" s="1157"/>
      <c r="B346" s="1147"/>
      <c r="C346" s="1161"/>
      <c r="D346" s="1163"/>
      <c r="E346" s="1166"/>
      <c r="F346" s="1168"/>
      <c r="G346" s="1147"/>
      <c r="H346" s="1142"/>
      <c r="I346" s="1182"/>
      <c r="J346" s="1145"/>
      <c r="K346" s="1147"/>
      <c r="L346" s="1150"/>
      <c r="M346" s="469"/>
      <c r="N346" s="470"/>
      <c r="O346" s="471"/>
      <c r="P346" s="472"/>
      <c r="Q346" s="471"/>
      <c r="R346" s="473"/>
      <c r="S346" s="474"/>
      <c r="T346" s="471"/>
      <c r="U346" s="1185"/>
      <c r="V346" s="1185"/>
      <c r="W346" s="1192"/>
      <c r="X346" s="1201"/>
      <c r="Y346" s="1177"/>
      <c r="Z346" s="1190"/>
      <c r="AA346" s="415">
        <f>IF(P346=P345,0,IF(P346=P344,0,IF(P346=P343,0,IF(P346=P342,0,IF(P346=P341,0,IF(P346=P340,0,IF(P346=P339,0,1)))))))</f>
        <v>0</v>
      </c>
      <c r="AB346" s="415" t="s">
        <v>526</v>
      </c>
      <c r="AC346" s="415" t="str">
        <f t="shared" si="34"/>
        <v>??</v>
      </c>
      <c r="AD346" s="462">
        <f t="shared" si="37"/>
        <v>0</v>
      </c>
    </row>
    <row r="347" spans="1:30" ht="13" customHeight="1" thickTop="1" thickBot="1">
      <c r="A347" s="1155"/>
      <c r="B347" s="1158"/>
      <c r="C347" s="1159"/>
      <c r="D347" s="1143"/>
      <c r="E347" s="1164"/>
      <c r="F347" s="1164"/>
      <c r="G347" s="1146"/>
      <c r="H347" s="1140"/>
      <c r="I347" s="452" t="s">
        <v>88</v>
      </c>
      <c r="J347" s="1143"/>
      <c r="K347" s="1146"/>
      <c r="L347" s="1148"/>
      <c r="M347" s="453"/>
      <c r="N347" s="454"/>
      <c r="O347" s="455"/>
      <c r="P347" s="456"/>
      <c r="Q347" s="455"/>
      <c r="R347" s="457"/>
      <c r="S347" s="458"/>
      <c r="T347" s="455"/>
      <c r="U347" s="1183">
        <f>SUM(R347:T354)</f>
        <v>0</v>
      </c>
      <c r="V347" s="1183">
        <f t="shared" ref="V347" si="42">IF(U347&gt;0,18,0)</f>
        <v>0</v>
      </c>
      <c r="W347" s="1193">
        <f>IF((U347-V347)&gt;=0,U347-V347,0)</f>
        <v>0</v>
      </c>
      <c r="X347" s="1201">
        <f>IF(U347&lt;V347,U347,V347)/IF(V347=0,1,V347)</f>
        <v>0</v>
      </c>
      <c r="Y347" s="1175" t="str">
        <f>IF(X347=1,"pe",IF(X347&gt;0,"ne",""))</f>
        <v/>
      </c>
      <c r="Z347" s="1190"/>
      <c r="AA347" s="415">
        <v>1</v>
      </c>
      <c r="AB347" s="415" t="s">
        <v>526</v>
      </c>
      <c r="AC347" s="415" t="str">
        <f t="shared" si="34"/>
        <v>??</v>
      </c>
      <c r="AD347" s="462">
        <f>C347</f>
        <v>0</v>
      </c>
    </row>
    <row r="348" spans="1:30" ht="13" customHeight="1" thickTop="1" thickBot="1">
      <c r="A348" s="1156"/>
      <c r="B348" s="1146"/>
      <c r="C348" s="1160"/>
      <c r="D348" s="1162"/>
      <c r="E348" s="1165"/>
      <c r="F348" s="1167"/>
      <c r="G348" s="1146"/>
      <c r="H348" s="1141"/>
      <c r="I348" s="1181"/>
      <c r="J348" s="1144"/>
      <c r="K348" s="1146"/>
      <c r="L348" s="1149"/>
      <c r="M348" s="463"/>
      <c r="N348" s="464"/>
      <c r="O348" s="465"/>
      <c r="P348" s="466"/>
      <c r="Q348" s="465"/>
      <c r="R348" s="467"/>
      <c r="S348" s="468"/>
      <c r="T348" s="465"/>
      <c r="U348" s="1184"/>
      <c r="V348" s="1184"/>
      <c r="W348" s="1194"/>
      <c r="X348" s="1201"/>
      <c r="Y348" s="1176"/>
      <c r="Z348" s="1190"/>
      <c r="AA348" s="415">
        <f>IF(P348=P347,0,1)</f>
        <v>0</v>
      </c>
      <c r="AB348" s="415" t="s">
        <v>526</v>
      </c>
      <c r="AC348" s="415" t="str">
        <f t="shared" si="34"/>
        <v>??</v>
      </c>
      <c r="AD348" s="462">
        <f>AD347</f>
        <v>0</v>
      </c>
    </row>
    <row r="349" spans="1:30" ht="13" customHeight="1" thickTop="1" thickBot="1">
      <c r="A349" s="1156"/>
      <c r="B349" s="1146"/>
      <c r="C349" s="1160"/>
      <c r="D349" s="1162"/>
      <c r="E349" s="1165"/>
      <c r="F349" s="1167"/>
      <c r="G349" s="1146"/>
      <c r="H349" s="1141"/>
      <c r="I349" s="1181"/>
      <c r="J349" s="1144"/>
      <c r="K349" s="1146"/>
      <c r="L349" s="1149"/>
      <c r="M349" s="463"/>
      <c r="N349" s="464"/>
      <c r="O349" s="465"/>
      <c r="P349" s="466"/>
      <c r="Q349" s="465"/>
      <c r="R349" s="467"/>
      <c r="S349" s="468"/>
      <c r="T349" s="465"/>
      <c r="U349" s="1184"/>
      <c r="V349" s="1184"/>
      <c r="W349" s="1194"/>
      <c r="X349" s="1201"/>
      <c r="Y349" s="1176"/>
      <c r="Z349" s="1190"/>
      <c r="AA349" s="415">
        <f>IF(P349=P348,0,IF(P349=P347,0,1))</f>
        <v>0</v>
      </c>
      <c r="AB349" s="415" t="s">
        <v>526</v>
      </c>
      <c r="AC349" s="415" t="str">
        <f t="shared" si="34"/>
        <v>??</v>
      </c>
      <c r="AD349" s="462">
        <f t="shared" si="37"/>
        <v>0</v>
      </c>
    </row>
    <row r="350" spans="1:30" ht="13" customHeight="1" thickTop="1" thickBot="1">
      <c r="A350" s="1156"/>
      <c r="B350" s="1146"/>
      <c r="C350" s="1160"/>
      <c r="D350" s="1162"/>
      <c r="E350" s="1165"/>
      <c r="F350" s="1167"/>
      <c r="G350" s="1146"/>
      <c r="H350" s="1141"/>
      <c r="I350" s="1181"/>
      <c r="J350" s="1144"/>
      <c r="K350" s="1146"/>
      <c r="L350" s="1149"/>
      <c r="M350" s="463"/>
      <c r="N350" s="464"/>
      <c r="O350" s="465"/>
      <c r="P350" s="466"/>
      <c r="Q350" s="465"/>
      <c r="R350" s="467"/>
      <c r="S350" s="468"/>
      <c r="T350" s="465"/>
      <c r="U350" s="1184"/>
      <c r="V350" s="1184"/>
      <c r="W350" s="1194"/>
      <c r="X350" s="1201"/>
      <c r="Y350" s="1176"/>
      <c r="Z350" s="1190"/>
      <c r="AA350" s="415">
        <f>IF(P350=P349,0,IF(P350=P348,0,IF(P350=P347,0,1)))</f>
        <v>0</v>
      </c>
      <c r="AB350" s="415" t="s">
        <v>526</v>
      </c>
      <c r="AC350" s="415" t="str">
        <f t="shared" si="34"/>
        <v>??</v>
      </c>
      <c r="AD350" s="462">
        <f t="shared" si="37"/>
        <v>0</v>
      </c>
    </row>
    <row r="351" spans="1:30" ht="13" customHeight="1" thickTop="1" thickBot="1">
      <c r="A351" s="1156"/>
      <c r="B351" s="1146"/>
      <c r="C351" s="1160"/>
      <c r="D351" s="1162"/>
      <c r="E351" s="1165"/>
      <c r="F351" s="1167"/>
      <c r="G351" s="1146"/>
      <c r="H351" s="1141"/>
      <c r="I351" s="1181"/>
      <c r="J351" s="1144"/>
      <c r="K351" s="1146"/>
      <c r="L351" s="1149"/>
      <c r="M351" s="463"/>
      <c r="N351" s="464"/>
      <c r="O351" s="465"/>
      <c r="P351" s="466"/>
      <c r="Q351" s="465"/>
      <c r="R351" s="467"/>
      <c r="S351" s="468"/>
      <c r="T351" s="465"/>
      <c r="U351" s="1184"/>
      <c r="V351" s="1184"/>
      <c r="W351" s="1194"/>
      <c r="X351" s="1201"/>
      <c r="Y351" s="1176"/>
      <c r="Z351" s="1190"/>
      <c r="AA351" s="415">
        <f>IF(P351=P350,0,IF(P351=P349,0,IF(P351=P348,0,IF(P351=P347,0,1))))</f>
        <v>0</v>
      </c>
      <c r="AB351" s="415" t="s">
        <v>526</v>
      </c>
      <c r="AC351" s="415" t="str">
        <f t="shared" si="34"/>
        <v>??</v>
      </c>
      <c r="AD351" s="462">
        <f t="shared" si="37"/>
        <v>0</v>
      </c>
    </row>
    <row r="352" spans="1:30" ht="13" customHeight="1" thickTop="1" thickBot="1">
      <c r="A352" s="1156"/>
      <c r="B352" s="1146"/>
      <c r="C352" s="1160"/>
      <c r="D352" s="1162"/>
      <c r="E352" s="1165"/>
      <c r="F352" s="1167"/>
      <c r="G352" s="1146"/>
      <c r="H352" s="1141"/>
      <c r="I352" s="1181"/>
      <c r="J352" s="1144"/>
      <c r="K352" s="1146"/>
      <c r="L352" s="1149"/>
      <c r="M352" s="463"/>
      <c r="N352" s="464"/>
      <c r="O352" s="465"/>
      <c r="P352" s="466"/>
      <c r="Q352" s="465"/>
      <c r="R352" s="467"/>
      <c r="S352" s="468"/>
      <c r="T352" s="465"/>
      <c r="U352" s="1184"/>
      <c r="V352" s="1184"/>
      <c r="W352" s="1191" t="str">
        <f>IF(W347&gt;9,"błąd","")</f>
        <v/>
      </c>
      <c r="X352" s="1201"/>
      <c r="Y352" s="1176"/>
      <c r="Z352" s="1190"/>
      <c r="AA352" s="415">
        <f>IF(P352=P351,0,IF(P352=P350,0,IF(P352=P349,0,IF(P352=P348,0,IF(P352=P347,0,1)))))</f>
        <v>0</v>
      </c>
      <c r="AB352" s="415" t="s">
        <v>526</v>
      </c>
      <c r="AC352" s="415" t="str">
        <f t="shared" si="34"/>
        <v>??</v>
      </c>
      <c r="AD352" s="462">
        <f t="shared" si="37"/>
        <v>0</v>
      </c>
    </row>
    <row r="353" spans="1:30" ht="13" customHeight="1" thickTop="1" thickBot="1">
      <c r="A353" s="1156"/>
      <c r="B353" s="1146"/>
      <c r="C353" s="1160"/>
      <c r="D353" s="1162"/>
      <c r="E353" s="1165"/>
      <c r="F353" s="1167"/>
      <c r="G353" s="1146"/>
      <c r="H353" s="1141"/>
      <c r="I353" s="1181"/>
      <c r="J353" s="1144"/>
      <c r="K353" s="1146"/>
      <c r="L353" s="1149"/>
      <c r="M353" s="463"/>
      <c r="N353" s="464"/>
      <c r="O353" s="465"/>
      <c r="P353" s="466"/>
      <c r="Q353" s="465"/>
      <c r="R353" s="467"/>
      <c r="S353" s="468"/>
      <c r="T353" s="465"/>
      <c r="U353" s="1184"/>
      <c r="V353" s="1184"/>
      <c r="W353" s="1191"/>
      <c r="X353" s="1201"/>
      <c r="Y353" s="1176"/>
      <c r="Z353" s="1190"/>
      <c r="AA353" s="415">
        <f>IF(P353=P352,0,IF(P353=P351,0,IF(P353=P350,0,IF(P353=P349,0,IF(P353=P348,0,IF(P353=P347,0,1))))))</f>
        <v>0</v>
      </c>
      <c r="AB353" s="415" t="s">
        <v>526</v>
      </c>
      <c r="AC353" s="415" t="str">
        <f t="shared" si="34"/>
        <v>??</v>
      </c>
      <c r="AD353" s="462">
        <f t="shared" si="37"/>
        <v>0</v>
      </c>
    </row>
    <row r="354" spans="1:30" ht="13" customHeight="1" thickTop="1" thickBot="1">
      <c r="A354" s="1157"/>
      <c r="B354" s="1147"/>
      <c r="C354" s="1161"/>
      <c r="D354" s="1163"/>
      <c r="E354" s="1166"/>
      <c r="F354" s="1168"/>
      <c r="G354" s="1147"/>
      <c r="H354" s="1142"/>
      <c r="I354" s="1182"/>
      <c r="J354" s="1145"/>
      <c r="K354" s="1147"/>
      <c r="L354" s="1150"/>
      <c r="M354" s="469"/>
      <c r="N354" s="470"/>
      <c r="O354" s="471"/>
      <c r="P354" s="472"/>
      <c r="Q354" s="471"/>
      <c r="R354" s="473"/>
      <c r="S354" s="474"/>
      <c r="T354" s="471"/>
      <c r="U354" s="1185"/>
      <c r="V354" s="1185"/>
      <c r="W354" s="1192"/>
      <c r="X354" s="1201"/>
      <c r="Y354" s="1177"/>
      <c r="Z354" s="1190"/>
      <c r="AA354" s="415">
        <f>IF(P354=P353,0,IF(P354=P352,0,IF(P354=P351,0,IF(P354=P350,0,IF(P354=P349,0,IF(P354=P348,0,IF(P354=P347,0,1)))))))</f>
        <v>0</v>
      </c>
      <c r="AB354" s="415" t="s">
        <v>526</v>
      </c>
      <c r="AC354" s="415" t="str">
        <f t="shared" si="34"/>
        <v>??</v>
      </c>
      <c r="AD354" s="462">
        <f t="shared" si="37"/>
        <v>0</v>
      </c>
    </row>
    <row r="355" spans="1:30" ht="13" customHeight="1" thickTop="1" thickBot="1">
      <c r="A355" s="1155"/>
      <c r="B355" s="1158"/>
      <c r="C355" s="1159"/>
      <c r="D355" s="1143"/>
      <c r="E355" s="1164"/>
      <c r="F355" s="1164"/>
      <c r="G355" s="1146"/>
      <c r="H355" s="1140"/>
      <c r="I355" s="452" t="s">
        <v>88</v>
      </c>
      <c r="J355" s="1143"/>
      <c r="K355" s="1146"/>
      <c r="L355" s="1148"/>
      <c r="M355" s="453"/>
      <c r="N355" s="454"/>
      <c r="O355" s="455"/>
      <c r="P355" s="456"/>
      <c r="Q355" s="455"/>
      <c r="R355" s="457"/>
      <c r="S355" s="458"/>
      <c r="T355" s="455"/>
      <c r="U355" s="1183">
        <f>SUM(R355:T362)</f>
        <v>0</v>
      </c>
      <c r="V355" s="1183">
        <f t="shared" ref="V355" si="43">IF(U355&gt;0,18,0)</f>
        <v>0</v>
      </c>
      <c r="W355" s="1193">
        <f>IF((U355-V355)&gt;=0,U355-V355,0)</f>
        <v>0</v>
      </c>
      <c r="X355" s="1201">
        <f>IF(U355&lt;V355,U355,V355)/IF(V355=0,1,V355)</f>
        <v>0</v>
      </c>
      <c r="Y355" s="1175" t="str">
        <f>IF(X355=1,"pe",IF(X355&gt;0,"ne",""))</f>
        <v/>
      </c>
      <c r="Z355" s="1190"/>
      <c r="AA355" s="415">
        <v>1</v>
      </c>
      <c r="AB355" s="415" t="s">
        <v>526</v>
      </c>
      <c r="AC355" s="415" t="str">
        <f t="shared" si="34"/>
        <v>??</v>
      </c>
      <c r="AD355" s="462">
        <f>C355</f>
        <v>0</v>
      </c>
    </row>
    <row r="356" spans="1:30" ht="13" customHeight="1" thickTop="1" thickBot="1">
      <c r="A356" s="1156"/>
      <c r="B356" s="1146"/>
      <c r="C356" s="1160"/>
      <c r="D356" s="1162"/>
      <c r="E356" s="1165"/>
      <c r="F356" s="1167"/>
      <c r="G356" s="1146"/>
      <c r="H356" s="1141"/>
      <c r="I356" s="1181"/>
      <c r="J356" s="1144"/>
      <c r="K356" s="1146"/>
      <c r="L356" s="1149"/>
      <c r="M356" s="463"/>
      <c r="N356" s="464"/>
      <c r="O356" s="465"/>
      <c r="P356" s="466"/>
      <c r="Q356" s="465"/>
      <c r="R356" s="467"/>
      <c r="S356" s="468"/>
      <c r="T356" s="465"/>
      <c r="U356" s="1184"/>
      <c r="V356" s="1184"/>
      <c r="W356" s="1194"/>
      <c r="X356" s="1201"/>
      <c r="Y356" s="1176"/>
      <c r="Z356" s="1190"/>
      <c r="AA356" s="415">
        <f>IF(P356=P355,0,1)</f>
        <v>0</v>
      </c>
      <c r="AB356" s="415" t="s">
        <v>526</v>
      </c>
      <c r="AC356" s="415" t="str">
        <f t="shared" si="34"/>
        <v>??</v>
      </c>
      <c r="AD356" s="462">
        <f>AD355</f>
        <v>0</v>
      </c>
    </row>
    <row r="357" spans="1:30" ht="13" customHeight="1" thickTop="1" thickBot="1">
      <c r="A357" s="1156"/>
      <c r="B357" s="1146"/>
      <c r="C357" s="1160"/>
      <c r="D357" s="1162"/>
      <c r="E357" s="1165"/>
      <c r="F357" s="1167"/>
      <c r="G357" s="1146"/>
      <c r="H357" s="1141"/>
      <c r="I357" s="1181"/>
      <c r="J357" s="1144"/>
      <c r="K357" s="1146"/>
      <c r="L357" s="1149"/>
      <c r="M357" s="463"/>
      <c r="N357" s="464"/>
      <c r="O357" s="465"/>
      <c r="P357" s="466"/>
      <c r="Q357" s="465"/>
      <c r="R357" s="467"/>
      <c r="S357" s="468"/>
      <c r="T357" s="465"/>
      <c r="U357" s="1184"/>
      <c r="V357" s="1184"/>
      <c r="W357" s="1194"/>
      <c r="X357" s="1201"/>
      <c r="Y357" s="1176"/>
      <c r="Z357" s="1190"/>
      <c r="AA357" s="415">
        <f>IF(P357=P356,0,IF(P357=P355,0,1))</f>
        <v>0</v>
      </c>
      <c r="AB357" s="415" t="s">
        <v>526</v>
      </c>
      <c r="AC357" s="415" t="str">
        <f t="shared" si="34"/>
        <v>??</v>
      </c>
      <c r="AD357" s="462">
        <f t="shared" si="37"/>
        <v>0</v>
      </c>
    </row>
    <row r="358" spans="1:30" ht="13" customHeight="1" thickTop="1" thickBot="1">
      <c r="A358" s="1156"/>
      <c r="B358" s="1146"/>
      <c r="C358" s="1160"/>
      <c r="D358" s="1162"/>
      <c r="E358" s="1165"/>
      <c r="F358" s="1167"/>
      <c r="G358" s="1146"/>
      <c r="H358" s="1141"/>
      <c r="I358" s="1181"/>
      <c r="J358" s="1144"/>
      <c r="K358" s="1146"/>
      <c r="L358" s="1149"/>
      <c r="M358" s="463"/>
      <c r="N358" s="464"/>
      <c r="O358" s="465"/>
      <c r="P358" s="466"/>
      <c r="Q358" s="465"/>
      <c r="R358" s="467"/>
      <c r="S358" s="468"/>
      <c r="T358" s="465"/>
      <c r="U358" s="1184"/>
      <c r="V358" s="1184"/>
      <c r="W358" s="1194"/>
      <c r="X358" s="1201"/>
      <c r="Y358" s="1176"/>
      <c r="Z358" s="1190"/>
      <c r="AA358" s="415">
        <f>IF(P358=P357,0,IF(P358=P356,0,IF(P358=P355,0,1)))</f>
        <v>0</v>
      </c>
      <c r="AB358" s="415" t="s">
        <v>526</v>
      </c>
      <c r="AC358" s="415" t="str">
        <f t="shared" si="34"/>
        <v>??</v>
      </c>
      <c r="AD358" s="462">
        <f t="shared" si="37"/>
        <v>0</v>
      </c>
    </row>
    <row r="359" spans="1:30" ht="13" customHeight="1" thickTop="1" thickBot="1">
      <c r="A359" s="1156"/>
      <c r="B359" s="1146"/>
      <c r="C359" s="1160"/>
      <c r="D359" s="1162"/>
      <c r="E359" s="1165"/>
      <c r="F359" s="1167"/>
      <c r="G359" s="1146"/>
      <c r="H359" s="1141"/>
      <c r="I359" s="1181"/>
      <c r="J359" s="1144"/>
      <c r="K359" s="1146"/>
      <c r="L359" s="1149"/>
      <c r="M359" s="463"/>
      <c r="N359" s="464"/>
      <c r="O359" s="465"/>
      <c r="P359" s="466"/>
      <c r="Q359" s="465"/>
      <c r="R359" s="467"/>
      <c r="S359" s="468"/>
      <c r="T359" s="465"/>
      <c r="U359" s="1184"/>
      <c r="V359" s="1184"/>
      <c r="W359" s="1194"/>
      <c r="X359" s="1201"/>
      <c r="Y359" s="1176"/>
      <c r="Z359" s="1190"/>
      <c r="AA359" s="415">
        <f>IF(P359=P358,0,IF(P359=P357,0,IF(P359=P356,0,IF(P359=P355,0,1))))</f>
        <v>0</v>
      </c>
      <c r="AB359" s="415" t="s">
        <v>526</v>
      </c>
      <c r="AC359" s="415" t="str">
        <f t="shared" si="34"/>
        <v>??</v>
      </c>
      <c r="AD359" s="462">
        <f t="shared" si="37"/>
        <v>0</v>
      </c>
    </row>
    <row r="360" spans="1:30" ht="13" customHeight="1" thickTop="1" thickBot="1">
      <c r="A360" s="1156"/>
      <c r="B360" s="1146"/>
      <c r="C360" s="1160"/>
      <c r="D360" s="1162"/>
      <c r="E360" s="1165"/>
      <c r="F360" s="1167"/>
      <c r="G360" s="1146"/>
      <c r="H360" s="1141"/>
      <c r="I360" s="1181"/>
      <c r="J360" s="1144"/>
      <c r="K360" s="1146"/>
      <c r="L360" s="1149"/>
      <c r="M360" s="463"/>
      <c r="N360" s="464"/>
      <c r="O360" s="465"/>
      <c r="P360" s="466"/>
      <c r="Q360" s="465"/>
      <c r="R360" s="467"/>
      <c r="S360" s="468"/>
      <c r="T360" s="465"/>
      <c r="U360" s="1184"/>
      <c r="V360" s="1184"/>
      <c r="W360" s="1191" t="str">
        <f>IF(W355&gt;9,"błąd","")</f>
        <v/>
      </c>
      <c r="X360" s="1201"/>
      <c r="Y360" s="1176"/>
      <c r="Z360" s="1190"/>
      <c r="AA360" s="415">
        <f>IF(P360=P359,0,IF(P360=P358,0,IF(P360=P357,0,IF(P360=P356,0,IF(P360=P355,0,1)))))</f>
        <v>0</v>
      </c>
      <c r="AB360" s="415" t="s">
        <v>526</v>
      </c>
      <c r="AC360" s="415" t="str">
        <f t="shared" si="34"/>
        <v>??</v>
      </c>
      <c r="AD360" s="462">
        <f t="shared" si="37"/>
        <v>0</v>
      </c>
    </row>
    <row r="361" spans="1:30" ht="13" customHeight="1" thickTop="1" thickBot="1">
      <c r="A361" s="1156"/>
      <c r="B361" s="1146"/>
      <c r="C361" s="1160"/>
      <c r="D361" s="1162"/>
      <c r="E361" s="1165"/>
      <c r="F361" s="1167"/>
      <c r="G361" s="1146"/>
      <c r="H361" s="1141"/>
      <c r="I361" s="1181"/>
      <c r="J361" s="1144"/>
      <c r="K361" s="1146"/>
      <c r="L361" s="1149"/>
      <c r="M361" s="463"/>
      <c r="N361" s="464"/>
      <c r="O361" s="465"/>
      <c r="P361" s="466"/>
      <c r="Q361" s="465"/>
      <c r="R361" s="467"/>
      <c r="S361" s="468"/>
      <c r="T361" s="465"/>
      <c r="U361" s="1184"/>
      <c r="V361" s="1184"/>
      <c r="W361" s="1191"/>
      <c r="X361" s="1201"/>
      <c r="Y361" s="1176"/>
      <c r="Z361" s="1190"/>
      <c r="AA361" s="415">
        <f>IF(P361=P360,0,IF(P361=P359,0,IF(P361=P358,0,IF(P361=P357,0,IF(P361=P356,0,IF(P361=P355,0,1))))))</f>
        <v>0</v>
      </c>
      <c r="AB361" s="415" t="s">
        <v>526</v>
      </c>
      <c r="AC361" s="415" t="str">
        <f t="shared" si="34"/>
        <v>??</v>
      </c>
      <c r="AD361" s="462">
        <f t="shared" si="37"/>
        <v>0</v>
      </c>
    </row>
    <row r="362" spans="1:30" ht="13" customHeight="1" thickTop="1" thickBot="1">
      <c r="A362" s="1157"/>
      <c r="B362" s="1147"/>
      <c r="C362" s="1161"/>
      <c r="D362" s="1163"/>
      <c r="E362" s="1166"/>
      <c r="F362" s="1168"/>
      <c r="G362" s="1147"/>
      <c r="H362" s="1142"/>
      <c r="I362" s="1182"/>
      <c r="J362" s="1145"/>
      <c r="K362" s="1147"/>
      <c r="L362" s="1150"/>
      <c r="M362" s="469"/>
      <c r="N362" s="470"/>
      <c r="O362" s="471"/>
      <c r="P362" s="472"/>
      <c r="Q362" s="471"/>
      <c r="R362" s="473"/>
      <c r="S362" s="474"/>
      <c r="T362" s="471"/>
      <c r="U362" s="1185"/>
      <c r="V362" s="1185"/>
      <c r="W362" s="1192"/>
      <c r="X362" s="1201"/>
      <c r="Y362" s="1177"/>
      <c r="Z362" s="1190"/>
      <c r="AA362" s="415">
        <f>IF(P362=P361,0,IF(P362=P360,0,IF(P362=P359,0,IF(P362=P358,0,IF(P362=P357,0,IF(P362=P356,0,IF(P362=P355,0,1)))))))</f>
        <v>0</v>
      </c>
      <c r="AB362" s="415" t="s">
        <v>526</v>
      </c>
      <c r="AC362" s="415" t="str">
        <f t="shared" si="34"/>
        <v>??</v>
      </c>
      <c r="AD362" s="462">
        <f t="shared" si="37"/>
        <v>0</v>
      </c>
    </row>
    <row r="363" spans="1:30" ht="13" customHeight="1" thickTop="1" thickBot="1">
      <c r="A363" s="1155"/>
      <c r="B363" s="1158"/>
      <c r="C363" s="1159"/>
      <c r="D363" s="1143"/>
      <c r="E363" s="1164"/>
      <c r="F363" s="1164"/>
      <c r="G363" s="1146"/>
      <c r="H363" s="1140"/>
      <c r="I363" s="452" t="s">
        <v>88</v>
      </c>
      <c r="J363" s="1143"/>
      <c r="K363" s="1146"/>
      <c r="L363" s="1148"/>
      <c r="M363" s="453"/>
      <c r="N363" s="454"/>
      <c r="O363" s="455"/>
      <c r="P363" s="456"/>
      <c r="Q363" s="455"/>
      <c r="R363" s="457"/>
      <c r="S363" s="458"/>
      <c r="T363" s="455"/>
      <c r="U363" s="1183">
        <f>SUM(R363:T370)</f>
        <v>0</v>
      </c>
      <c r="V363" s="1183">
        <f t="shared" ref="V363" si="44">IF(U363&gt;0,18,0)</f>
        <v>0</v>
      </c>
      <c r="W363" s="1193">
        <f>IF((U363-V363)&gt;=0,U363-V363,0)</f>
        <v>0</v>
      </c>
      <c r="X363" s="1201">
        <f>IF(U363&lt;V363,U363,V363)/IF(V363=0,1,V363)</f>
        <v>0</v>
      </c>
      <c r="Y363" s="1175" t="str">
        <f>IF(X363=1,"pe",IF(X363&gt;0,"ne",""))</f>
        <v/>
      </c>
      <c r="Z363" s="1190"/>
      <c r="AA363" s="415">
        <v>1</v>
      </c>
      <c r="AB363" s="415" t="s">
        <v>526</v>
      </c>
      <c r="AC363" s="415" t="str">
        <f t="shared" si="34"/>
        <v>??</v>
      </c>
      <c r="AD363" s="462">
        <f>C363</f>
        <v>0</v>
      </c>
    </row>
    <row r="364" spans="1:30" ht="13" customHeight="1" thickTop="1" thickBot="1">
      <c r="A364" s="1156"/>
      <c r="B364" s="1146"/>
      <c r="C364" s="1160"/>
      <c r="D364" s="1162"/>
      <c r="E364" s="1165"/>
      <c r="F364" s="1167"/>
      <c r="G364" s="1146"/>
      <c r="H364" s="1141"/>
      <c r="I364" s="1181"/>
      <c r="J364" s="1144"/>
      <c r="K364" s="1146"/>
      <c r="L364" s="1149"/>
      <c r="M364" s="463"/>
      <c r="N364" s="464"/>
      <c r="O364" s="465"/>
      <c r="P364" s="466"/>
      <c r="Q364" s="465"/>
      <c r="R364" s="467"/>
      <c r="S364" s="468"/>
      <c r="T364" s="465"/>
      <c r="U364" s="1184"/>
      <c r="V364" s="1184"/>
      <c r="W364" s="1194"/>
      <c r="X364" s="1201"/>
      <c r="Y364" s="1176"/>
      <c r="Z364" s="1190"/>
      <c r="AA364" s="415">
        <f>IF(P364=P363,0,1)</f>
        <v>0</v>
      </c>
      <c r="AB364" s="415" t="s">
        <v>526</v>
      </c>
      <c r="AC364" s="415" t="str">
        <f t="shared" si="34"/>
        <v>??</v>
      </c>
      <c r="AD364" s="462">
        <f>AD363</f>
        <v>0</v>
      </c>
    </row>
    <row r="365" spans="1:30" ht="13" customHeight="1" thickTop="1" thickBot="1">
      <c r="A365" s="1156"/>
      <c r="B365" s="1146"/>
      <c r="C365" s="1160"/>
      <c r="D365" s="1162"/>
      <c r="E365" s="1165"/>
      <c r="F365" s="1167"/>
      <c r="G365" s="1146"/>
      <c r="H365" s="1141"/>
      <c r="I365" s="1181"/>
      <c r="J365" s="1144"/>
      <c r="K365" s="1146"/>
      <c r="L365" s="1149"/>
      <c r="M365" s="463"/>
      <c r="N365" s="464"/>
      <c r="O365" s="465"/>
      <c r="P365" s="466"/>
      <c r="Q365" s="465"/>
      <c r="R365" s="467"/>
      <c r="S365" s="468"/>
      <c r="T365" s="465"/>
      <c r="U365" s="1184"/>
      <c r="V365" s="1184"/>
      <c r="W365" s="1194"/>
      <c r="X365" s="1201"/>
      <c r="Y365" s="1176"/>
      <c r="Z365" s="1190"/>
      <c r="AA365" s="415">
        <f>IF(P365=P364,0,IF(P365=P363,0,1))</f>
        <v>0</v>
      </c>
      <c r="AB365" s="415" t="s">
        <v>526</v>
      </c>
      <c r="AC365" s="415" t="str">
        <f t="shared" si="34"/>
        <v>??</v>
      </c>
      <c r="AD365" s="462">
        <f t="shared" si="37"/>
        <v>0</v>
      </c>
    </row>
    <row r="366" spans="1:30" ht="13" customHeight="1" thickTop="1" thickBot="1">
      <c r="A366" s="1156"/>
      <c r="B366" s="1146"/>
      <c r="C366" s="1160"/>
      <c r="D366" s="1162"/>
      <c r="E366" s="1165"/>
      <c r="F366" s="1167"/>
      <c r="G366" s="1146"/>
      <c r="H366" s="1141"/>
      <c r="I366" s="1181"/>
      <c r="J366" s="1144"/>
      <c r="K366" s="1146"/>
      <c r="L366" s="1149"/>
      <c r="M366" s="463"/>
      <c r="N366" s="464"/>
      <c r="O366" s="465"/>
      <c r="P366" s="466"/>
      <c r="Q366" s="465"/>
      <c r="R366" s="467"/>
      <c r="S366" s="468"/>
      <c r="T366" s="465"/>
      <c r="U366" s="1184"/>
      <c r="V366" s="1184"/>
      <c r="W366" s="1194"/>
      <c r="X366" s="1201"/>
      <c r="Y366" s="1176"/>
      <c r="Z366" s="1190"/>
      <c r="AA366" s="415">
        <f>IF(P366=P365,0,IF(P366=P364,0,IF(P366=P363,0,1)))</f>
        <v>0</v>
      </c>
      <c r="AB366" s="415" t="s">
        <v>526</v>
      </c>
      <c r="AC366" s="415" t="str">
        <f t="shared" si="34"/>
        <v>??</v>
      </c>
      <c r="AD366" s="462">
        <f t="shared" si="37"/>
        <v>0</v>
      </c>
    </row>
    <row r="367" spans="1:30" ht="13" customHeight="1" thickTop="1" thickBot="1">
      <c r="A367" s="1156"/>
      <c r="B367" s="1146"/>
      <c r="C367" s="1160"/>
      <c r="D367" s="1162"/>
      <c r="E367" s="1165"/>
      <c r="F367" s="1167"/>
      <c r="G367" s="1146"/>
      <c r="H367" s="1141"/>
      <c r="I367" s="1181"/>
      <c r="J367" s="1144"/>
      <c r="K367" s="1146"/>
      <c r="L367" s="1149"/>
      <c r="M367" s="463"/>
      <c r="N367" s="464"/>
      <c r="O367" s="465"/>
      <c r="P367" s="466"/>
      <c r="Q367" s="465"/>
      <c r="R367" s="467"/>
      <c r="S367" s="468"/>
      <c r="T367" s="465"/>
      <c r="U367" s="1184"/>
      <c r="V367" s="1184"/>
      <c r="W367" s="1194"/>
      <c r="X367" s="1201"/>
      <c r="Y367" s="1176"/>
      <c r="Z367" s="1190"/>
      <c r="AA367" s="415">
        <f>IF(P367=P366,0,IF(P367=P365,0,IF(P367=P364,0,IF(P367=P363,0,1))))</f>
        <v>0</v>
      </c>
      <c r="AB367" s="415" t="s">
        <v>526</v>
      </c>
      <c r="AC367" s="415" t="str">
        <f t="shared" si="34"/>
        <v>??</v>
      </c>
      <c r="AD367" s="462">
        <f t="shared" si="37"/>
        <v>0</v>
      </c>
    </row>
    <row r="368" spans="1:30" ht="13" customHeight="1" thickTop="1" thickBot="1">
      <c r="A368" s="1156"/>
      <c r="B368" s="1146"/>
      <c r="C368" s="1160"/>
      <c r="D368" s="1162"/>
      <c r="E368" s="1165"/>
      <c r="F368" s="1167"/>
      <c r="G368" s="1146"/>
      <c r="H368" s="1141"/>
      <c r="I368" s="1181"/>
      <c r="J368" s="1144"/>
      <c r="K368" s="1146"/>
      <c r="L368" s="1149"/>
      <c r="M368" s="463"/>
      <c r="N368" s="464"/>
      <c r="O368" s="465"/>
      <c r="P368" s="466"/>
      <c r="Q368" s="465"/>
      <c r="R368" s="467"/>
      <c r="S368" s="468"/>
      <c r="T368" s="465"/>
      <c r="U368" s="1184"/>
      <c r="V368" s="1184"/>
      <c r="W368" s="1191" t="str">
        <f>IF(W363&gt;9,"błąd","")</f>
        <v/>
      </c>
      <c r="X368" s="1201"/>
      <c r="Y368" s="1176"/>
      <c r="Z368" s="1190"/>
      <c r="AA368" s="415">
        <f>IF(P368=P367,0,IF(P368=P366,0,IF(P368=P365,0,IF(P368=P364,0,IF(P368=P363,0,1)))))</f>
        <v>0</v>
      </c>
      <c r="AB368" s="415" t="s">
        <v>526</v>
      </c>
      <c r="AC368" s="415" t="str">
        <f t="shared" si="34"/>
        <v>??</v>
      </c>
      <c r="AD368" s="462">
        <f t="shared" si="37"/>
        <v>0</v>
      </c>
    </row>
    <row r="369" spans="1:30" ht="13" customHeight="1" thickTop="1" thickBot="1">
      <c r="A369" s="1156"/>
      <c r="B369" s="1146"/>
      <c r="C369" s="1160"/>
      <c r="D369" s="1162"/>
      <c r="E369" s="1165"/>
      <c r="F369" s="1167"/>
      <c r="G369" s="1146"/>
      <c r="H369" s="1141"/>
      <c r="I369" s="1181"/>
      <c r="J369" s="1144"/>
      <c r="K369" s="1146"/>
      <c r="L369" s="1149"/>
      <c r="M369" s="463"/>
      <c r="N369" s="464"/>
      <c r="O369" s="465"/>
      <c r="P369" s="466"/>
      <c r="Q369" s="465"/>
      <c r="R369" s="467"/>
      <c r="S369" s="468"/>
      <c r="T369" s="465"/>
      <c r="U369" s="1184"/>
      <c r="V369" s="1184"/>
      <c r="W369" s="1191"/>
      <c r="X369" s="1201"/>
      <c r="Y369" s="1176"/>
      <c r="Z369" s="1190"/>
      <c r="AA369" s="415">
        <f>IF(P369=P368,0,IF(P369=P367,0,IF(P369=P366,0,IF(P369=P365,0,IF(P369=P364,0,IF(P369=P363,0,1))))))</f>
        <v>0</v>
      </c>
      <c r="AB369" s="415" t="s">
        <v>526</v>
      </c>
      <c r="AC369" s="415" t="str">
        <f t="shared" si="34"/>
        <v>??</v>
      </c>
      <c r="AD369" s="462">
        <f t="shared" si="37"/>
        <v>0</v>
      </c>
    </row>
    <row r="370" spans="1:30" ht="13" customHeight="1" thickTop="1" thickBot="1">
      <c r="A370" s="1157"/>
      <c r="B370" s="1147"/>
      <c r="C370" s="1161"/>
      <c r="D370" s="1163"/>
      <c r="E370" s="1166"/>
      <c r="F370" s="1168"/>
      <c r="G370" s="1147"/>
      <c r="H370" s="1142"/>
      <c r="I370" s="1182"/>
      <c r="J370" s="1145"/>
      <c r="K370" s="1147"/>
      <c r="L370" s="1150"/>
      <c r="M370" s="469"/>
      <c r="N370" s="470"/>
      <c r="O370" s="471"/>
      <c r="P370" s="472"/>
      <c r="Q370" s="471"/>
      <c r="R370" s="473"/>
      <c r="S370" s="474"/>
      <c r="T370" s="471"/>
      <c r="U370" s="1185"/>
      <c r="V370" s="1185"/>
      <c r="W370" s="1192"/>
      <c r="X370" s="1201"/>
      <c r="Y370" s="1177"/>
      <c r="Z370" s="1190"/>
      <c r="AA370" s="415">
        <f>IF(P370=P369,0,IF(P370=P368,0,IF(P370=P367,0,IF(P370=P366,0,IF(P370=P365,0,IF(P370=P364,0,IF(P370=P363,0,1)))))))</f>
        <v>0</v>
      </c>
      <c r="AB370" s="415" t="s">
        <v>526</v>
      </c>
      <c r="AC370" s="415" t="str">
        <f t="shared" si="34"/>
        <v>??</v>
      </c>
      <c r="AD370" s="462">
        <f t="shared" si="37"/>
        <v>0</v>
      </c>
    </row>
    <row r="371" spans="1:30" ht="13" customHeight="1" thickTop="1" thickBot="1">
      <c r="A371" s="1155"/>
      <c r="B371" s="1158"/>
      <c r="C371" s="1159"/>
      <c r="D371" s="1143"/>
      <c r="E371" s="1164"/>
      <c r="F371" s="1164"/>
      <c r="G371" s="1146"/>
      <c r="H371" s="1140"/>
      <c r="I371" s="452" t="s">
        <v>88</v>
      </c>
      <c r="J371" s="1143"/>
      <c r="K371" s="1146"/>
      <c r="L371" s="1148"/>
      <c r="M371" s="453"/>
      <c r="N371" s="454"/>
      <c r="O371" s="455"/>
      <c r="P371" s="456"/>
      <c r="Q371" s="455"/>
      <c r="R371" s="457"/>
      <c r="S371" s="458"/>
      <c r="T371" s="455"/>
      <c r="U371" s="1183">
        <f>SUM(R371:T378)</f>
        <v>0</v>
      </c>
      <c r="V371" s="1183">
        <f t="shared" ref="V371" si="45">IF(U371&gt;0,18,0)</f>
        <v>0</v>
      </c>
      <c r="W371" s="1193">
        <f>IF((U371-V371)&gt;=0,U371-V371,0)</f>
        <v>0</v>
      </c>
      <c r="X371" s="1201">
        <f>IF(U371&lt;V371,U371,V371)/IF(V371=0,1,V371)</f>
        <v>0</v>
      </c>
      <c r="Y371" s="1175" t="str">
        <f>IF(X371=1,"pe",IF(X371&gt;0,"ne",""))</f>
        <v/>
      </c>
      <c r="Z371" s="1190"/>
      <c r="AA371" s="415">
        <v>1</v>
      </c>
      <c r="AB371" s="415" t="s">
        <v>526</v>
      </c>
      <c r="AC371" s="415" t="str">
        <f t="shared" si="34"/>
        <v>??</v>
      </c>
      <c r="AD371" s="462">
        <f>C371</f>
        <v>0</v>
      </c>
    </row>
    <row r="372" spans="1:30" ht="13" customHeight="1" thickTop="1" thickBot="1">
      <c r="A372" s="1156"/>
      <c r="B372" s="1146"/>
      <c r="C372" s="1160"/>
      <c r="D372" s="1162"/>
      <c r="E372" s="1165"/>
      <c r="F372" s="1167"/>
      <c r="G372" s="1146"/>
      <c r="H372" s="1141"/>
      <c r="I372" s="1181"/>
      <c r="J372" s="1144"/>
      <c r="K372" s="1146"/>
      <c r="L372" s="1149"/>
      <c r="M372" s="463"/>
      <c r="N372" s="464"/>
      <c r="O372" s="465"/>
      <c r="P372" s="466"/>
      <c r="Q372" s="465"/>
      <c r="R372" s="467"/>
      <c r="S372" s="468"/>
      <c r="T372" s="465"/>
      <c r="U372" s="1184"/>
      <c r="V372" s="1184"/>
      <c r="W372" s="1194"/>
      <c r="X372" s="1201"/>
      <c r="Y372" s="1176"/>
      <c r="Z372" s="1190"/>
      <c r="AA372" s="415">
        <f>IF(P372=P371,0,1)</f>
        <v>0</v>
      </c>
      <c r="AB372" s="415" t="s">
        <v>526</v>
      </c>
      <c r="AC372" s="415" t="str">
        <f t="shared" si="34"/>
        <v>??</v>
      </c>
      <c r="AD372" s="462">
        <f t="shared" ref="AD372:AD394" si="46">AD371</f>
        <v>0</v>
      </c>
    </row>
    <row r="373" spans="1:30" ht="13" customHeight="1" thickTop="1" thickBot="1">
      <c r="A373" s="1156"/>
      <c r="B373" s="1146"/>
      <c r="C373" s="1160"/>
      <c r="D373" s="1162"/>
      <c r="E373" s="1165"/>
      <c r="F373" s="1167"/>
      <c r="G373" s="1146"/>
      <c r="H373" s="1141"/>
      <c r="I373" s="1181"/>
      <c r="J373" s="1144"/>
      <c r="K373" s="1146"/>
      <c r="L373" s="1149"/>
      <c r="M373" s="463"/>
      <c r="N373" s="464"/>
      <c r="O373" s="465"/>
      <c r="P373" s="466"/>
      <c r="Q373" s="465"/>
      <c r="R373" s="467"/>
      <c r="S373" s="468"/>
      <c r="T373" s="465"/>
      <c r="U373" s="1184"/>
      <c r="V373" s="1184"/>
      <c r="W373" s="1194"/>
      <c r="X373" s="1201"/>
      <c r="Y373" s="1176"/>
      <c r="Z373" s="1190"/>
      <c r="AA373" s="415">
        <f>IF(P373=P372,0,IF(P373=P371,0,1))</f>
        <v>0</v>
      </c>
      <c r="AB373" s="415" t="s">
        <v>526</v>
      </c>
      <c r="AC373" s="415" t="str">
        <f t="shared" si="34"/>
        <v>??</v>
      </c>
      <c r="AD373" s="462">
        <f t="shared" si="46"/>
        <v>0</v>
      </c>
    </row>
    <row r="374" spans="1:30" ht="13" customHeight="1" thickTop="1" thickBot="1">
      <c r="A374" s="1156"/>
      <c r="B374" s="1146"/>
      <c r="C374" s="1160"/>
      <c r="D374" s="1162"/>
      <c r="E374" s="1165"/>
      <c r="F374" s="1167"/>
      <c r="G374" s="1146"/>
      <c r="H374" s="1141"/>
      <c r="I374" s="1181"/>
      <c r="J374" s="1144"/>
      <c r="K374" s="1146"/>
      <c r="L374" s="1149"/>
      <c r="M374" s="463"/>
      <c r="N374" s="464"/>
      <c r="O374" s="465"/>
      <c r="P374" s="466"/>
      <c r="Q374" s="465"/>
      <c r="R374" s="467"/>
      <c r="S374" s="468"/>
      <c r="T374" s="465"/>
      <c r="U374" s="1184"/>
      <c r="V374" s="1184"/>
      <c r="W374" s="1194"/>
      <c r="X374" s="1201"/>
      <c r="Y374" s="1176"/>
      <c r="Z374" s="1190"/>
      <c r="AA374" s="415">
        <f>IF(P374=P373,0,IF(P374=P372,0,IF(P374=P371,0,1)))</f>
        <v>0</v>
      </c>
      <c r="AB374" s="415" t="s">
        <v>526</v>
      </c>
      <c r="AC374" s="415" t="str">
        <f t="shared" si="34"/>
        <v>??</v>
      </c>
      <c r="AD374" s="462">
        <f t="shared" si="46"/>
        <v>0</v>
      </c>
    </row>
    <row r="375" spans="1:30" ht="13" customHeight="1" thickTop="1" thickBot="1">
      <c r="A375" s="1156"/>
      <c r="B375" s="1146"/>
      <c r="C375" s="1160"/>
      <c r="D375" s="1162"/>
      <c r="E375" s="1165"/>
      <c r="F375" s="1167"/>
      <c r="G375" s="1146"/>
      <c r="H375" s="1141"/>
      <c r="I375" s="1181"/>
      <c r="J375" s="1144"/>
      <c r="K375" s="1146"/>
      <c r="L375" s="1149"/>
      <c r="M375" s="463"/>
      <c r="N375" s="464"/>
      <c r="O375" s="465"/>
      <c r="P375" s="466"/>
      <c r="Q375" s="465"/>
      <c r="R375" s="467"/>
      <c r="S375" s="468"/>
      <c r="T375" s="465"/>
      <c r="U375" s="1184"/>
      <c r="V375" s="1184"/>
      <c r="W375" s="1194"/>
      <c r="X375" s="1201"/>
      <c r="Y375" s="1176"/>
      <c r="Z375" s="1190"/>
      <c r="AA375" s="415">
        <f>IF(P375=P374,0,IF(P375=P373,0,IF(P375=P372,0,IF(P375=P371,0,1))))</f>
        <v>0</v>
      </c>
      <c r="AB375" s="415" t="s">
        <v>526</v>
      </c>
      <c r="AC375" s="415" t="str">
        <f t="shared" si="34"/>
        <v>??</v>
      </c>
      <c r="AD375" s="462">
        <f t="shared" si="46"/>
        <v>0</v>
      </c>
    </row>
    <row r="376" spans="1:30" ht="13" customHeight="1" thickTop="1" thickBot="1">
      <c r="A376" s="1156"/>
      <c r="B376" s="1146"/>
      <c r="C376" s="1160"/>
      <c r="D376" s="1162"/>
      <c r="E376" s="1165"/>
      <c r="F376" s="1167"/>
      <c r="G376" s="1146"/>
      <c r="H376" s="1141"/>
      <c r="I376" s="1181"/>
      <c r="J376" s="1144"/>
      <c r="K376" s="1146"/>
      <c r="L376" s="1149"/>
      <c r="M376" s="463"/>
      <c r="N376" s="464"/>
      <c r="O376" s="465"/>
      <c r="P376" s="466"/>
      <c r="Q376" s="465"/>
      <c r="R376" s="467"/>
      <c r="S376" s="468"/>
      <c r="T376" s="465"/>
      <c r="U376" s="1184"/>
      <c r="V376" s="1184"/>
      <c r="W376" s="1191" t="str">
        <f>IF(W371&gt;9,"błąd","")</f>
        <v/>
      </c>
      <c r="X376" s="1201"/>
      <c r="Y376" s="1176"/>
      <c r="Z376" s="1190"/>
      <c r="AA376" s="415">
        <f>IF(P376=P375,0,IF(P376=P374,0,IF(P376=P373,0,IF(P376=P372,0,IF(P376=P371,0,1)))))</f>
        <v>0</v>
      </c>
      <c r="AB376" s="415" t="s">
        <v>526</v>
      </c>
      <c r="AC376" s="415" t="str">
        <f t="shared" si="34"/>
        <v>??</v>
      </c>
      <c r="AD376" s="462">
        <f t="shared" si="46"/>
        <v>0</v>
      </c>
    </row>
    <row r="377" spans="1:30" ht="13" customHeight="1" thickTop="1" thickBot="1">
      <c r="A377" s="1156"/>
      <c r="B377" s="1146"/>
      <c r="C377" s="1160"/>
      <c r="D377" s="1162"/>
      <c r="E377" s="1165"/>
      <c r="F377" s="1167"/>
      <c r="G377" s="1146"/>
      <c r="H377" s="1141"/>
      <c r="I377" s="1181"/>
      <c r="J377" s="1144"/>
      <c r="K377" s="1146"/>
      <c r="L377" s="1149"/>
      <c r="M377" s="463"/>
      <c r="N377" s="464"/>
      <c r="O377" s="465"/>
      <c r="P377" s="466"/>
      <c r="Q377" s="465"/>
      <c r="R377" s="467"/>
      <c r="S377" s="468"/>
      <c r="T377" s="465"/>
      <c r="U377" s="1184"/>
      <c r="V377" s="1184"/>
      <c r="W377" s="1191"/>
      <c r="X377" s="1201"/>
      <c r="Y377" s="1176"/>
      <c r="Z377" s="1190"/>
      <c r="AA377" s="415">
        <f>IF(P377=P376,0,IF(P377=P375,0,IF(P377=P374,0,IF(P377=P373,0,IF(P377=P372,0,IF(P377=P371,0,1))))))</f>
        <v>0</v>
      </c>
      <c r="AB377" s="415" t="s">
        <v>526</v>
      </c>
      <c r="AC377" s="415" t="str">
        <f t="shared" si="34"/>
        <v>??</v>
      </c>
      <c r="AD377" s="462">
        <f t="shared" si="46"/>
        <v>0</v>
      </c>
    </row>
    <row r="378" spans="1:30" ht="13" customHeight="1" thickTop="1" thickBot="1">
      <c r="A378" s="1157"/>
      <c r="B378" s="1147"/>
      <c r="C378" s="1161"/>
      <c r="D378" s="1163"/>
      <c r="E378" s="1166"/>
      <c r="F378" s="1168"/>
      <c r="G378" s="1147"/>
      <c r="H378" s="1142"/>
      <c r="I378" s="1182"/>
      <c r="J378" s="1145"/>
      <c r="K378" s="1147"/>
      <c r="L378" s="1150"/>
      <c r="M378" s="469"/>
      <c r="N378" s="470"/>
      <c r="O378" s="471"/>
      <c r="P378" s="472"/>
      <c r="Q378" s="471"/>
      <c r="R378" s="473"/>
      <c r="S378" s="474"/>
      <c r="T378" s="471"/>
      <c r="U378" s="1185"/>
      <c r="V378" s="1185"/>
      <c r="W378" s="1192"/>
      <c r="X378" s="1201"/>
      <c r="Y378" s="1177"/>
      <c r="Z378" s="1190"/>
      <c r="AA378" s="415">
        <f>IF(P378=P377,0,IF(P378=P376,0,IF(P378=P375,0,IF(P378=P374,0,IF(P378=P373,0,IF(P378=P372,0,IF(P378=P371,0,1)))))))</f>
        <v>0</v>
      </c>
      <c r="AB378" s="415" t="s">
        <v>526</v>
      </c>
      <c r="AC378" s="415" t="str">
        <f t="shared" si="34"/>
        <v>??</v>
      </c>
      <c r="AD378" s="462">
        <f t="shared" si="46"/>
        <v>0</v>
      </c>
    </row>
    <row r="379" spans="1:30" ht="13" customHeight="1" thickTop="1" thickBot="1">
      <c r="A379" s="1155"/>
      <c r="B379" s="1158"/>
      <c r="C379" s="1159"/>
      <c r="D379" s="1143"/>
      <c r="E379" s="1164"/>
      <c r="F379" s="1164"/>
      <c r="G379" s="1146"/>
      <c r="H379" s="1140"/>
      <c r="I379" s="452" t="s">
        <v>88</v>
      </c>
      <c r="J379" s="1143"/>
      <c r="K379" s="1146"/>
      <c r="L379" s="1148"/>
      <c r="M379" s="453"/>
      <c r="N379" s="454"/>
      <c r="O379" s="455"/>
      <c r="P379" s="456"/>
      <c r="Q379" s="455"/>
      <c r="R379" s="457"/>
      <c r="S379" s="458"/>
      <c r="T379" s="455"/>
      <c r="U379" s="1183">
        <f>SUM(R379:T386)</f>
        <v>0</v>
      </c>
      <c r="V379" s="1183">
        <f t="shared" ref="V379" si="47">IF(U379&gt;0,18,0)</f>
        <v>0</v>
      </c>
      <c r="W379" s="1193">
        <f>IF((U379-V379)&gt;=0,U379-V379,0)</f>
        <v>0</v>
      </c>
      <c r="X379" s="1201">
        <f>IF(U379&lt;V379,U379,V379)/IF(V379=0,1,V379)</f>
        <v>0</v>
      </c>
      <c r="Y379" s="1175" t="str">
        <f>IF(X379=1,"pe",IF(X379&gt;0,"ne",""))</f>
        <v/>
      </c>
      <c r="Z379" s="1190"/>
      <c r="AA379" s="415">
        <v>1</v>
      </c>
      <c r="AB379" s="415" t="s">
        <v>526</v>
      </c>
      <c r="AC379" s="415" t="str">
        <f t="shared" si="34"/>
        <v>??</v>
      </c>
      <c r="AD379" s="462">
        <f>C379</f>
        <v>0</v>
      </c>
    </row>
    <row r="380" spans="1:30" ht="13" customHeight="1" thickTop="1" thickBot="1">
      <c r="A380" s="1156"/>
      <c r="B380" s="1146"/>
      <c r="C380" s="1160"/>
      <c r="D380" s="1162"/>
      <c r="E380" s="1165"/>
      <c r="F380" s="1167"/>
      <c r="G380" s="1146"/>
      <c r="H380" s="1141"/>
      <c r="I380" s="1181"/>
      <c r="J380" s="1144"/>
      <c r="K380" s="1146"/>
      <c r="L380" s="1149"/>
      <c r="M380" s="463"/>
      <c r="N380" s="464"/>
      <c r="O380" s="465"/>
      <c r="P380" s="466"/>
      <c r="Q380" s="465"/>
      <c r="R380" s="467"/>
      <c r="S380" s="468"/>
      <c r="T380" s="465"/>
      <c r="U380" s="1184"/>
      <c r="V380" s="1184"/>
      <c r="W380" s="1194"/>
      <c r="X380" s="1201"/>
      <c r="Y380" s="1176"/>
      <c r="Z380" s="1190"/>
      <c r="AA380" s="415">
        <f>IF(P380=P379,0,1)</f>
        <v>0</v>
      </c>
      <c r="AB380" s="415" t="s">
        <v>526</v>
      </c>
      <c r="AC380" s="415" t="str">
        <f t="shared" si="34"/>
        <v>??</v>
      </c>
      <c r="AD380" s="462">
        <f>AD379</f>
        <v>0</v>
      </c>
    </row>
    <row r="381" spans="1:30" ht="13" customHeight="1" thickTop="1" thickBot="1">
      <c r="A381" s="1156"/>
      <c r="B381" s="1146"/>
      <c r="C381" s="1160"/>
      <c r="D381" s="1162"/>
      <c r="E381" s="1165"/>
      <c r="F381" s="1167"/>
      <c r="G381" s="1146"/>
      <c r="H381" s="1141"/>
      <c r="I381" s="1181"/>
      <c r="J381" s="1144"/>
      <c r="K381" s="1146"/>
      <c r="L381" s="1149"/>
      <c r="M381" s="463"/>
      <c r="N381" s="464"/>
      <c r="O381" s="465"/>
      <c r="P381" s="466"/>
      <c r="Q381" s="465"/>
      <c r="R381" s="467"/>
      <c r="S381" s="468"/>
      <c r="T381" s="465"/>
      <c r="U381" s="1184"/>
      <c r="V381" s="1184"/>
      <c r="W381" s="1194"/>
      <c r="X381" s="1201"/>
      <c r="Y381" s="1176"/>
      <c r="Z381" s="1190"/>
      <c r="AA381" s="415">
        <f>IF(P381=P380,0,IF(P381=P379,0,1))</f>
        <v>0</v>
      </c>
      <c r="AB381" s="415" t="s">
        <v>526</v>
      </c>
      <c r="AC381" s="415" t="str">
        <f t="shared" si="34"/>
        <v>??</v>
      </c>
      <c r="AD381" s="462">
        <f t="shared" si="46"/>
        <v>0</v>
      </c>
    </row>
    <row r="382" spans="1:30" ht="13" customHeight="1" thickTop="1" thickBot="1">
      <c r="A382" s="1156"/>
      <c r="B382" s="1146"/>
      <c r="C382" s="1160"/>
      <c r="D382" s="1162"/>
      <c r="E382" s="1165"/>
      <c r="F382" s="1167"/>
      <c r="G382" s="1146"/>
      <c r="H382" s="1141"/>
      <c r="I382" s="1181"/>
      <c r="J382" s="1144"/>
      <c r="K382" s="1146"/>
      <c r="L382" s="1149"/>
      <c r="M382" s="463"/>
      <c r="N382" s="464"/>
      <c r="O382" s="465"/>
      <c r="P382" s="466"/>
      <c r="Q382" s="465"/>
      <c r="R382" s="467"/>
      <c r="S382" s="468"/>
      <c r="T382" s="465"/>
      <c r="U382" s="1184"/>
      <c r="V382" s="1184"/>
      <c r="W382" s="1194"/>
      <c r="X382" s="1201"/>
      <c r="Y382" s="1176"/>
      <c r="Z382" s="1190"/>
      <c r="AA382" s="415">
        <f>IF(P382=P381,0,IF(P382=P380,0,IF(P382=P379,0,1)))</f>
        <v>0</v>
      </c>
      <c r="AB382" s="415" t="s">
        <v>526</v>
      </c>
      <c r="AC382" s="415" t="str">
        <f t="shared" si="34"/>
        <v>??</v>
      </c>
      <c r="AD382" s="462">
        <f t="shared" si="46"/>
        <v>0</v>
      </c>
    </row>
    <row r="383" spans="1:30" ht="13" customHeight="1" thickTop="1" thickBot="1">
      <c r="A383" s="1156"/>
      <c r="B383" s="1146"/>
      <c r="C383" s="1160"/>
      <c r="D383" s="1162"/>
      <c r="E383" s="1165"/>
      <c r="F383" s="1167"/>
      <c r="G383" s="1146"/>
      <c r="H383" s="1141"/>
      <c r="I383" s="1181"/>
      <c r="J383" s="1144"/>
      <c r="K383" s="1146"/>
      <c r="L383" s="1149"/>
      <c r="M383" s="463"/>
      <c r="N383" s="464"/>
      <c r="O383" s="465"/>
      <c r="P383" s="466"/>
      <c r="Q383" s="465"/>
      <c r="R383" s="467"/>
      <c r="S383" s="468"/>
      <c r="T383" s="465"/>
      <c r="U383" s="1184"/>
      <c r="V383" s="1184"/>
      <c r="W383" s="1194"/>
      <c r="X383" s="1201"/>
      <c r="Y383" s="1176"/>
      <c r="Z383" s="1190"/>
      <c r="AA383" s="415">
        <f>IF(P383=P382,0,IF(P383=P381,0,IF(P383=P380,0,IF(P383=P379,0,1))))</f>
        <v>0</v>
      </c>
      <c r="AB383" s="415" t="s">
        <v>526</v>
      </c>
      <c r="AC383" s="415" t="str">
        <f t="shared" si="34"/>
        <v>??</v>
      </c>
      <c r="AD383" s="462">
        <f t="shared" si="46"/>
        <v>0</v>
      </c>
    </row>
    <row r="384" spans="1:30" ht="13" customHeight="1" thickTop="1" thickBot="1">
      <c r="A384" s="1156"/>
      <c r="B384" s="1146"/>
      <c r="C384" s="1160"/>
      <c r="D384" s="1162"/>
      <c r="E384" s="1165"/>
      <c r="F384" s="1167"/>
      <c r="G384" s="1146"/>
      <c r="H384" s="1141"/>
      <c r="I384" s="1181"/>
      <c r="J384" s="1144"/>
      <c r="K384" s="1146"/>
      <c r="L384" s="1149"/>
      <c r="M384" s="463"/>
      <c r="N384" s="464"/>
      <c r="O384" s="465"/>
      <c r="P384" s="466"/>
      <c r="Q384" s="465"/>
      <c r="R384" s="467"/>
      <c r="S384" s="468"/>
      <c r="T384" s="465"/>
      <c r="U384" s="1184"/>
      <c r="V384" s="1184"/>
      <c r="W384" s="1191" t="str">
        <f>IF(W379&gt;9,"błąd","")</f>
        <v/>
      </c>
      <c r="X384" s="1201"/>
      <c r="Y384" s="1176"/>
      <c r="Z384" s="1190"/>
      <c r="AA384" s="415">
        <f>IF(P384=P383,0,IF(P384=P382,0,IF(P384=P381,0,IF(P384=P380,0,IF(P384=P379,0,1)))))</f>
        <v>0</v>
      </c>
      <c r="AB384" s="415" t="s">
        <v>526</v>
      </c>
      <c r="AC384" s="415" t="str">
        <f t="shared" si="34"/>
        <v>??</v>
      </c>
      <c r="AD384" s="462">
        <f t="shared" si="46"/>
        <v>0</v>
      </c>
    </row>
    <row r="385" spans="1:31" ht="13" customHeight="1" thickTop="1" thickBot="1">
      <c r="A385" s="1156"/>
      <c r="B385" s="1146"/>
      <c r="C385" s="1160"/>
      <c r="D385" s="1162"/>
      <c r="E385" s="1165"/>
      <c r="F385" s="1167"/>
      <c r="G385" s="1146"/>
      <c r="H385" s="1141"/>
      <c r="I385" s="1181"/>
      <c r="J385" s="1144"/>
      <c r="K385" s="1146"/>
      <c r="L385" s="1149"/>
      <c r="M385" s="463"/>
      <c r="N385" s="464"/>
      <c r="O385" s="465"/>
      <c r="P385" s="466"/>
      <c r="Q385" s="465"/>
      <c r="R385" s="467"/>
      <c r="S385" s="468"/>
      <c r="T385" s="465"/>
      <c r="U385" s="1184"/>
      <c r="V385" s="1184"/>
      <c r="W385" s="1191"/>
      <c r="X385" s="1201"/>
      <c r="Y385" s="1176"/>
      <c r="Z385" s="1190"/>
      <c r="AA385" s="415">
        <f>IF(P385=P384,0,IF(P385=P383,0,IF(P385=P382,0,IF(P385=P381,0,IF(P385=P380,0,IF(P385=P379,0,1))))))</f>
        <v>0</v>
      </c>
      <c r="AB385" s="415" t="s">
        <v>526</v>
      </c>
      <c r="AC385" s="415" t="str">
        <f t="shared" si="34"/>
        <v>??</v>
      </c>
      <c r="AD385" s="462">
        <f t="shared" si="46"/>
        <v>0</v>
      </c>
    </row>
    <row r="386" spans="1:31" ht="13" customHeight="1" thickTop="1" thickBot="1">
      <c r="A386" s="1157"/>
      <c r="B386" s="1147"/>
      <c r="C386" s="1161"/>
      <c r="D386" s="1163"/>
      <c r="E386" s="1166"/>
      <c r="F386" s="1168"/>
      <c r="G386" s="1147"/>
      <c r="H386" s="1142"/>
      <c r="I386" s="1182"/>
      <c r="J386" s="1145"/>
      <c r="K386" s="1147"/>
      <c r="L386" s="1150"/>
      <c r="M386" s="469"/>
      <c r="N386" s="470"/>
      <c r="O386" s="471"/>
      <c r="P386" s="472"/>
      <c r="Q386" s="471"/>
      <c r="R386" s="473"/>
      <c r="S386" s="474"/>
      <c r="T386" s="471"/>
      <c r="U386" s="1185"/>
      <c r="V386" s="1185"/>
      <c r="W386" s="1192"/>
      <c r="X386" s="1201"/>
      <c r="Y386" s="1177"/>
      <c r="Z386" s="1190"/>
      <c r="AA386" s="415">
        <f>IF(P386=P385,0,IF(P386=P384,0,IF(P386=P383,0,IF(P386=P382,0,IF(P386=P381,0,IF(P386=P380,0,IF(P386=P379,0,1)))))))</f>
        <v>0</v>
      </c>
      <c r="AB386" s="415" t="s">
        <v>526</v>
      </c>
      <c r="AC386" s="415" t="str">
        <f t="shared" si="34"/>
        <v>??</v>
      </c>
      <c r="AD386" s="462">
        <f t="shared" si="46"/>
        <v>0</v>
      </c>
    </row>
    <row r="387" spans="1:31" ht="13" customHeight="1" thickTop="1" thickBot="1">
      <c r="A387" s="1155"/>
      <c r="B387" s="1158"/>
      <c r="C387" s="1159"/>
      <c r="D387" s="1143"/>
      <c r="E387" s="1164"/>
      <c r="F387" s="1164"/>
      <c r="G387" s="1146"/>
      <c r="H387" s="1140"/>
      <c r="I387" s="452" t="s">
        <v>88</v>
      </c>
      <c r="J387" s="1143"/>
      <c r="K387" s="1146"/>
      <c r="L387" s="1148"/>
      <c r="M387" s="453"/>
      <c r="N387" s="454"/>
      <c r="O387" s="455"/>
      <c r="P387" s="456"/>
      <c r="Q387" s="455"/>
      <c r="R387" s="457"/>
      <c r="S387" s="458"/>
      <c r="T387" s="455"/>
      <c r="U387" s="1183">
        <f>SUM(R387:T394)</f>
        <v>0</v>
      </c>
      <c r="V387" s="1202"/>
      <c r="W387" s="1193">
        <f>IF((U387-V387)&gt;=0,U387-V387,0)</f>
        <v>0</v>
      </c>
      <c r="X387" s="1201">
        <f>IF(U387&lt;V387,U387,V387)/IF(V387=0,1,V387)</f>
        <v>0</v>
      </c>
      <c r="Y387" s="1175" t="str">
        <f>IF(X387=1,"pe",IF(X387&gt;0,"ne",""))</f>
        <v/>
      </c>
      <c r="Z387" s="1190" t="s">
        <v>527</v>
      </c>
      <c r="AA387" s="415">
        <v>1</v>
      </c>
      <c r="AB387" s="415" t="s">
        <v>526</v>
      </c>
      <c r="AC387" s="415" t="str">
        <f t="shared" si="34"/>
        <v>??</v>
      </c>
      <c r="AD387" s="462">
        <f>C387</f>
        <v>0</v>
      </c>
    </row>
    <row r="388" spans="1:31" ht="13" customHeight="1" thickTop="1" thickBot="1">
      <c r="A388" s="1156"/>
      <c r="B388" s="1146"/>
      <c r="C388" s="1160"/>
      <c r="D388" s="1162"/>
      <c r="E388" s="1165"/>
      <c r="F388" s="1167"/>
      <c r="G388" s="1146"/>
      <c r="H388" s="1141"/>
      <c r="I388" s="1181"/>
      <c r="J388" s="1144"/>
      <c r="K388" s="1146"/>
      <c r="L388" s="1149"/>
      <c r="M388" s="463"/>
      <c r="N388" s="464"/>
      <c r="O388" s="465"/>
      <c r="P388" s="466"/>
      <c r="Q388" s="465"/>
      <c r="R388" s="467"/>
      <c r="S388" s="468"/>
      <c r="T388" s="465"/>
      <c r="U388" s="1184"/>
      <c r="V388" s="1203"/>
      <c r="W388" s="1194"/>
      <c r="X388" s="1201"/>
      <c r="Y388" s="1176"/>
      <c r="Z388" s="1190"/>
      <c r="AA388" s="415">
        <f>IF(P388=P387,0,1)</f>
        <v>0</v>
      </c>
      <c r="AB388" s="415" t="s">
        <v>526</v>
      </c>
      <c r="AC388" s="415" t="str">
        <f t="shared" si="34"/>
        <v>??</v>
      </c>
      <c r="AD388" s="462">
        <f>AD387</f>
        <v>0</v>
      </c>
    </row>
    <row r="389" spans="1:31" ht="13" customHeight="1" thickTop="1" thickBot="1">
      <c r="A389" s="1156"/>
      <c r="B389" s="1146"/>
      <c r="C389" s="1160"/>
      <c r="D389" s="1162"/>
      <c r="E389" s="1165"/>
      <c r="F389" s="1167"/>
      <c r="G389" s="1146"/>
      <c r="H389" s="1141"/>
      <c r="I389" s="1181"/>
      <c r="J389" s="1144"/>
      <c r="K389" s="1146"/>
      <c r="L389" s="1149"/>
      <c r="M389" s="463"/>
      <c r="N389" s="464"/>
      <c r="O389" s="465"/>
      <c r="P389" s="466"/>
      <c r="Q389" s="465"/>
      <c r="R389" s="467"/>
      <c r="S389" s="468"/>
      <c r="T389" s="465"/>
      <c r="U389" s="1184"/>
      <c r="V389" s="1203"/>
      <c r="W389" s="1194"/>
      <c r="X389" s="1201"/>
      <c r="Y389" s="1176"/>
      <c r="Z389" s="1190"/>
      <c r="AA389" s="415">
        <f>IF(P389=P388,0,IF(P389=P387,0,1))</f>
        <v>0</v>
      </c>
      <c r="AB389" s="415" t="s">
        <v>526</v>
      </c>
      <c r="AC389" s="415" t="str">
        <f t="shared" si="34"/>
        <v>??</v>
      </c>
      <c r="AD389" s="462">
        <f t="shared" si="46"/>
        <v>0</v>
      </c>
    </row>
    <row r="390" spans="1:31" ht="13" customHeight="1" thickTop="1" thickBot="1">
      <c r="A390" s="1156"/>
      <c r="B390" s="1146"/>
      <c r="C390" s="1160"/>
      <c r="D390" s="1162"/>
      <c r="E390" s="1165"/>
      <c r="F390" s="1167"/>
      <c r="G390" s="1146"/>
      <c r="H390" s="1141"/>
      <c r="I390" s="1181"/>
      <c r="J390" s="1144"/>
      <c r="K390" s="1146"/>
      <c r="L390" s="1149"/>
      <c r="M390" s="463"/>
      <c r="N390" s="464"/>
      <c r="O390" s="465"/>
      <c r="P390" s="466"/>
      <c r="Q390" s="465"/>
      <c r="R390" s="467"/>
      <c r="S390" s="468"/>
      <c r="T390" s="465"/>
      <c r="U390" s="1184"/>
      <c r="V390" s="1203"/>
      <c r="W390" s="1194"/>
      <c r="X390" s="1201"/>
      <c r="Y390" s="1176"/>
      <c r="Z390" s="1190"/>
      <c r="AA390" s="415">
        <f>IF(P390=P389,0,IF(P390=P388,0,IF(P390=P387,0,1)))</f>
        <v>0</v>
      </c>
      <c r="AB390" s="415" t="s">
        <v>526</v>
      </c>
      <c r="AC390" s="415" t="str">
        <f t="shared" si="34"/>
        <v>??</v>
      </c>
      <c r="AD390" s="462">
        <f t="shared" si="46"/>
        <v>0</v>
      </c>
    </row>
    <row r="391" spans="1:31" ht="13" customHeight="1" thickTop="1" thickBot="1">
      <c r="A391" s="1156"/>
      <c r="B391" s="1146"/>
      <c r="C391" s="1160"/>
      <c r="D391" s="1162"/>
      <c r="E391" s="1165"/>
      <c r="F391" s="1167"/>
      <c r="G391" s="1146"/>
      <c r="H391" s="1141"/>
      <c r="I391" s="1181"/>
      <c r="J391" s="1144"/>
      <c r="K391" s="1146"/>
      <c r="L391" s="1149"/>
      <c r="M391" s="463"/>
      <c r="N391" s="464"/>
      <c r="O391" s="465"/>
      <c r="P391" s="466"/>
      <c r="Q391" s="465"/>
      <c r="R391" s="467"/>
      <c r="S391" s="468"/>
      <c r="T391" s="465"/>
      <c r="U391" s="1184"/>
      <c r="V391" s="1203"/>
      <c r="W391" s="1194"/>
      <c r="X391" s="1201"/>
      <c r="Y391" s="1176"/>
      <c r="Z391" s="1190"/>
      <c r="AA391" s="415">
        <f>IF(P391=P390,0,IF(P391=P389,0,IF(P391=P388,0,IF(P391=P387,0,1))))</f>
        <v>0</v>
      </c>
      <c r="AB391" s="415" t="s">
        <v>526</v>
      </c>
      <c r="AC391" s="415" t="str">
        <f t="shared" si="34"/>
        <v>??</v>
      </c>
      <c r="AD391" s="462">
        <f t="shared" si="46"/>
        <v>0</v>
      </c>
    </row>
    <row r="392" spans="1:31" ht="13" customHeight="1" thickTop="1" thickBot="1">
      <c r="A392" s="1156"/>
      <c r="B392" s="1146"/>
      <c r="C392" s="1160"/>
      <c r="D392" s="1162"/>
      <c r="E392" s="1165"/>
      <c r="F392" s="1167"/>
      <c r="G392" s="1146"/>
      <c r="H392" s="1141"/>
      <c r="I392" s="1181"/>
      <c r="J392" s="1144"/>
      <c r="K392" s="1146"/>
      <c r="L392" s="1149"/>
      <c r="M392" s="463"/>
      <c r="N392" s="464"/>
      <c r="O392" s="465"/>
      <c r="P392" s="466"/>
      <c r="Q392" s="465"/>
      <c r="R392" s="467"/>
      <c r="S392" s="468"/>
      <c r="T392" s="465"/>
      <c r="U392" s="1184"/>
      <c r="V392" s="1203"/>
      <c r="W392" s="1191" t="str">
        <f>IF(W387&gt;V387/2,"błąd","")</f>
        <v/>
      </c>
      <c r="X392" s="1201"/>
      <c r="Y392" s="1176"/>
      <c r="Z392" s="1190"/>
      <c r="AA392" s="415">
        <f>IF(P392=P391,0,IF(P392=P390,0,IF(P392=P389,0,IF(P392=P388,0,IF(P392=P387,0,1)))))</f>
        <v>0</v>
      </c>
      <c r="AB392" s="415" t="s">
        <v>526</v>
      </c>
      <c r="AC392" s="415" t="str">
        <f t="shared" si="34"/>
        <v>??</v>
      </c>
      <c r="AD392" s="462">
        <f t="shared" si="46"/>
        <v>0</v>
      </c>
    </row>
    <row r="393" spans="1:31" ht="13" customHeight="1" thickTop="1" thickBot="1">
      <c r="A393" s="1156"/>
      <c r="B393" s="1146"/>
      <c r="C393" s="1160"/>
      <c r="D393" s="1162"/>
      <c r="E393" s="1165"/>
      <c r="F393" s="1167"/>
      <c r="G393" s="1146"/>
      <c r="H393" s="1141"/>
      <c r="I393" s="1181"/>
      <c r="J393" s="1144"/>
      <c r="K393" s="1146"/>
      <c r="L393" s="1149"/>
      <c r="M393" s="463"/>
      <c r="N393" s="464"/>
      <c r="O393" s="465"/>
      <c r="P393" s="466"/>
      <c r="Q393" s="465"/>
      <c r="R393" s="467"/>
      <c r="S393" s="468"/>
      <c r="T393" s="465"/>
      <c r="U393" s="1184"/>
      <c r="V393" s="1203"/>
      <c r="W393" s="1191"/>
      <c r="X393" s="1201"/>
      <c r="Y393" s="1176"/>
      <c r="Z393" s="1190"/>
      <c r="AA393" s="415">
        <f>IF(P393=P392,0,IF(P393=P391,0,IF(P393=P390,0,IF(P393=P389,0,IF(P393=P388,0,IF(P393=P387,0,1))))))</f>
        <v>0</v>
      </c>
      <c r="AB393" s="415" t="s">
        <v>526</v>
      </c>
      <c r="AC393" s="415" t="str">
        <f t="shared" si="34"/>
        <v>??</v>
      </c>
      <c r="AD393" s="462">
        <f t="shared" si="46"/>
        <v>0</v>
      </c>
    </row>
    <row r="394" spans="1:31" ht="13" customHeight="1" thickTop="1" thickBot="1">
      <c r="A394" s="1157"/>
      <c r="B394" s="1147"/>
      <c r="C394" s="1161"/>
      <c r="D394" s="1163"/>
      <c r="E394" s="1166"/>
      <c r="F394" s="1168"/>
      <c r="G394" s="1147"/>
      <c r="H394" s="1142"/>
      <c r="I394" s="1182"/>
      <c r="J394" s="1145"/>
      <c r="K394" s="1147"/>
      <c r="L394" s="1150"/>
      <c r="M394" s="469"/>
      <c r="N394" s="470"/>
      <c r="O394" s="471"/>
      <c r="P394" s="472"/>
      <c r="Q394" s="471"/>
      <c r="R394" s="473"/>
      <c r="S394" s="474"/>
      <c r="T394" s="471"/>
      <c r="U394" s="1185"/>
      <c r="V394" s="1204"/>
      <c r="W394" s="1192"/>
      <c r="X394" s="1201"/>
      <c r="Y394" s="1177"/>
      <c r="Z394" s="1190"/>
      <c r="AA394" s="415">
        <f>IF(P394=P393,0,IF(P394=P392,0,IF(P394=P391,0,IF(P394=P390,0,IF(P394=P389,0,IF(P394=P388,0,IF(P394=P387,0,1)))))))</f>
        <v>0</v>
      </c>
      <c r="AB394" s="415" t="s">
        <v>526</v>
      </c>
      <c r="AC394" s="415" t="str">
        <f t="shared" si="34"/>
        <v>??</v>
      </c>
      <c r="AD394" s="462">
        <f t="shared" si="46"/>
        <v>0</v>
      </c>
    </row>
    <row r="395" spans="1:31" ht="13" customHeight="1" thickTop="1" thickBot="1">
      <c r="A395" s="1155"/>
      <c r="B395" s="1158"/>
      <c r="C395" s="1159"/>
      <c r="D395" s="1143"/>
      <c r="E395" s="1164"/>
      <c r="F395" s="1164"/>
      <c r="G395" s="1146"/>
      <c r="H395" s="1140"/>
      <c r="I395" s="452" t="s">
        <v>88</v>
      </c>
      <c r="J395" s="1143"/>
      <c r="K395" s="1146"/>
      <c r="L395" s="1148"/>
      <c r="M395" s="453"/>
      <c r="N395" s="454"/>
      <c r="O395" s="455"/>
      <c r="P395" s="456"/>
      <c r="Q395" s="455"/>
      <c r="R395" s="457"/>
      <c r="S395" s="458"/>
      <c r="T395" s="455"/>
      <c r="U395" s="1183">
        <f>SUM(R395:T402)</f>
        <v>0</v>
      </c>
      <c r="V395" s="1202"/>
      <c r="W395" s="1193">
        <f>IF((U395-V395)&gt;=0,U395-V395,0)</f>
        <v>0</v>
      </c>
      <c r="X395" s="1172">
        <f>IF(U395&lt;V395,U395,V395)/IF(V395=0,1,V395)</f>
        <v>0</v>
      </c>
      <c r="Y395" s="1175" t="str">
        <f>IF(X395=1,"pe",IF(X395&gt;0,"ne",""))</f>
        <v/>
      </c>
      <c r="Z395" s="1190"/>
      <c r="AA395" s="415">
        <v>1</v>
      </c>
      <c r="AB395" s="415" t="s">
        <v>526</v>
      </c>
      <c r="AC395" s="415" t="str">
        <f t="shared" si="34"/>
        <v>??</v>
      </c>
      <c r="AD395" s="462">
        <f>C395</f>
        <v>0</v>
      </c>
      <c r="AE395" s="442"/>
    </row>
    <row r="396" spans="1:31" ht="13" customHeight="1" thickTop="1" thickBot="1">
      <c r="A396" s="1156"/>
      <c r="B396" s="1146"/>
      <c r="C396" s="1160"/>
      <c r="D396" s="1162"/>
      <c r="E396" s="1165"/>
      <c r="F396" s="1167"/>
      <c r="G396" s="1146"/>
      <c r="H396" s="1141"/>
      <c r="I396" s="1181"/>
      <c r="J396" s="1144"/>
      <c r="K396" s="1146"/>
      <c r="L396" s="1149"/>
      <c r="M396" s="463"/>
      <c r="N396" s="464"/>
      <c r="O396" s="465"/>
      <c r="P396" s="466"/>
      <c r="Q396" s="465"/>
      <c r="R396" s="467"/>
      <c r="S396" s="468"/>
      <c r="T396" s="465"/>
      <c r="U396" s="1184"/>
      <c r="V396" s="1203"/>
      <c r="W396" s="1194"/>
      <c r="X396" s="1173"/>
      <c r="Y396" s="1176"/>
      <c r="Z396" s="1190"/>
      <c r="AA396" s="415">
        <f>IF(P396=P395,0,1)</f>
        <v>0</v>
      </c>
      <c r="AB396" s="415" t="s">
        <v>526</v>
      </c>
      <c r="AC396" s="415" t="str">
        <f t="shared" si="34"/>
        <v>??</v>
      </c>
      <c r="AD396" s="462">
        <f>AD395</f>
        <v>0</v>
      </c>
      <c r="AE396" s="442"/>
    </row>
    <row r="397" spans="1:31" ht="13" customHeight="1" thickTop="1" thickBot="1">
      <c r="A397" s="1156"/>
      <c r="B397" s="1146"/>
      <c r="C397" s="1160"/>
      <c r="D397" s="1162"/>
      <c r="E397" s="1165"/>
      <c r="F397" s="1167"/>
      <c r="G397" s="1146"/>
      <c r="H397" s="1141"/>
      <c r="I397" s="1181"/>
      <c r="J397" s="1144"/>
      <c r="K397" s="1146"/>
      <c r="L397" s="1149"/>
      <c r="M397" s="463"/>
      <c r="N397" s="464"/>
      <c r="O397" s="465"/>
      <c r="P397" s="466"/>
      <c r="Q397" s="465"/>
      <c r="R397" s="467"/>
      <c r="S397" s="468"/>
      <c r="T397" s="465"/>
      <c r="U397" s="1184"/>
      <c r="V397" s="1203"/>
      <c r="W397" s="1194"/>
      <c r="X397" s="1173"/>
      <c r="Y397" s="1176"/>
      <c r="Z397" s="1190"/>
      <c r="AA397" s="415">
        <f>IF(P397=P396,0,IF(P397=P395,0,1))</f>
        <v>0</v>
      </c>
      <c r="AB397" s="415" t="s">
        <v>526</v>
      </c>
      <c r="AC397" s="415" t="str">
        <f t="shared" si="34"/>
        <v>??</v>
      </c>
      <c r="AD397" s="462">
        <f t="shared" ref="AD397:AD402" si="48">AD396</f>
        <v>0</v>
      </c>
      <c r="AE397" s="442"/>
    </row>
    <row r="398" spans="1:31" ht="13" customHeight="1" thickTop="1" thickBot="1">
      <c r="A398" s="1156"/>
      <c r="B398" s="1146"/>
      <c r="C398" s="1160"/>
      <c r="D398" s="1162"/>
      <c r="E398" s="1165"/>
      <c r="F398" s="1167"/>
      <c r="G398" s="1146"/>
      <c r="H398" s="1141"/>
      <c r="I398" s="1181"/>
      <c r="J398" s="1144"/>
      <c r="K398" s="1146"/>
      <c r="L398" s="1149"/>
      <c r="M398" s="463"/>
      <c r="N398" s="464"/>
      <c r="O398" s="465"/>
      <c r="P398" s="466"/>
      <c r="Q398" s="465"/>
      <c r="R398" s="467"/>
      <c r="S398" s="468"/>
      <c r="T398" s="465"/>
      <c r="U398" s="1184"/>
      <c r="V398" s="1203"/>
      <c r="W398" s="1194"/>
      <c r="X398" s="1173"/>
      <c r="Y398" s="1176"/>
      <c r="Z398" s="1190"/>
      <c r="AA398" s="415">
        <f>IF(P398=P397,0,IF(P398=P396,0,IF(P398=P395,0,1)))</f>
        <v>0</v>
      </c>
      <c r="AB398" s="415" t="s">
        <v>526</v>
      </c>
      <c r="AC398" s="415" t="str">
        <f t="shared" si="34"/>
        <v>??</v>
      </c>
      <c r="AD398" s="462">
        <f t="shared" si="48"/>
        <v>0</v>
      </c>
    </row>
    <row r="399" spans="1:31" ht="13" customHeight="1" thickTop="1" thickBot="1">
      <c r="A399" s="1156"/>
      <c r="B399" s="1146"/>
      <c r="C399" s="1160"/>
      <c r="D399" s="1162"/>
      <c r="E399" s="1165"/>
      <c r="F399" s="1167"/>
      <c r="G399" s="1146"/>
      <c r="H399" s="1141"/>
      <c r="I399" s="1181"/>
      <c r="J399" s="1144"/>
      <c r="K399" s="1146"/>
      <c r="L399" s="1149"/>
      <c r="M399" s="463"/>
      <c r="N399" s="464"/>
      <c r="O399" s="465"/>
      <c r="P399" s="466"/>
      <c r="Q399" s="465"/>
      <c r="R399" s="467"/>
      <c r="S399" s="468"/>
      <c r="T399" s="465"/>
      <c r="U399" s="1184"/>
      <c r="V399" s="1203"/>
      <c r="W399" s="1194"/>
      <c r="X399" s="1173"/>
      <c r="Y399" s="1176"/>
      <c r="Z399" s="1190"/>
      <c r="AA399" s="415">
        <f>IF(P399=P398,0,IF(P399=P397,0,IF(P399=P396,0,IF(P399=P395,0,1))))</f>
        <v>0</v>
      </c>
      <c r="AB399" s="415" t="s">
        <v>526</v>
      </c>
      <c r="AC399" s="415" t="str">
        <f t="shared" si="34"/>
        <v>??</v>
      </c>
      <c r="AD399" s="462">
        <f t="shared" si="48"/>
        <v>0</v>
      </c>
      <c r="AE399" s="442"/>
    </row>
    <row r="400" spans="1:31" ht="13" customHeight="1" thickTop="1" thickBot="1">
      <c r="A400" s="1156"/>
      <c r="B400" s="1146"/>
      <c r="C400" s="1160"/>
      <c r="D400" s="1162"/>
      <c r="E400" s="1165"/>
      <c r="F400" s="1167"/>
      <c r="G400" s="1146"/>
      <c r="H400" s="1141"/>
      <c r="I400" s="1181"/>
      <c r="J400" s="1144"/>
      <c r="K400" s="1146"/>
      <c r="L400" s="1149"/>
      <c r="M400" s="463"/>
      <c r="N400" s="464"/>
      <c r="O400" s="465"/>
      <c r="P400" s="466"/>
      <c r="Q400" s="465"/>
      <c r="R400" s="467"/>
      <c r="S400" s="468"/>
      <c r="T400" s="465"/>
      <c r="U400" s="1184"/>
      <c r="V400" s="1203"/>
      <c r="W400" s="1191" t="str">
        <f>IF(W395&gt;V395/2,"błąd","")</f>
        <v/>
      </c>
      <c r="X400" s="1173"/>
      <c r="Y400" s="1176"/>
      <c r="Z400" s="1190"/>
      <c r="AA400" s="415">
        <f>IF(P400=P399,0,IF(P400=P398,0,IF(P400=P397,0,IF(P400=P396,0,IF(P400=P395,0,1)))))</f>
        <v>0</v>
      </c>
      <c r="AB400" s="415" t="s">
        <v>526</v>
      </c>
      <c r="AC400" s="415" t="str">
        <f t="shared" si="34"/>
        <v>??</v>
      </c>
      <c r="AD400" s="462">
        <f t="shared" si="48"/>
        <v>0</v>
      </c>
      <c r="AE400" s="442"/>
    </row>
    <row r="401" spans="1:31" ht="13" customHeight="1" thickTop="1" thickBot="1">
      <c r="A401" s="1156"/>
      <c r="B401" s="1146"/>
      <c r="C401" s="1160"/>
      <c r="D401" s="1162"/>
      <c r="E401" s="1165"/>
      <c r="F401" s="1167"/>
      <c r="G401" s="1146"/>
      <c r="H401" s="1141"/>
      <c r="I401" s="1181"/>
      <c r="J401" s="1144"/>
      <c r="K401" s="1146"/>
      <c r="L401" s="1149"/>
      <c r="M401" s="463"/>
      <c r="N401" s="464"/>
      <c r="O401" s="465"/>
      <c r="P401" s="466"/>
      <c r="Q401" s="465"/>
      <c r="R401" s="467"/>
      <c r="S401" s="468"/>
      <c r="T401" s="465"/>
      <c r="U401" s="1184"/>
      <c r="V401" s="1203"/>
      <c r="W401" s="1191"/>
      <c r="X401" s="1173"/>
      <c r="Y401" s="1176"/>
      <c r="Z401" s="1190"/>
      <c r="AA401" s="415">
        <f>IF(P401=P400,0,IF(P401=P399,0,IF(P401=P398,0,IF(P401=P397,0,IF(P401=P396,0,IF(P401=P395,0,1))))))</f>
        <v>0</v>
      </c>
      <c r="AB401" s="415" t="s">
        <v>526</v>
      </c>
      <c r="AC401" s="415" t="str">
        <f t="shared" si="34"/>
        <v>??</v>
      </c>
      <c r="AD401" s="462">
        <f t="shared" si="48"/>
        <v>0</v>
      </c>
      <c r="AE401" s="442"/>
    </row>
    <row r="402" spans="1:31" ht="13" customHeight="1" thickTop="1" thickBot="1">
      <c r="A402" s="1157"/>
      <c r="B402" s="1147"/>
      <c r="C402" s="1161"/>
      <c r="D402" s="1163"/>
      <c r="E402" s="1166"/>
      <c r="F402" s="1168"/>
      <c r="G402" s="1147"/>
      <c r="H402" s="1142"/>
      <c r="I402" s="1182"/>
      <c r="J402" s="1145"/>
      <c r="K402" s="1147"/>
      <c r="L402" s="1150"/>
      <c r="M402" s="469"/>
      <c r="N402" s="470"/>
      <c r="O402" s="471"/>
      <c r="P402" s="472"/>
      <c r="Q402" s="471"/>
      <c r="R402" s="473"/>
      <c r="S402" s="474"/>
      <c r="T402" s="471"/>
      <c r="U402" s="1185"/>
      <c r="V402" s="1204"/>
      <c r="W402" s="1192"/>
      <c r="X402" s="1174"/>
      <c r="Y402" s="1177"/>
      <c r="Z402" s="1190"/>
      <c r="AA402" s="415">
        <f>IF(P402=P401,0,IF(P402=P400,0,IF(P402=P399,0,IF(P402=P398,0,IF(P402=P397,0,IF(P402=P396,0,IF(P402=P395,0,1)))))))</f>
        <v>0</v>
      </c>
      <c r="AB402" s="415" t="s">
        <v>526</v>
      </c>
      <c r="AC402" s="415" t="str">
        <f t="shared" si="34"/>
        <v>??</v>
      </c>
      <c r="AD402" s="462">
        <f t="shared" si="48"/>
        <v>0</v>
      </c>
      <c r="AE402" s="442"/>
    </row>
    <row r="403" spans="1:31" ht="17.25" customHeight="1" thickTop="1" thickBot="1">
      <c r="A403" s="478"/>
      <c r="B403" s="479"/>
      <c r="C403" s="502" t="s">
        <v>528</v>
      </c>
      <c r="D403" s="503"/>
      <c r="E403" s="493"/>
      <c r="F403" s="493"/>
      <c r="G403" s="503"/>
      <c r="H403" s="504"/>
      <c r="I403" s="503"/>
      <c r="J403" s="503"/>
      <c r="K403" s="503"/>
      <c r="L403" s="503"/>
      <c r="M403" s="503"/>
      <c r="N403" s="505"/>
      <c r="O403" s="479"/>
      <c r="P403" s="504"/>
      <c r="Q403" s="479"/>
      <c r="R403" s="506"/>
      <c r="S403" s="506"/>
      <c r="T403" s="496"/>
      <c r="U403" s="507">
        <f>SUM(U404:U406)</f>
        <v>0</v>
      </c>
      <c r="V403" s="507"/>
      <c r="W403" s="508">
        <f>SUM(W404:W406)</f>
        <v>0</v>
      </c>
      <c r="X403" s="507">
        <f>SUM(X404:X406)</f>
        <v>0</v>
      </c>
      <c r="Y403" s="509"/>
      <c r="Z403" s="451" t="s">
        <v>519</v>
      </c>
      <c r="AC403" s="415" t="str">
        <f t="shared" si="34"/>
        <v>??</v>
      </c>
      <c r="AE403" s="442"/>
    </row>
    <row r="404" spans="1:31" ht="13" customHeight="1" thickTop="1">
      <c r="A404" s="510"/>
      <c r="B404" s="453"/>
      <c r="C404" s="511"/>
      <c r="D404" s="512"/>
      <c r="E404" s="513"/>
      <c r="F404" s="513"/>
      <c r="G404" s="453"/>
      <c r="H404" s="514"/>
      <c r="I404" s="512" t="s">
        <v>88</v>
      </c>
      <c r="J404" s="512"/>
      <c r="K404" s="453"/>
      <c r="L404" s="453"/>
      <c r="M404" s="453"/>
      <c r="N404" s="454"/>
      <c r="O404" s="455"/>
      <c r="P404" s="456"/>
      <c r="Q404" s="455"/>
      <c r="R404" s="515"/>
      <c r="S404" s="515"/>
      <c r="T404" s="516"/>
      <c r="U404" s="459">
        <f>T404</f>
        <v>0</v>
      </c>
      <c r="V404" s="500"/>
      <c r="W404" s="517">
        <f>IF(U404&lt;=V404,0,U404-V404)</f>
        <v>0</v>
      </c>
      <c r="X404" s="460">
        <f>IF(U404&lt;V404,U404,V404)/IF(V404=0,1,V404)</f>
        <v>0</v>
      </c>
      <c r="Y404" s="461" t="str">
        <f>IF(X404=1,"pe",IF(X404&gt;0,"ne",""))</f>
        <v/>
      </c>
      <c r="Z404" s="518"/>
      <c r="AA404" s="415">
        <v>1</v>
      </c>
      <c r="AB404" s="415" t="s">
        <v>529</v>
      </c>
      <c r="AC404" s="415" t="str">
        <f t="shared" si="34"/>
        <v>??</v>
      </c>
      <c r="AD404" s="462">
        <f>C404</f>
        <v>0</v>
      </c>
    </row>
    <row r="405" spans="1:31" ht="13" customHeight="1">
      <c r="A405" s="519"/>
      <c r="B405" s="463"/>
      <c r="C405" s="520"/>
      <c r="D405" s="521"/>
      <c r="E405" s="522"/>
      <c r="F405" s="522"/>
      <c r="G405" s="463"/>
      <c r="H405" s="523"/>
      <c r="I405" s="521" t="s">
        <v>88</v>
      </c>
      <c r="J405" s="521"/>
      <c r="K405" s="463"/>
      <c r="L405" s="463"/>
      <c r="M405" s="463"/>
      <c r="N405" s="464"/>
      <c r="O405" s="465"/>
      <c r="P405" s="466"/>
      <c r="Q405" s="465"/>
      <c r="R405" s="524"/>
      <c r="S405" s="524"/>
      <c r="T405" s="525"/>
      <c r="U405" s="526">
        <f>T405</f>
        <v>0</v>
      </c>
      <c r="V405" s="527"/>
      <c r="W405" s="528">
        <f t="shared" ref="W405:W406" si="49">IF(U405&lt;=V405,0,U405-V405)</f>
        <v>0</v>
      </c>
      <c r="X405" s="529">
        <f>IF(U405&lt;V405,U405,V405)/IF(V405=0,1,V405)</f>
        <v>0</v>
      </c>
      <c r="Y405" s="530" t="str">
        <f>IF(X405=1,"pe",IF(X405&gt;0,"ne",""))</f>
        <v/>
      </c>
      <c r="Z405" s="531"/>
      <c r="AA405" s="415">
        <v>1</v>
      </c>
      <c r="AB405" s="415" t="s">
        <v>529</v>
      </c>
      <c r="AC405" s="415" t="str">
        <f t="shared" si="34"/>
        <v>??</v>
      </c>
      <c r="AD405" s="462">
        <f>C405</f>
        <v>0</v>
      </c>
    </row>
    <row r="406" spans="1:31" ht="13" customHeight="1" thickBot="1">
      <c r="A406" s="532"/>
      <c r="B406" s="469"/>
      <c r="C406" s="533"/>
      <c r="D406" s="534"/>
      <c r="E406" s="535"/>
      <c r="F406" s="535"/>
      <c r="G406" s="469"/>
      <c r="H406" s="536"/>
      <c r="I406" s="534" t="s">
        <v>88</v>
      </c>
      <c r="J406" s="534"/>
      <c r="K406" s="469"/>
      <c r="L406" s="469"/>
      <c r="M406" s="469"/>
      <c r="N406" s="470"/>
      <c r="O406" s="471"/>
      <c r="P406" s="472"/>
      <c r="Q406" s="471"/>
      <c r="R406" s="537"/>
      <c r="S406" s="537"/>
      <c r="T406" s="538"/>
      <c r="U406" s="475">
        <f>T406</f>
        <v>0</v>
      </c>
      <c r="V406" s="501"/>
      <c r="W406" s="539">
        <f t="shared" si="49"/>
        <v>0</v>
      </c>
      <c r="X406" s="476">
        <f>IF(U406&lt;V406,U406,V406)/IF(V406=0,1,V406)</f>
        <v>0</v>
      </c>
      <c r="Y406" s="477" t="str">
        <f>IF(X406=1,"pe",IF(X406&gt;0,"ne",""))</f>
        <v/>
      </c>
      <c r="Z406" s="540"/>
      <c r="AA406" s="415">
        <v>1</v>
      </c>
      <c r="AB406" s="415" t="s">
        <v>529</v>
      </c>
      <c r="AC406" s="415" t="str">
        <f t="shared" si="34"/>
        <v>??</v>
      </c>
      <c r="AD406" s="462">
        <f>C406</f>
        <v>0</v>
      </c>
    </row>
    <row r="407" spans="1:31" ht="18.75" customHeight="1" thickTop="1" thickBot="1">
      <c r="A407" s="478"/>
      <c r="B407" s="479"/>
      <c r="C407" s="502" t="s">
        <v>530</v>
      </c>
      <c r="D407" s="503"/>
      <c r="E407" s="493"/>
      <c r="F407" s="493"/>
      <c r="G407" s="503"/>
      <c r="H407" s="504"/>
      <c r="I407" s="503"/>
      <c r="J407" s="503"/>
      <c r="K407" s="503"/>
      <c r="L407" s="503"/>
      <c r="M407" s="503"/>
      <c r="N407" s="505"/>
      <c r="O407" s="479"/>
      <c r="P407" s="504"/>
      <c r="Q407" s="479"/>
      <c r="R407" s="506"/>
      <c r="S407" s="506"/>
      <c r="T407" s="479"/>
      <c r="U407" s="541">
        <f>SUM(U408:U411)</f>
        <v>0</v>
      </c>
      <c r="V407" s="541"/>
      <c r="W407" s="542">
        <f>SUM(W408:W411)</f>
        <v>0</v>
      </c>
      <c r="X407" s="541">
        <f>SUM(X408:X411)</f>
        <v>0</v>
      </c>
      <c r="Y407" s="450"/>
      <c r="Z407" s="451" t="s">
        <v>519</v>
      </c>
      <c r="AC407" s="415" t="str">
        <f t="shared" si="34"/>
        <v>??</v>
      </c>
    </row>
    <row r="408" spans="1:31" ht="13" customHeight="1" thickTop="1">
      <c r="A408" s="510"/>
      <c r="B408" s="453"/>
      <c r="C408" s="511"/>
      <c r="D408" s="512"/>
      <c r="E408" s="513"/>
      <c r="F408" s="513"/>
      <c r="G408" s="453"/>
      <c r="H408" s="514"/>
      <c r="I408" s="512" t="s">
        <v>88</v>
      </c>
      <c r="J408" s="512"/>
      <c r="K408" s="453"/>
      <c r="L408" s="453"/>
      <c r="M408" s="453"/>
      <c r="N408" s="454"/>
      <c r="O408" s="455"/>
      <c r="P408" s="456"/>
      <c r="Q408" s="455"/>
      <c r="R408" s="543"/>
      <c r="S408" s="543"/>
      <c r="T408" s="544"/>
      <c r="U408" s="459">
        <f>T408</f>
        <v>0</v>
      </c>
      <c r="V408" s="459">
        <f>IF(U408&gt;0,30,0)</f>
        <v>0</v>
      </c>
      <c r="W408" s="517">
        <f>IF(U408&lt;=30,0,U408-V408)</f>
        <v>0</v>
      </c>
      <c r="X408" s="460">
        <f>IF(U408&lt;V408,U408,V408)/IF(V408=0,1,V408)</f>
        <v>0</v>
      </c>
      <c r="Y408" s="461" t="str">
        <f>IF(X408=1,"pe",IF(X408&gt;0,"ne",""))</f>
        <v/>
      </c>
      <c r="Z408" s="545"/>
      <c r="AA408" s="441">
        <v>1</v>
      </c>
      <c r="AB408" s="441" t="s">
        <v>531</v>
      </c>
      <c r="AC408" s="415" t="str">
        <f t="shared" si="34"/>
        <v>??</v>
      </c>
      <c r="AD408" s="546">
        <f t="shared" ref="AD408:AD419" si="50">C408</f>
        <v>0</v>
      </c>
    </row>
    <row r="409" spans="1:31" ht="13" customHeight="1">
      <c r="A409" s="519"/>
      <c r="B409" s="463"/>
      <c r="C409" s="520"/>
      <c r="D409" s="521"/>
      <c r="E409" s="522"/>
      <c r="F409" s="522"/>
      <c r="G409" s="463"/>
      <c r="H409" s="523"/>
      <c r="I409" s="521" t="s">
        <v>88</v>
      </c>
      <c r="J409" s="521"/>
      <c r="K409" s="463"/>
      <c r="L409" s="463"/>
      <c r="M409" s="463"/>
      <c r="N409" s="464"/>
      <c r="O409" s="465"/>
      <c r="P409" s="466"/>
      <c r="Q409" s="465"/>
      <c r="R409" s="524"/>
      <c r="S409" s="524"/>
      <c r="T409" s="547"/>
      <c r="U409" s="526">
        <f>T409</f>
        <v>0</v>
      </c>
      <c r="V409" s="526">
        <f>IF(U409&gt;0,30,0)</f>
        <v>0</v>
      </c>
      <c r="W409" s="528">
        <f>IF(U409&lt;=30,0,U409-V409)</f>
        <v>0</v>
      </c>
      <c r="X409" s="529">
        <f>IF(U409&lt;V409,U409,V409)/IF(V409=0,1,V409)</f>
        <v>0</v>
      </c>
      <c r="Y409" s="530" t="str">
        <f>IF(X409=1,"pe",IF(X409&gt;0,"ne",""))</f>
        <v/>
      </c>
      <c r="Z409" s="548"/>
      <c r="AA409" s="441">
        <v>1</v>
      </c>
      <c r="AB409" s="441" t="s">
        <v>531</v>
      </c>
      <c r="AC409" s="415" t="str">
        <f t="shared" si="34"/>
        <v>??</v>
      </c>
      <c r="AD409" s="546">
        <f t="shared" si="50"/>
        <v>0</v>
      </c>
    </row>
    <row r="410" spans="1:31" ht="13" customHeight="1">
      <c r="A410" s="519"/>
      <c r="B410" s="463"/>
      <c r="C410" s="520"/>
      <c r="D410" s="521"/>
      <c r="E410" s="522"/>
      <c r="F410" s="522"/>
      <c r="G410" s="463"/>
      <c r="H410" s="523"/>
      <c r="I410" s="521" t="s">
        <v>88</v>
      </c>
      <c r="J410" s="521"/>
      <c r="K410" s="463"/>
      <c r="L410" s="463"/>
      <c r="M410" s="463"/>
      <c r="N410" s="464"/>
      <c r="O410" s="465"/>
      <c r="P410" s="466"/>
      <c r="Q410" s="465"/>
      <c r="R410" s="549"/>
      <c r="S410" s="524"/>
      <c r="T410" s="547"/>
      <c r="U410" s="526">
        <f>T410</f>
        <v>0</v>
      </c>
      <c r="V410" s="526">
        <f>IF(U410&gt;0,30,0)</f>
        <v>0</v>
      </c>
      <c r="W410" s="528">
        <f>IF(U410&lt;=30,0,U410-V410)</f>
        <v>0</v>
      </c>
      <c r="X410" s="529">
        <f>IF(U410&lt;V410,U410,V410)/IF(V410=0,1,V410)</f>
        <v>0</v>
      </c>
      <c r="Y410" s="530" t="str">
        <f>IF(X410=1,"pe",IF(X410&gt;0,"ne",""))</f>
        <v/>
      </c>
      <c r="Z410" s="531"/>
      <c r="AA410" s="441">
        <v>1</v>
      </c>
      <c r="AB410" s="441" t="s">
        <v>531</v>
      </c>
      <c r="AC410" s="415" t="str">
        <f t="shared" si="34"/>
        <v>??</v>
      </c>
      <c r="AD410" s="546">
        <f t="shared" si="50"/>
        <v>0</v>
      </c>
    </row>
    <row r="411" spans="1:31" ht="13" customHeight="1" thickBot="1">
      <c r="A411" s="532"/>
      <c r="B411" s="469"/>
      <c r="C411" s="533"/>
      <c r="D411" s="534"/>
      <c r="E411" s="535"/>
      <c r="F411" s="535"/>
      <c r="G411" s="469"/>
      <c r="H411" s="536"/>
      <c r="I411" s="534" t="s">
        <v>88</v>
      </c>
      <c r="J411" s="534"/>
      <c r="K411" s="469"/>
      <c r="L411" s="469"/>
      <c r="M411" s="469"/>
      <c r="N411" s="470"/>
      <c r="O411" s="471"/>
      <c r="P411" s="472"/>
      <c r="Q411" s="471"/>
      <c r="R411" s="537"/>
      <c r="S411" s="537"/>
      <c r="T411" s="550"/>
      <c r="U411" s="475">
        <f>T411</f>
        <v>0</v>
      </c>
      <c r="V411" s="475">
        <f>IF(U411&gt;0,30,0)</f>
        <v>0</v>
      </c>
      <c r="W411" s="551">
        <f>IF(U411&lt;=30,0,U411-V411)</f>
        <v>0</v>
      </c>
      <c r="X411" s="476">
        <f>IF(U411&lt;V411,U411,V411)/IF(V411=0,1,V411)</f>
        <v>0</v>
      </c>
      <c r="Y411" s="477" t="str">
        <f>IF(X411=1,"pe",IF(X411&gt;0,"ne",""))</f>
        <v/>
      </c>
      <c r="Z411" s="540"/>
      <c r="AA411" s="441">
        <v>1</v>
      </c>
      <c r="AB411" s="441" t="s">
        <v>531</v>
      </c>
      <c r="AC411" s="415" t="str">
        <f t="shared" si="34"/>
        <v>??</v>
      </c>
      <c r="AD411" s="546">
        <f t="shared" si="50"/>
        <v>0</v>
      </c>
    </row>
    <row r="412" spans="1:31" ht="19.5" customHeight="1" thickTop="1" thickBot="1">
      <c r="A412" s="478"/>
      <c r="B412" s="479"/>
      <c r="C412" s="502" t="s">
        <v>532</v>
      </c>
      <c r="D412" s="503"/>
      <c r="E412" s="493"/>
      <c r="F412" s="493"/>
      <c r="G412" s="503"/>
      <c r="H412" s="504"/>
      <c r="I412" s="503"/>
      <c r="J412" s="503"/>
      <c r="K412" s="503"/>
      <c r="L412" s="503"/>
      <c r="M412" s="503"/>
      <c r="N412" s="505"/>
      <c r="O412" s="479"/>
      <c r="P412" s="504"/>
      <c r="Q412" s="479"/>
      <c r="R412" s="506"/>
      <c r="S412" s="506"/>
      <c r="T412" s="479"/>
      <c r="U412" s="552" t="s">
        <v>533</v>
      </c>
      <c r="V412" s="552" t="s">
        <v>533</v>
      </c>
      <c r="W412" s="553" t="s">
        <v>533</v>
      </c>
      <c r="X412" s="554">
        <f>SUM(X413:X415)</f>
        <v>0</v>
      </c>
      <c r="Y412" s="555"/>
      <c r="Z412" s="451" t="s">
        <v>519</v>
      </c>
      <c r="AC412" s="415" t="str">
        <f t="shared" si="34"/>
        <v>??</v>
      </c>
    </row>
    <row r="413" spans="1:31" ht="13" customHeight="1" thickTop="1">
      <c r="A413" s="510"/>
      <c r="B413" s="453"/>
      <c r="C413" s="511"/>
      <c r="D413" s="512"/>
      <c r="E413" s="513"/>
      <c r="F413" s="513"/>
      <c r="G413" s="453"/>
      <c r="H413" s="514"/>
      <c r="I413" s="512" t="s">
        <v>88</v>
      </c>
      <c r="J413" s="512"/>
      <c r="K413" s="453"/>
      <c r="L413" s="453"/>
      <c r="M413" s="453"/>
      <c r="N413" s="454"/>
      <c r="O413" s="455"/>
      <c r="P413" s="456"/>
      <c r="Q413" s="455"/>
      <c r="R413" s="543"/>
      <c r="S413" s="543"/>
      <c r="T413" s="556"/>
      <c r="U413" s="557" t="s">
        <v>533</v>
      </c>
      <c r="V413" s="557" t="s">
        <v>533</v>
      </c>
      <c r="W413" s="558" t="s">
        <v>533</v>
      </c>
      <c r="X413" s="559"/>
      <c r="Y413" s="560" t="str">
        <f t="shared" ref="Y413:Y419" si="51">IF(X413=1,"pe",IF(X413&gt;0,"ne",""))</f>
        <v/>
      </c>
      <c r="Z413" s="561"/>
      <c r="AA413" s="415">
        <v>1</v>
      </c>
      <c r="AB413" s="415" t="s">
        <v>534</v>
      </c>
      <c r="AC413" s="415" t="str">
        <f t="shared" si="34"/>
        <v>??</v>
      </c>
      <c r="AD413" s="546">
        <f t="shared" si="50"/>
        <v>0</v>
      </c>
    </row>
    <row r="414" spans="1:31" ht="13" customHeight="1">
      <c r="A414" s="519"/>
      <c r="B414" s="463"/>
      <c r="C414" s="520"/>
      <c r="D414" s="521"/>
      <c r="E414" s="522"/>
      <c r="F414" s="522"/>
      <c r="G414" s="463"/>
      <c r="H414" s="523"/>
      <c r="I414" s="521" t="s">
        <v>88</v>
      </c>
      <c r="J414" s="521"/>
      <c r="K414" s="463"/>
      <c r="L414" s="463"/>
      <c r="M414" s="463"/>
      <c r="N414" s="464"/>
      <c r="O414" s="465"/>
      <c r="P414" s="466"/>
      <c r="Q414" s="465"/>
      <c r="R414" s="524"/>
      <c r="S414" s="524"/>
      <c r="T414" s="562"/>
      <c r="U414" s="563" t="s">
        <v>533</v>
      </c>
      <c r="V414" s="563" t="s">
        <v>533</v>
      </c>
      <c r="W414" s="564" t="s">
        <v>533</v>
      </c>
      <c r="X414" s="565"/>
      <c r="Y414" s="530" t="str">
        <f t="shared" si="51"/>
        <v/>
      </c>
      <c r="Z414" s="566"/>
      <c r="AA414" s="415">
        <v>1</v>
      </c>
      <c r="AB414" s="415" t="s">
        <v>534</v>
      </c>
      <c r="AC414" s="415" t="str">
        <f t="shared" si="34"/>
        <v>??</v>
      </c>
      <c r="AD414" s="546">
        <f t="shared" si="50"/>
        <v>0</v>
      </c>
    </row>
    <row r="415" spans="1:31" ht="13" customHeight="1" thickBot="1">
      <c r="A415" s="532"/>
      <c r="B415" s="469"/>
      <c r="C415" s="533"/>
      <c r="D415" s="534"/>
      <c r="E415" s="535"/>
      <c r="F415" s="535"/>
      <c r="G415" s="469"/>
      <c r="H415" s="536"/>
      <c r="I415" s="534" t="s">
        <v>88</v>
      </c>
      <c r="J415" s="534"/>
      <c r="K415" s="469"/>
      <c r="L415" s="469"/>
      <c r="M415" s="469"/>
      <c r="N415" s="470"/>
      <c r="O415" s="471"/>
      <c r="P415" s="472"/>
      <c r="Q415" s="471"/>
      <c r="R415" s="567"/>
      <c r="S415" s="567"/>
      <c r="T415" s="568"/>
      <c r="U415" s="569" t="s">
        <v>533</v>
      </c>
      <c r="V415" s="569" t="s">
        <v>533</v>
      </c>
      <c r="W415" s="570" t="s">
        <v>533</v>
      </c>
      <c r="X415" s="571"/>
      <c r="Y415" s="530" t="str">
        <f t="shared" si="51"/>
        <v/>
      </c>
      <c r="Z415" s="572"/>
      <c r="AA415" s="415">
        <v>1</v>
      </c>
      <c r="AB415" s="415" t="s">
        <v>534</v>
      </c>
      <c r="AC415" s="415" t="str">
        <f t="shared" si="34"/>
        <v>??</v>
      </c>
      <c r="AD415" s="546">
        <f t="shared" si="50"/>
        <v>0</v>
      </c>
    </row>
    <row r="416" spans="1:31" ht="18.75" customHeight="1" thickTop="1" thickBot="1">
      <c r="A416" s="478"/>
      <c r="B416" s="479"/>
      <c r="C416" s="502" t="s">
        <v>535</v>
      </c>
      <c r="D416" s="573"/>
      <c r="E416" s="493"/>
      <c r="F416" s="493"/>
      <c r="G416" s="573"/>
      <c r="H416" s="506"/>
      <c r="I416" s="573"/>
      <c r="J416" s="573"/>
      <c r="K416" s="573"/>
      <c r="L416" s="573"/>
      <c r="M416" s="573"/>
      <c r="N416" s="574"/>
      <c r="O416" s="479"/>
      <c r="P416" s="506"/>
      <c r="Q416" s="479"/>
      <c r="R416" s="506"/>
      <c r="S416" s="506"/>
      <c r="T416" s="479"/>
      <c r="U416" s="552" t="s">
        <v>533</v>
      </c>
      <c r="V416" s="552" t="s">
        <v>533</v>
      </c>
      <c r="W416" s="553" t="s">
        <v>533</v>
      </c>
      <c r="X416" s="554">
        <f>SUM(X417:X419)</f>
        <v>0</v>
      </c>
      <c r="Y416" s="575"/>
      <c r="Z416" s="576" t="s">
        <v>519</v>
      </c>
      <c r="AA416" s="441"/>
      <c r="AB416" s="441"/>
      <c r="AC416" s="441" t="str">
        <f t="shared" si="34"/>
        <v>??</v>
      </c>
      <c r="AD416" s="442"/>
    </row>
    <row r="417" spans="1:30" ht="13" customHeight="1" thickTop="1">
      <c r="A417" s="510"/>
      <c r="B417" s="453"/>
      <c r="C417" s="511"/>
      <c r="D417" s="512"/>
      <c r="E417" s="513"/>
      <c r="F417" s="513"/>
      <c r="G417" s="453"/>
      <c r="H417" s="514"/>
      <c r="I417" s="512" t="s">
        <v>88</v>
      </c>
      <c r="J417" s="512"/>
      <c r="K417" s="453"/>
      <c r="L417" s="453"/>
      <c r="M417" s="453"/>
      <c r="N417" s="454"/>
      <c r="O417" s="455"/>
      <c r="P417" s="456"/>
      <c r="Q417" s="455"/>
      <c r="R417" s="543"/>
      <c r="S417" s="543"/>
      <c r="T417" s="556"/>
      <c r="U417" s="557" t="s">
        <v>533</v>
      </c>
      <c r="V417" s="557" t="s">
        <v>533</v>
      </c>
      <c r="W417" s="558" t="s">
        <v>533</v>
      </c>
      <c r="X417" s="559"/>
      <c r="Y417" s="560" t="str">
        <f t="shared" si="51"/>
        <v/>
      </c>
      <c r="Z417" s="561"/>
      <c r="AA417" s="415">
        <v>1</v>
      </c>
      <c r="AB417" s="415" t="s">
        <v>536</v>
      </c>
      <c r="AC417" s="415" t="str">
        <f t="shared" si="34"/>
        <v>??</v>
      </c>
      <c r="AD417" s="546">
        <f t="shared" si="50"/>
        <v>0</v>
      </c>
    </row>
    <row r="418" spans="1:30" ht="13" customHeight="1">
      <c r="A418" s="519"/>
      <c r="B418" s="463"/>
      <c r="C418" s="520"/>
      <c r="D418" s="521"/>
      <c r="E418" s="522"/>
      <c r="F418" s="522"/>
      <c r="G418" s="463"/>
      <c r="H418" s="523"/>
      <c r="I418" s="521" t="s">
        <v>88</v>
      </c>
      <c r="J418" s="521"/>
      <c r="K418" s="463"/>
      <c r="L418" s="463"/>
      <c r="M418" s="463"/>
      <c r="N418" s="464"/>
      <c r="O418" s="465"/>
      <c r="P418" s="466"/>
      <c r="Q418" s="465"/>
      <c r="R418" s="524"/>
      <c r="S418" s="524"/>
      <c r="T418" s="562"/>
      <c r="U418" s="563" t="s">
        <v>533</v>
      </c>
      <c r="V418" s="563" t="s">
        <v>533</v>
      </c>
      <c r="W418" s="564" t="s">
        <v>533</v>
      </c>
      <c r="X418" s="565"/>
      <c r="Y418" s="530" t="str">
        <f t="shared" si="51"/>
        <v/>
      </c>
      <c r="Z418" s="566"/>
      <c r="AA418" s="415">
        <v>1</v>
      </c>
      <c r="AB418" s="415" t="s">
        <v>536</v>
      </c>
      <c r="AC418" s="415" t="str">
        <f t="shared" si="34"/>
        <v>??</v>
      </c>
      <c r="AD418" s="546">
        <f t="shared" si="50"/>
        <v>0</v>
      </c>
    </row>
    <row r="419" spans="1:30" ht="13" customHeight="1" thickBot="1">
      <c r="A419" s="577"/>
      <c r="B419" s="578"/>
      <c r="C419" s="579"/>
      <c r="D419" s="580"/>
      <c r="E419" s="581"/>
      <c r="F419" s="581"/>
      <c r="G419" s="578"/>
      <c r="H419" s="582"/>
      <c r="I419" s="580" t="s">
        <v>88</v>
      </c>
      <c r="J419" s="580"/>
      <c r="K419" s="578"/>
      <c r="L419" s="578"/>
      <c r="M419" s="578"/>
      <c r="N419" s="583"/>
      <c r="O419" s="584"/>
      <c r="P419" s="585"/>
      <c r="Q419" s="584"/>
      <c r="R419" s="586"/>
      <c r="S419" s="586"/>
      <c r="T419" s="587"/>
      <c r="U419" s="588" t="s">
        <v>533</v>
      </c>
      <c r="V419" s="588" t="s">
        <v>533</v>
      </c>
      <c r="W419" s="589" t="s">
        <v>533</v>
      </c>
      <c r="X419" s="590"/>
      <c r="Y419" s="591" t="str">
        <f t="shared" si="51"/>
        <v/>
      </c>
      <c r="Z419" s="592"/>
      <c r="AA419" s="415">
        <v>1</v>
      </c>
      <c r="AB419" s="415" t="s">
        <v>536</v>
      </c>
      <c r="AC419" s="415" t="str">
        <f t="shared" si="34"/>
        <v>??</v>
      </c>
      <c r="AD419" s="546">
        <f t="shared" si="50"/>
        <v>0</v>
      </c>
    </row>
    <row r="420" spans="1:30" ht="13" customHeight="1">
      <c r="A420" s="415"/>
      <c r="B420" s="415"/>
      <c r="C420" s="593"/>
      <c r="D420" s="415"/>
      <c r="E420" s="415"/>
      <c r="F420" s="415"/>
      <c r="G420" s="594"/>
      <c r="H420" s="415"/>
      <c r="I420" s="415"/>
      <c r="J420" s="415"/>
      <c r="K420" s="594"/>
      <c r="L420" s="415"/>
      <c r="M420" s="415"/>
      <c r="N420" s="594"/>
      <c r="O420" s="415"/>
      <c r="P420" s="415"/>
      <c r="Q420" s="594"/>
      <c r="R420" s="415"/>
      <c r="S420" s="415"/>
      <c r="T420" s="594"/>
      <c r="U420" s="595"/>
      <c r="V420" s="595"/>
      <c r="W420" s="415"/>
      <c r="X420" s="596"/>
      <c r="Y420" s="597"/>
      <c r="Z420" s="598"/>
    </row>
    <row r="421" spans="1:30" ht="13" customHeight="1">
      <c r="A421" s="415"/>
      <c r="B421" s="415"/>
      <c r="C421" s="593"/>
      <c r="D421" s="415"/>
      <c r="E421" s="415"/>
      <c r="F421" s="415"/>
      <c r="G421" s="594"/>
      <c r="H421" s="415"/>
      <c r="I421" s="415"/>
      <c r="J421" s="415"/>
      <c r="K421" s="594"/>
      <c r="L421" s="415"/>
      <c r="M421" s="415"/>
      <c r="N421" s="594"/>
      <c r="O421" s="415"/>
      <c r="P421" s="415"/>
      <c r="Q421" s="594"/>
      <c r="R421" s="415"/>
      <c r="S421" s="415"/>
      <c r="T421" s="594"/>
      <c r="U421" s="595"/>
      <c r="V421" s="595"/>
      <c r="W421" s="415"/>
      <c r="X421" s="596"/>
      <c r="Y421" s="597"/>
      <c r="Z421" s="598"/>
    </row>
  </sheetData>
  <sheetProtection algorithmName="SHA-512" hashValue="IRjP14AfmsL0pMXgRCqMFvL+blyy9PuFl71SZzWaub4TahNDP47IkhOQbpNcdyesVg0WdUjRMDbfSFD1NpHxJg==" saltValue="dQRaPNzRMXyHd5/sEYm19A==" spinCount="100000" sheet="1" formatRows="0" sort="0"/>
  <dataConsolidate/>
  <mergeCells count="860">
    <mergeCell ref="Y395:Y402"/>
    <mergeCell ref="Z395:Z402"/>
    <mergeCell ref="I396:I402"/>
    <mergeCell ref="W400:W402"/>
    <mergeCell ref="G395:G402"/>
    <mergeCell ref="H395:H402"/>
    <mergeCell ref="J395:J402"/>
    <mergeCell ref="K395:K402"/>
    <mergeCell ref="L395:L402"/>
    <mergeCell ref="U395:U402"/>
    <mergeCell ref="A395:A402"/>
    <mergeCell ref="B395:B402"/>
    <mergeCell ref="C395:C402"/>
    <mergeCell ref="D395:D402"/>
    <mergeCell ref="E395:E402"/>
    <mergeCell ref="F395:F402"/>
    <mergeCell ref="V387:V394"/>
    <mergeCell ref="W387:W391"/>
    <mergeCell ref="X387:X394"/>
    <mergeCell ref="A387:A394"/>
    <mergeCell ref="B387:B394"/>
    <mergeCell ref="C387:C394"/>
    <mergeCell ref="D387:D394"/>
    <mergeCell ref="E387:E394"/>
    <mergeCell ref="F387:F394"/>
    <mergeCell ref="V395:V402"/>
    <mergeCell ref="W395:W399"/>
    <mergeCell ref="X395:X402"/>
    <mergeCell ref="Y387:Y394"/>
    <mergeCell ref="Z387:Z394"/>
    <mergeCell ref="I388:I394"/>
    <mergeCell ref="W392:W394"/>
    <mergeCell ref="G387:G394"/>
    <mergeCell ref="H387:H394"/>
    <mergeCell ref="J387:J394"/>
    <mergeCell ref="K387:K394"/>
    <mergeCell ref="L387:L394"/>
    <mergeCell ref="U387:U394"/>
    <mergeCell ref="Y379:Y386"/>
    <mergeCell ref="Z379:Z386"/>
    <mergeCell ref="I380:I386"/>
    <mergeCell ref="W384:W386"/>
    <mergeCell ref="G379:G386"/>
    <mergeCell ref="H379:H386"/>
    <mergeCell ref="J379:J386"/>
    <mergeCell ref="K379:K386"/>
    <mergeCell ref="L379:L386"/>
    <mergeCell ref="U379:U386"/>
    <mergeCell ref="A379:A386"/>
    <mergeCell ref="B379:B386"/>
    <mergeCell ref="C379:C386"/>
    <mergeCell ref="D379:D386"/>
    <mergeCell ref="E379:E386"/>
    <mergeCell ref="F379:F386"/>
    <mergeCell ref="V371:V378"/>
    <mergeCell ref="W371:W375"/>
    <mergeCell ref="X371:X378"/>
    <mergeCell ref="A371:A378"/>
    <mergeCell ref="B371:B378"/>
    <mergeCell ref="C371:C378"/>
    <mergeCell ref="D371:D378"/>
    <mergeCell ref="E371:E378"/>
    <mergeCell ref="F371:F378"/>
    <mergeCell ref="V379:V386"/>
    <mergeCell ref="W379:W383"/>
    <mergeCell ref="X379:X386"/>
    <mergeCell ref="Y371:Y378"/>
    <mergeCell ref="Z371:Z378"/>
    <mergeCell ref="I372:I378"/>
    <mergeCell ref="W376:W378"/>
    <mergeCell ref="G371:G378"/>
    <mergeCell ref="H371:H378"/>
    <mergeCell ref="J371:J378"/>
    <mergeCell ref="K371:K378"/>
    <mergeCell ref="L371:L378"/>
    <mergeCell ref="U371:U378"/>
    <mergeCell ref="Y363:Y370"/>
    <mergeCell ref="Z363:Z370"/>
    <mergeCell ref="I364:I370"/>
    <mergeCell ref="W368:W370"/>
    <mergeCell ref="G363:G370"/>
    <mergeCell ref="H363:H370"/>
    <mergeCell ref="J363:J370"/>
    <mergeCell ref="K363:K370"/>
    <mergeCell ref="L363:L370"/>
    <mergeCell ref="U363:U370"/>
    <mergeCell ref="A363:A370"/>
    <mergeCell ref="B363:B370"/>
    <mergeCell ref="C363:C370"/>
    <mergeCell ref="D363:D370"/>
    <mergeCell ref="E363:E370"/>
    <mergeCell ref="F363:F370"/>
    <mergeCell ref="V355:V362"/>
    <mergeCell ref="W355:W359"/>
    <mergeCell ref="X355:X362"/>
    <mergeCell ref="A355:A362"/>
    <mergeCell ref="B355:B362"/>
    <mergeCell ref="C355:C362"/>
    <mergeCell ref="D355:D362"/>
    <mergeCell ref="E355:E362"/>
    <mergeCell ref="F355:F362"/>
    <mergeCell ref="V363:V370"/>
    <mergeCell ref="W363:W367"/>
    <mergeCell ref="X363:X370"/>
    <mergeCell ref="Y355:Y362"/>
    <mergeCell ref="Z355:Z362"/>
    <mergeCell ref="I356:I362"/>
    <mergeCell ref="W360:W362"/>
    <mergeCell ref="G355:G362"/>
    <mergeCell ref="H355:H362"/>
    <mergeCell ref="J355:J362"/>
    <mergeCell ref="K355:K362"/>
    <mergeCell ref="L355:L362"/>
    <mergeCell ref="U355:U362"/>
    <mergeCell ref="Y347:Y354"/>
    <mergeCell ref="Z347:Z354"/>
    <mergeCell ref="I348:I354"/>
    <mergeCell ref="W352:W354"/>
    <mergeCell ref="G347:G354"/>
    <mergeCell ref="H347:H354"/>
    <mergeCell ref="J347:J354"/>
    <mergeCell ref="K347:K354"/>
    <mergeCell ref="L347:L354"/>
    <mergeCell ref="U347:U354"/>
    <mergeCell ref="A347:A354"/>
    <mergeCell ref="B347:B354"/>
    <mergeCell ref="C347:C354"/>
    <mergeCell ref="D347:D354"/>
    <mergeCell ref="E347:E354"/>
    <mergeCell ref="F347:F354"/>
    <mergeCell ref="V339:V346"/>
    <mergeCell ref="W339:W343"/>
    <mergeCell ref="X339:X346"/>
    <mergeCell ref="A339:A346"/>
    <mergeCell ref="B339:B346"/>
    <mergeCell ref="C339:C346"/>
    <mergeCell ref="D339:D346"/>
    <mergeCell ref="E339:E346"/>
    <mergeCell ref="F339:F346"/>
    <mergeCell ref="V347:V354"/>
    <mergeCell ref="W347:W351"/>
    <mergeCell ref="X347:X354"/>
    <mergeCell ref="Y339:Y346"/>
    <mergeCell ref="Z339:Z346"/>
    <mergeCell ref="I340:I346"/>
    <mergeCell ref="W344:W346"/>
    <mergeCell ref="G339:G346"/>
    <mergeCell ref="H339:H346"/>
    <mergeCell ref="J339:J346"/>
    <mergeCell ref="K339:K346"/>
    <mergeCell ref="L339:L346"/>
    <mergeCell ref="U339:U346"/>
    <mergeCell ref="Y331:Y338"/>
    <mergeCell ref="Z331:Z338"/>
    <mergeCell ref="I332:I338"/>
    <mergeCell ref="W336:W338"/>
    <mergeCell ref="G331:G338"/>
    <mergeCell ref="H331:H338"/>
    <mergeCell ref="J331:J338"/>
    <mergeCell ref="K331:K338"/>
    <mergeCell ref="L331:L338"/>
    <mergeCell ref="U331:U338"/>
    <mergeCell ref="A331:A338"/>
    <mergeCell ref="B331:B338"/>
    <mergeCell ref="C331:C338"/>
    <mergeCell ref="D331:D338"/>
    <mergeCell ref="E331:E338"/>
    <mergeCell ref="F331:F338"/>
    <mergeCell ref="V323:V330"/>
    <mergeCell ref="W323:W327"/>
    <mergeCell ref="X323:X330"/>
    <mergeCell ref="A323:A330"/>
    <mergeCell ref="B323:B330"/>
    <mergeCell ref="C323:C330"/>
    <mergeCell ref="D323:D330"/>
    <mergeCell ref="E323:E330"/>
    <mergeCell ref="F323:F330"/>
    <mergeCell ref="V331:V338"/>
    <mergeCell ref="W331:W335"/>
    <mergeCell ref="X331:X338"/>
    <mergeCell ref="Y323:Y330"/>
    <mergeCell ref="Z323:Z330"/>
    <mergeCell ref="I324:I330"/>
    <mergeCell ref="W328:W330"/>
    <mergeCell ref="G323:G330"/>
    <mergeCell ref="H323:H330"/>
    <mergeCell ref="J323:J330"/>
    <mergeCell ref="K323:K330"/>
    <mergeCell ref="L323:L330"/>
    <mergeCell ref="U323:U330"/>
    <mergeCell ref="Y315:Y322"/>
    <mergeCell ref="Z315:Z322"/>
    <mergeCell ref="I316:I322"/>
    <mergeCell ref="W320:W322"/>
    <mergeCell ref="G315:G322"/>
    <mergeCell ref="H315:H322"/>
    <mergeCell ref="J315:J322"/>
    <mergeCell ref="K315:K322"/>
    <mergeCell ref="L315:L322"/>
    <mergeCell ref="U315:U322"/>
    <mergeCell ref="A315:A322"/>
    <mergeCell ref="B315:B322"/>
    <mergeCell ref="C315:C322"/>
    <mergeCell ref="D315:D322"/>
    <mergeCell ref="E315:E322"/>
    <mergeCell ref="F315:F322"/>
    <mergeCell ref="V307:V314"/>
    <mergeCell ref="W307:W311"/>
    <mergeCell ref="X307:X314"/>
    <mergeCell ref="A307:A314"/>
    <mergeCell ref="B307:B314"/>
    <mergeCell ref="C307:C314"/>
    <mergeCell ref="D307:D314"/>
    <mergeCell ref="E307:E314"/>
    <mergeCell ref="F307:F314"/>
    <mergeCell ref="V315:V322"/>
    <mergeCell ref="W315:W319"/>
    <mergeCell ref="X315:X322"/>
    <mergeCell ref="Y307:Y314"/>
    <mergeCell ref="Z307:Z314"/>
    <mergeCell ref="I308:I314"/>
    <mergeCell ref="W312:W314"/>
    <mergeCell ref="G307:G314"/>
    <mergeCell ref="H307:H314"/>
    <mergeCell ref="J307:J314"/>
    <mergeCell ref="K307:K314"/>
    <mergeCell ref="L307:L314"/>
    <mergeCell ref="U307:U314"/>
    <mergeCell ref="Y299:Y306"/>
    <mergeCell ref="Z299:Z306"/>
    <mergeCell ref="I300:I306"/>
    <mergeCell ref="W304:W306"/>
    <mergeCell ref="G299:G306"/>
    <mergeCell ref="H299:H306"/>
    <mergeCell ref="J299:J306"/>
    <mergeCell ref="K299:K306"/>
    <mergeCell ref="L299:L306"/>
    <mergeCell ref="U299:U306"/>
    <mergeCell ref="A299:A306"/>
    <mergeCell ref="B299:B306"/>
    <mergeCell ref="C299:C306"/>
    <mergeCell ref="D299:D306"/>
    <mergeCell ref="E299:E306"/>
    <mergeCell ref="F299:F306"/>
    <mergeCell ref="V291:V298"/>
    <mergeCell ref="W291:W295"/>
    <mergeCell ref="X291:X298"/>
    <mergeCell ref="A291:A298"/>
    <mergeCell ref="B291:B298"/>
    <mergeCell ref="C291:C298"/>
    <mergeCell ref="D291:D298"/>
    <mergeCell ref="E291:E298"/>
    <mergeCell ref="F291:F298"/>
    <mergeCell ref="V299:V306"/>
    <mergeCell ref="W299:W303"/>
    <mergeCell ref="X299:X306"/>
    <mergeCell ref="Y291:Y298"/>
    <mergeCell ref="Z291:Z298"/>
    <mergeCell ref="I292:I298"/>
    <mergeCell ref="W296:W298"/>
    <mergeCell ref="G291:G298"/>
    <mergeCell ref="H291:H298"/>
    <mergeCell ref="J291:J298"/>
    <mergeCell ref="K291:K298"/>
    <mergeCell ref="L291:L298"/>
    <mergeCell ref="U291:U298"/>
    <mergeCell ref="Y283:Y290"/>
    <mergeCell ref="Z283:Z290"/>
    <mergeCell ref="I284:I290"/>
    <mergeCell ref="W288:W290"/>
    <mergeCell ref="G283:G290"/>
    <mergeCell ref="H283:H290"/>
    <mergeCell ref="J283:J290"/>
    <mergeCell ref="K283:K290"/>
    <mergeCell ref="L283:L290"/>
    <mergeCell ref="U283:U290"/>
    <mergeCell ref="A283:A290"/>
    <mergeCell ref="B283:B290"/>
    <mergeCell ref="C283:C290"/>
    <mergeCell ref="D283:D290"/>
    <mergeCell ref="E283:E290"/>
    <mergeCell ref="F283:F290"/>
    <mergeCell ref="V275:V282"/>
    <mergeCell ref="W275:W279"/>
    <mergeCell ref="X275:X282"/>
    <mergeCell ref="A275:A282"/>
    <mergeCell ref="B275:B282"/>
    <mergeCell ref="C275:C282"/>
    <mergeCell ref="D275:D282"/>
    <mergeCell ref="E275:E282"/>
    <mergeCell ref="F275:F282"/>
    <mergeCell ref="V283:V290"/>
    <mergeCell ref="W283:W287"/>
    <mergeCell ref="X283:X290"/>
    <mergeCell ref="Y275:Y282"/>
    <mergeCell ref="Z275:Z282"/>
    <mergeCell ref="I276:I282"/>
    <mergeCell ref="W280:W282"/>
    <mergeCell ref="G275:G282"/>
    <mergeCell ref="H275:H282"/>
    <mergeCell ref="J275:J282"/>
    <mergeCell ref="K275:K282"/>
    <mergeCell ref="L275:L282"/>
    <mergeCell ref="U275:U282"/>
    <mergeCell ref="Y267:Y274"/>
    <mergeCell ref="Z267:Z274"/>
    <mergeCell ref="I268:I274"/>
    <mergeCell ref="W272:W274"/>
    <mergeCell ref="G267:G274"/>
    <mergeCell ref="H267:H274"/>
    <mergeCell ref="J267:J274"/>
    <mergeCell ref="K267:K274"/>
    <mergeCell ref="L267:L274"/>
    <mergeCell ref="U267:U274"/>
    <mergeCell ref="A267:A274"/>
    <mergeCell ref="B267:B274"/>
    <mergeCell ref="C267:C274"/>
    <mergeCell ref="D267:D274"/>
    <mergeCell ref="E267:E274"/>
    <mergeCell ref="F267:F274"/>
    <mergeCell ref="V259:V266"/>
    <mergeCell ref="W259:W263"/>
    <mergeCell ref="X259:X266"/>
    <mergeCell ref="A259:A266"/>
    <mergeCell ref="B259:B266"/>
    <mergeCell ref="C259:C266"/>
    <mergeCell ref="D259:D266"/>
    <mergeCell ref="E259:E266"/>
    <mergeCell ref="F259:F266"/>
    <mergeCell ref="V267:V274"/>
    <mergeCell ref="W267:W271"/>
    <mergeCell ref="X267:X274"/>
    <mergeCell ref="Y259:Y266"/>
    <mergeCell ref="Z259:Z266"/>
    <mergeCell ref="I260:I266"/>
    <mergeCell ref="W264:W266"/>
    <mergeCell ref="G259:G266"/>
    <mergeCell ref="H259:H266"/>
    <mergeCell ref="J259:J266"/>
    <mergeCell ref="K259:K266"/>
    <mergeCell ref="L259:L266"/>
    <mergeCell ref="U259:U266"/>
    <mergeCell ref="Y251:Y258"/>
    <mergeCell ref="Z251:Z258"/>
    <mergeCell ref="I252:I258"/>
    <mergeCell ref="W256:W258"/>
    <mergeCell ref="G251:G258"/>
    <mergeCell ref="H251:H258"/>
    <mergeCell ref="J251:J258"/>
    <mergeCell ref="K251:K258"/>
    <mergeCell ref="L251:L258"/>
    <mergeCell ref="U251:U258"/>
    <mergeCell ref="A251:A258"/>
    <mergeCell ref="B251:B258"/>
    <mergeCell ref="C251:C258"/>
    <mergeCell ref="D251:D258"/>
    <mergeCell ref="E251:E258"/>
    <mergeCell ref="F251:F258"/>
    <mergeCell ref="V243:V250"/>
    <mergeCell ref="W243:W247"/>
    <mergeCell ref="X243:X250"/>
    <mergeCell ref="A243:A250"/>
    <mergeCell ref="B243:B250"/>
    <mergeCell ref="C243:C250"/>
    <mergeCell ref="D243:D250"/>
    <mergeCell ref="E243:E250"/>
    <mergeCell ref="F243:F250"/>
    <mergeCell ref="V251:V258"/>
    <mergeCell ref="W251:W255"/>
    <mergeCell ref="X251:X258"/>
    <mergeCell ref="Y243:Y250"/>
    <mergeCell ref="Z243:Z250"/>
    <mergeCell ref="I244:I250"/>
    <mergeCell ref="W248:W250"/>
    <mergeCell ref="G243:G250"/>
    <mergeCell ref="H243:H250"/>
    <mergeCell ref="J243:J250"/>
    <mergeCell ref="K243:K250"/>
    <mergeCell ref="L243:L250"/>
    <mergeCell ref="U243:U250"/>
    <mergeCell ref="Y235:Y242"/>
    <mergeCell ref="Z235:Z242"/>
    <mergeCell ref="I236:I242"/>
    <mergeCell ref="W240:W242"/>
    <mergeCell ref="G235:G242"/>
    <mergeCell ref="H235:H242"/>
    <mergeCell ref="J235:J242"/>
    <mergeCell ref="K235:K242"/>
    <mergeCell ref="L235:L242"/>
    <mergeCell ref="U235:U242"/>
    <mergeCell ref="A235:A242"/>
    <mergeCell ref="B235:B242"/>
    <mergeCell ref="C235:C242"/>
    <mergeCell ref="D235:D242"/>
    <mergeCell ref="E235:E242"/>
    <mergeCell ref="F235:F242"/>
    <mergeCell ref="V227:V234"/>
    <mergeCell ref="W227:W231"/>
    <mergeCell ref="X227:X234"/>
    <mergeCell ref="A227:A234"/>
    <mergeCell ref="B227:B234"/>
    <mergeCell ref="C227:C234"/>
    <mergeCell ref="D227:D234"/>
    <mergeCell ref="E227:E234"/>
    <mergeCell ref="F227:F234"/>
    <mergeCell ref="V235:V242"/>
    <mergeCell ref="W235:W239"/>
    <mergeCell ref="X235:X242"/>
    <mergeCell ref="Y227:Y234"/>
    <mergeCell ref="Z227:Z234"/>
    <mergeCell ref="I228:I234"/>
    <mergeCell ref="W232:W234"/>
    <mergeCell ref="G227:G234"/>
    <mergeCell ref="H227:H234"/>
    <mergeCell ref="J227:J234"/>
    <mergeCell ref="K227:K234"/>
    <mergeCell ref="L227:L234"/>
    <mergeCell ref="U227:U234"/>
    <mergeCell ref="X219:X226"/>
    <mergeCell ref="Y219:Y226"/>
    <mergeCell ref="Z219:Z226"/>
    <mergeCell ref="I220:I226"/>
    <mergeCell ref="W224:W226"/>
    <mergeCell ref="G219:G226"/>
    <mergeCell ref="H219:H226"/>
    <mergeCell ref="J219:J226"/>
    <mergeCell ref="K219:K226"/>
    <mergeCell ref="L219:L226"/>
    <mergeCell ref="U219:U226"/>
    <mergeCell ref="A219:A226"/>
    <mergeCell ref="B219:B226"/>
    <mergeCell ref="C219:C226"/>
    <mergeCell ref="D219:D226"/>
    <mergeCell ref="E219:E226"/>
    <mergeCell ref="F219:F226"/>
    <mergeCell ref="U209:U218"/>
    <mergeCell ref="V209:V218"/>
    <mergeCell ref="W209:W214"/>
    <mergeCell ref="A209:A218"/>
    <mergeCell ref="B209:B218"/>
    <mergeCell ref="C209:C218"/>
    <mergeCell ref="D209:D218"/>
    <mergeCell ref="E209:E218"/>
    <mergeCell ref="F209:F218"/>
    <mergeCell ref="V219:V226"/>
    <mergeCell ref="W219:W223"/>
    <mergeCell ref="X209:X218"/>
    <mergeCell ref="Y209:Y218"/>
    <mergeCell ref="Z209:Z218"/>
    <mergeCell ref="G209:G218"/>
    <mergeCell ref="H209:H218"/>
    <mergeCell ref="I209:I210"/>
    <mergeCell ref="J209:J218"/>
    <mergeCell ref="K209:K218"/>
    <mergeCell ref="L209:L218"/>
    <mergeCell ref="I211:I218"/>
    <mergeCell ref="X199:X208"/>
    <mergeCell ref="Y199:Y208"/>
    <mergeCell ref="Z199:Z208"/>
    <mergeCell ref="G199:G208"/>
    <mergeCell ref="H199:H208"/>
    <mergeCell ref="I199:I200"/>
    <mergeCell ref="J199:J208"/>
    <mergeCell ref="K199:K208"/>
    <mergeCell ref="L199:L208"/>
    <mergeCell ref="I201:I208"/>
    <mergeCell ref="A199:A208"/>
    <mergeCell ref="B199:B208"/>
    <mergeCell ref="C199:C208"/>
    <mergeCell ref="D199:D208"/>
    <mergeCell ref="E199:E208"/>
    <mergeCell ref="F199:F208"/>
    <mergeCell ref="U189:U198"/>
    <mergeCell ref="V189:V198"/>
    <mergeCell ref="W189:W194"/>
    <mergeCell ref="A189:A198"/>
    <mergeCell ref="B189:B198"/>
    <mergeCell ref="C189:C198"/>
    <mergeCell ref="D189:D198"/>
    <mergeCell ref="E189:E198"/>
    <mergeCell ref="F189:F198"/>
    <mergeCell ref="U199:U208"/>
    <mergeCell ref="V199:V208"/>
    <mergeCell ref="W199:W204"/>
    <mergeCell ref="X189:X198"/>
    <mergeCell ref="Y189:Y198"/>
    <mergeCell ref="Z189:Z198"/>
    <mergeCell ref="G189:G198"/>
    <mergeCell ref="H189:H198"/>
    <mergeCell ref="I189:I190"/>
    <mergeCell ref="J189:J198"/>
    <mergeCell ref="K189:K198"/>
    <mergeCell ref="L189:L198"/>
    <mergeCell ref="I191:I198"/>
    <mergeCell ref="X179:X188"/>
    <mergeCell ref="Y179:Y188"/>
    <mergeCell ref="Z179:Z188"/>
    <mergeCell ref="G179:G188"/>
    <mergeCell ref="H179:H188"/>
    <mergeCell ref="I179:I180"/>
    <mergeCell ref="J179:J188"/>
    <mergeCell ref="K179:K188"/>
    <mergeCell ref="L179:L188"/>
    <mergeCell ref="I181:I188"/>
    <mergeCell ref="A179:A188"/>
    <mergeCell ref="B179:B188"/>
    <mergeCell ref="C179:C188"/>
    <mergeCell ref="D179:D188"/>
    <mergeCell ref="E179:E188"/>
    <mergeCell ref="F179:F188"/>
    <mergeCell ref="U169:U178"/>
    <mergeCell ref="V169:V178"/>
    <mergeCell ref="W169:W174"/>
    <mergeCell ref="A169:A178"/>
    <mergeCell ref="B169:B178"/>
    <mergeCell ref="C169:C178"/>
    <mergeCell ref="D169:D178"/>
    <mergeCell ref="E169:E178"/>
    <mergeCell ref="F169:F178"/>
    <mergeCell ref="U179:U188"/>
    <mergeCell ref="V179:V188"/>
    <mergeCell ref="W179:W184"/>
    <mergeCell ref="X169:X178"/>
    <mergeCell ref="Y169:Y178"/>
    <mergeCell ref="Z169:Z178"/>
    <mergeCell ref="G169:G178"/>
    <mergeCell ref="H169:H178"/>
    <mergeCell ref="I169:I170"/>
    <mergeCell ref="J169:J178"/>
    <mergeCell ref="K169:K178"/>
    <mergeCell ref="L169:L178"/>
    <mergeCell ref="I171:I178"/>
    <mergeCell ref="X159:X168"/>
    <mergeCell ref="Y159:Y168"/>
    <mergeCell ref="Z159:Z168"/>
    <mergeCell ref="G159:G168"/>
    <mergeCell ref="H159:H168"/>
    <mergeCell ref="I159:I160"/>
    <mergeCell ref="J159:J168"/>
    <mergeCell ref="K159:K168"/>
    <mergeCell ref="L159:L168"/>
    <mergeCell ref="I161:I168"/>
    <mergeCell ref="A159:A168"/>
    <mergeCell ref="B159:B168"/>
    <mergeCell ref="C159:C168"/>
    <mergeCell ref="D159:D168"/>
    <mergeCell ref="E159:E168"/>
    <mergeCell ref="F159:F168"/>
    <mergeCell ref="U149:U158"/>
    <mergeCell ref="V149:V158"/>
    <mergeCell ref="W149:W154"/>
    <mergeCell ref="A149:A158"/>
    <mergeCell ref="B149:B158"/>
    <mergeCell ref="C149:C158"/>
    <mergeCell ref="D149:D158"/>
    <mergeCell ref="E149:E158"/>
    <mergeCell ref="F149:F158"/>
    <mergeCell ref="U159:U168"/>
    <mergeCell ref="V159:V168"/>
    <mergeCell ref="W159:W164"/>
    <mergeCell ref="X149:X158"/>
    <mergeCell ref="Y149:Y158"/>
    <mergeCell ref="Z149:Z158"/>
    <mergeCell ref="G149:G158"/>
    <mergeCell ref="H149:H158"/>
    <mergeCell ref="I149:I150"/>
    <mergeCell ref="J149:J158"/>
    <mergeCell ref="K149:K158"/>
    <mergeCell ref="L149:L158"/>
    <mergeCell ref="I151:I158"/>
    <mergeCell ref="X139:X148"/>
    <mergeCell ref="Y139:Y148"/>
    <mergeCell ref="Z139:Z148"/>
    <mergeCell ref="G139:G148"/>
    <mergeCell ref="H139:H148"/>
    <mergeCell ref="I139:I140"/>
    <mergeCell ref="J139:J148"/>
    <mergeCell ref="K139:K148"/>
    <mergeCell ref="L139:L148"/>
    <mergeCell ref="I141:I148"/>
    <mergeCell ref="A139:A148"/>
    <mergeCell ref="B139:B148"/>
    <mergeCell ref="C139:C148"/>
    <mergeCell ref="D139:D148"/>
    <mergeCell ref="E139:E148"/>
    <mergeCell ref="F139:F148"/>
    <mergeCell ref="U129:U138"/>
    <mergeCell ref="V129:V138"/>
    <mergeCell ref="W129:W134"/>
    <mergeCell ref="A129:A138"/>
    <mergeCell ref="B129:B138"/>
    <mergeCell ref="C129:C138"/>
    <mergeCell ref="D129:D138"/>
    <mergeCell ref="E129:E138"/>
    <mergeCell ref="F129:F138"/>
    <mergeCell ref="U139:U148"/>
    <mergeCell ref="V139:V148"/>
    <mergeCell ref="W139:W144"/>
    <mergeCell ref="X129:X138"/>
    <mergeCell ref="Y129:Y138"/>
    <mergeCell ref="Z129:Z138"/>
    <mergeCell ref="G129:G138"/>
    <mergeCell ref="H129:H138"/>
    <mergeCell ref="I129:I130"/>
    <mergeCell ref="J129:J138"/>
    <mergeCell ref="K129:K138"/>
    <mergeCell ref="L129:L138"/>
    <mergeCell ref="I131:I138"/>
    <mergeCell ref="X119:X128"/>
    <mergeCell ref="Y119:Y128"/>
    <mergeCell ref="Z119:Z128"/>
    <mergeCell ref="G119:G128"/>
    <mergeCell ref="H119:H128"/>
    <mergeCell ref="I119:I120"/>
    <mergeCell ref="J119:J128"/>
    <mergeCell ref="K119:K128"/>
    <mergeCell ref="L119:L128"/>
    <mergeCell ref="I121:I128"/>
    <mergeCell ref="A119:A128"/>
    <mergeCell ref="B119:B128"/>
    <mergeCell ref="C119:C128"/>
    <mergeCell ref="D119:D128"/>
    <mergeCell ref="E119:E128"/>
    <mergeCell ref="F119:F128"/>
    <mergeCell ref="U109:U118"/>
    <mergeCell ref="V109:V118"/>
    <mergeCell ref="W109:W114"/>
    <mergeCell ref="A109:A118"/>
    <mergeCell ref="B109:B118"/>
    <mergeCell ref="C109:C118"/>
    <mergeCell ref="D109:D118"/>
    <mergeCell ref="E109:E118"/>
    <mergeCell ref="F109:F118"/>
    <mergeCell ref="U119:U128"/>
    <mergeCell ref="V119:V128"/>
    <mergeCell ref="W119:W124"/>
    <mergeCell ref="X109:X118"/>
    <mergeCell ref="Y109:Y118"/>
    <mergeCell ref="Z109:Z118"/>
    <mergeCell ref="G109:G118"/>
    <mergeCell ref="H109:H118"/>
    <mergeCell ref="I109:I110"/>
    <mergeCell ref="J109:J118"/>
    <mergeCell ref="K109:K118"/>
    <mergeCell ref="L109:L118"/>
    <mergeCell ref="I111:I118"/>
    <mergeCell ref="X99:X108"/>
    <mergeCell ref="Y99:Y108"/>
    <mergeCell ref="Z99:Z108"/>
    <mergeCell ref="G99:G108"/>
    <mergeCell ref="H99:H108"/>
    <mergeCell ref="I99:I100"/>
    <mergeCell ref="J99:J108"/>
    <mergeCell ref="K99:K108"/>
    <mergeCell ref="L99:L108"/>
    <mergeCell ref="I101:I108"/>
    <mergeCell ref="A99:A108"/>
    <mergeCell ref="B99:B108"/>
    <mergeCell ref="C99:C108"/>
    <mergeCell ref="D99:D108"/>
    <mergeCell ref="E99:E108"/>
    <mergeCell ref="F99:F108"/>
    <mergeCell ref="U89:U98"/>
    <mergeCell ref="V89:V98"/>
    <mergeCell ref="W89:W94"/>
    <mergeCell ref="A89:A98"/>
    <mergeCell ref="B89:B98"/>
    <mergeCell ref="C89:C98"/>
    <mergeCell ref="D89:D98"/>
    <mergeCell ref="E89:E98"/>
    <mergeCell ref="F89:F98"/>
    <mergeCell ref="U99:U108"/>
    <mergeCell ref="V99:V108"/>
    <mergeCell ref="W99:W104"/>
    <mergeCell ref="X89:X98"/>
    <mergeCell ref="Y89:Y98"/>
    <mergeCell ref="Z89:Z98"/>
    <mergeCell ref="G89:G98"/>
    <mergeCell ref="H89:H98"/>
    <mergeCell ref="I89:I90"/>
    <mergeCell ref="J89:J98"/>
    <mergeCell ref="K89:K98"/>
    <mergeCell ref="L89:L98"/>
    <mergeCell ref="I91:I98"/>
    <mergeCell ref="X79:X88"/>
    <mergeCell ref="Y79:Y88"/>
    <mergeCell ref="Z79:Z88"/>
    <mergeCell ref="G79:G88"/>
    <mergeCell ref="H79:H88"/>
    <mergeCell ref="I79:I80"/>
    <mergeCell ref="J79:J88"/>
    <mergeCell ref="K79:K88"/>
    <mergeCell ref="L79:L88"/>
    <mergeCell ref="I81:I88"/>
    <mergeCell ref="A79:A88"/>
    <mergeCell ref="B79:B88"/>
    <mergeCell ref="C79:C88"/>
    <mergeCell ref="D79:D88"/>
    <mergeCell ref="E79:E88"/>
    <mergeCell ref="F79:F88"/>
    <mergeCell ref="U69:U78"/>
    <mergeCell ref="V69:V78"/>
    <mergeCell ref="W69:W74"/>
    <mergeCell ref="A69:A78"/>
    <mergeCell ref="B69:B78"/>
    <mergeCell ref="C69:C78"/>
    <mergeCell ref="D69:D78"/>
    <mergeCell ref="E69:E78"/>
    <mergeCell ref="F69:F78"/>
    <mergeCell ref="U79:U88"/>
    <mergeCell ref="V79:V88"/>
    <mergeCell ref="W79:W84"/>
    <mergeCell ref="X69:X78"/>
    <mergeCell ref="Y69:Y78"/>
    <mergeCell ref="Z69:Z78"/>
    <mergeCell ref="W75:W78"/>
    <mergeCell ref="G69:G78"/>
    <mergeCell ref="H69:H78"/>
    <mergeCell ref="I69:I70"/>
    <mergeCell ref="J69:J78"/>
    <mergeCell ref="K69:K78"/>
    <mergeCell ref="L69:L78"/>
    <mergeCell ref="I71:I78"/>
    <mergeCell ref="Y60:Y67"/>
    <mergeCell ref="Z60:Z67"/>
    <mergeCell ref="I61:I67"/>
    <mergeCell ref="W65:W67"/>
    <mergeCell ref="G60:G67"/>
    <mergeCell ref="H60:H67"/>
    <mergeCell ref="J60:J67"/>
    <mergeCell ref="K60:K67"/>
    <mergeCell ref="L60:L67"/>
    <mergeCell ref="U60:U67"/>
    <mergeCell ref="A60:A67"/>
    <mergeCell ref="B60:B67"/>
    <mergeCell ref="C60:C67"/>
    <mergeCell ref="D60:D67"/>
    <mergeCell ref="E60:E67"/>
    <mergeCell ref="F60:F67"/>
    <mergeCell ref="V52:V59"/>
    <mergeCell ref="W52:W56"/>
    <mergeCell ref="X52:X59"/>
    <mergeCell ref="A52:A59"/>
    <mergeCell ref="B52:B59"/>
    <mergeCell ref="C52:C59"/>
    <mergeCell ref="D52:D59"/>
    <mergeCell ref="E52:E59"/>
    <mergeCell ref="F52:F59"/>
    <mergeCell ref="V60:V67"/>
    <mergeCell ref="W60:W64"/>
    <mergeCell ref="X60:X67"/>
    <mergeCell ref="Y52:Y59"/>
    <mergeCell ref="Z52:Z59"/>
    <mergeCell ref="I53:I59"/>
    <mergeCell ref="W57:W59"/>
    <mergeCell ref="G52:G59"/>
    <mergeCell ref="H52:H59"/>
    <mergeCell ref="J52:J59"/>
    <mergeCell ref="K52:K59"/>
    <mergeCell ref="L52:L59"/>
    <mergeCell ref="U52:U59"/>
    <mergeCell ref="X42:X51"/>
    <mergeCell ref="Y42:Y51"/>
    <mergeCell ref="Z42:Z51"/>
    <mergeCell ref="W48:W51"/>
    <mergeCell ref="G42:G51"/>
    <mergeCell ref="H42:H51"/>
    <mergeCell ref="I42:I43"/>
    <mergeCell ref="J42:J51"/>
    <mergeCell ref="K42:K51"/>
    <mergeCell ref="L42:L51"/>
    <mergeCell ref="I44:I51"/>
    <mergeCell ref="A42:A51"/>
    <mergeCell ref="B42:B51"/>
    <mergeCell ref="C42:C51"/>
    <mergeCell ref="D42:D51"/>
    <mergeCell ref="E42:E51"/>
    <mergeCell ref="F42:F51"/>
    <mergeCell ref="U32:U41"/>
    <mergeCell ref="V32:V41"/>
    <mergeCell ref="W32:W37"/>
    <mergeCell ref="A32:A41"/>
    <mergeCell ref="B32:B41"/>
    <mergeCell ref="C32:C41"/>
    <mergeCell ref="D32:D41"/>
    <mergeCell ref="E32:E41"/>
    <mergeCell ref="F32:F41"/>
    <mergeCell ref="U42:U51"/>
    <mergeCell ref="V42:V51"/>
    <mergeCell ref="W42:W47"/>
    <mergeCell ref="X32:X41"/>
    <mergeCell ref="Y32:Y41"/>
    <mergeCell ref="Z32:Z41"/>
    <mergeCell ref="W38:W41"/>
    <mergeCell ref="G32:G41"/>
    <mergeCell ref="H32:H41"/>
    <mergeCell ref="I32:I33"/>
    <mergeCell ref="J32:J41"/>
    <mergeCell ref="K32:K41"/>
    <mergeCell ref="L32:L41"/>
    <mergeCell ref="I34:I41"/>
    <mergeCell ref="X23:X30"/>
    <mergeCell ref="Y23:Y30"/>
    <mergeCell ref="Z23:Z30"/>
    <mergeCell ref="I24:I30"/>
    <mergeCell ref="W28:W30"/>
    <mergeCell ref="G23:G30"/>
    <mergeCell ref="H23:H30"/>
    <mergeCell ref="J23:J30"/>
    <mergeCell ref="K23:K30"/>
    <mergeCell ref="L23:L30"/>
    <mergeCell ref="U23:U30"/>
    <mergeCell ref="A23:A30"/>
    <mergeCell ref="B23:B30"/>
    <mergeCell ref="C23:C30"/>
    <mergeCell ref="D23:D30"/>
    <mergeCell ref="E23:E30"/>
    <mergeCell ref="F23:F30"/>
    <mergeCell ref="U15:U22"/>
    <mergeCell ref="V15:V22"/>
    <mergeCell ref="W15:W19"/>
    <mergeCell ref="V23:V30"/>
    <mergeCell ref="W23:W27"/>
    <mergeCell ref="A15:A22"/>
    <mergeCell ref="B15:B22"/>
    <mergeCell ref="C15:C22"/>
    <mergeCell ref="D15:D22"/>
    <mergeCell ref="E15:E22"/>
    <mergeCell ref="X15:X22"/>
    <mergeCell ref="Y15:Y22"/>
    <mergeCell ref="Z15:Z22"/>
    <mergeCell ref="W20:W22"/>
    <mergeCell ref="F15:F22"/>
    <mergeCell ref="G15:G22"/>
    <mergeCell ref="H15:H22"/>
    <mergeCell ref="J15:J22"/>
    <mergeCell ref="K15:K22"/>
    <mergeCell ref="L15:L22"/>
    <mergeCell ref="I16:I22"/>
    <mergeCell ref="H6:H13"/>
    <mergeCell ref="J6:J13"/>
    <mergeCell ref="K6:K13"/>
    <mergeCell ref="L6:L13"/>
    <mergeCell ref="W1:X1"/>
    <mergeCell ref="C2:D2"/>
    <mergeCell ref="W2:Z2"/>
    <mergeCell ref="A6:A13"/>
    <mergeCell ref="B6:B13"/>
    <mergeCell ref="C6:C13"/>
    <mergeCell ref="D6:D13"/>
    <mergeCell ref="E6:E13"/>
    <mergeCell ref="F6:F13"/>
    <mergeCell ref="G6:G13"/>
    <mergeCell ref="W6:W13"/>
    <mergeCell ref="X6:X13"/>
    <mergeCell ref="Y6:Y13"/>
    <mergeCell ref="Z6:Z13"/>
    <mergeCell ref="I7:I13"/>
    <mergeCell ref="U6:U13"/>
    <mergeCell ref="V6:V13"/>
  </mergeCells>
  <dataValidations count="1">
    <dataValidation type="list" allowBlank="1" showInputMessage="1" showErrorMessage="1" sqref="L416:M416 L412:M412 L407:M407 L403:M403 L68:M68 L31:M31 L14" xr:uid="{D0CE5CD8-DC0B-4D73-809F-FCD0757A0CAA}">
      <formula1>$I$54:$I$58</formula1>
    </dataValidation>
  </dataValidations>
  <pageMargins left="0.70866141732283472" right="0.70866141732283472" top="0.74803149606299213" bottom="0.74803149606299213" header="0.31496062992125984" footer="0.31496062992125984"/>
  <pageSetup paperSize="9" scale="22" fitToHeight="0" orientation="landscape" r:id="rId1"/>
  <rowBreaks count="6" manualBreakCount="6">
    <brk id="30" max="24" man="1"/>
    <brk id="67" max="24" man="1"/>
    <brk id="250" max="27" man="1"/>
    <brk id="314" max="27" man="1"/>
    <brk id="378" max="27" man="1"/>
    <brk id="406" max="27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E2BB5E78-0DDE-4D83-B1A9-B71892699708}">
          <x14:formula1>
            <xm:f>słownik!$F$81:$F$85</xm:f>
          </x14:formula1>
          <xm:sqref>N6:N13 N15:N30 N32:N67 N404:N406 N69:N402 N408:N411 N413:N415 N417:N419</xm:sqref>
        </x14:dataValidation>
        <x14:dataValidation type="list" allowBlank="1" showInputMessage="1" showErrorMessage="1" xr:uid="{A61C74F3-98E4-4208-AE3B-5412D273C4EE}">
          <x14:formula1>
            <xm:f>słownik!$F$112:$F$115</xm:f>
          </x14:formula1>
          <xm:sqref>K6:K13 K15:K30 K32:K67 K404:K406 K69:K402 K408:K411 K413:K415 K417:K419</xm:sqref>
        </x14:dataValidation>
        <x14:dataValidation type="list" allowBlank="1" showInputMessage="1" showErrorMessage="1" xr:uid="{FD60563A-5FF0-4656-BF99-3ED7F28687DE}">
          <x14:formula1>
            <xm:f>słownik!$F$105:$F$110</xm:f>
          </x14:formula1>
          <xm:sqref>J6:J13 J15:J30 J32:J67 J404:J406 J69:J402 J408:J411 J413:J415 J417:J419</xm:sqref>
        </x14:dataValidation>
        <x14:dataValidation type="list" allowBlank="1" showInputMessage="1" showErrorMessage="1" xr:uid="{82C6D640-EB46-4B9A-B67E-63863CAE99A9}">
          <x14:formula1>
            <xm:f>słownik!$E$95:$E$102</xm:f>
          </x14:formula1>
          <xm:sqref>B6:B13 B32:B67 B408:B411 B404:B406 B69:B402 B413:B415 B15:B30 B417:B419</xm:sqref>
        </x14:dataValidation>
        <x14:dataValidation type="list" allowBlank="1" showInputMessage="1" showErrorMessage="1" xr:uid="{587F183A-2A2B-4D50-B7D9-EE2E49C0DD62}">
          <x14:formula1>
            <xm:f>słownik!$E$53:$E$79</xm:f>
          </x14:formula1>
          <xm:sqref>Q69:Q402 Q413:Q415 Q408:Q411 Q404:Q406 Q32:Q67 Q15:Q30 Q6:Q13 Q417:Q419</xm:sqref>
        </x14:dataValidation>
        <x14:dataValidation type="list" allowBlank="1" showInputMessage="1" showErrorMessage="1" xr:uid="{EB3A9822-8837-4BF7-8368-6CCA11037200}">
          <x14:formula1>
            <xm:f>słownik!$E$47:$E$49</xm:f>
          </x14:formula1>
          <xm:sqref>I404:I406 I209:I210 I60 I15 I42:I43 I32:I33 I23 I6 I52 I69:I70 I79:I80 I89:I90 I99:I100 I109:I110 I119:I120 I129:I130 I139:I140 I149:I150 I159:I160 I169:I170 I179:I180 I189:I190 I199:I200 I219 I227 I235 I243 I251 I259 I267 I275 I283 I291 I299 I307 I315 I323 I331 I339 I347 I355 I363 I371 I379 I387 I395 I408:I411 I413:I415 I417:I419</xm:sqref>
        </x14:dataValidation>
        <x14:dataValidation type="list" allowBlank="1" showInputMessage="1" showErrorMessage="1" xr:uid="{A884A638-F33F-421A-AEB5-55415C960805}">
          <x14:formula1>
            <xm:f>słownik!$D$2:$D$5</xm:f>
          </x14:formula1>
          <xm:sqref>M6:M13 M32:M67 M408:M411 M404:M406 M69:M402 M413:M415 M15:M30 M417:M419</xm:sqref>
        </x14:dataValidation>
        <x14:dataValidation type="list" allowBlank="1" showInputMessage="1" showErrorMessage="1" xr:uid="{11BAE04E-E5BA-4983-8098-B6FBE4E26E68}">
          <x14:formula1>
            <xm:f>słownik!$E$31:$E$35</xm:f>
          </x14:formula1>
          <xm:sqref>M14 L6:L13 L413:L415 L15:L30 L32:L67 L69:L402 L404:L406 L408:L411 L417:L419</xm:sqref>
        </x14:dataValidation>
        <x14:dataValidation type="list" allowBlank="1" showInputMessage="1" showErrorMessage="1" xr:uid="{7CCF7644-D210-407D-89AB-9F3D02A34B9F}">
          <x14:formula1>
            <xm:f>słownik!$E$7:$E$15</xm:f>
          </x14:formula1>
          <xm:sqref>O6:O419</xm:sqref>
        </x14:dataValidation>
        <x14:dataValidation type="list" allowBlank="1" showInputMessage="1" showErrorMessage="1" xr:uid="{C4C3707F-7443-4737-9DA5-3E4846AE2F33}">
          <x14:formula1>
            <xm:f>słownik!$E$18:$E$20</xm:f>
          </x14:formula1>
          <xm:sqref>E32:E67 E413:E415 E408:E411 E69:E402 E404:E406 E15:E30 E6:E13 E417:E419</xm:sqref>
        </x14:dataValidation>
        <x14:dataValidation type="list" allowBlank="1" showInputMessage="1" showErrorMessage="1" xr:uid="{3A30FECA-739E-486F-8562-6FA37C0D57DC}">
          <x14:formula1>
            <xm:f>słownik!#REF!</xm:f>
          </x14:formula1>
          <xm:sqref>K14 K68 K416 K412 K407 K403 K31</xm:sqref>
        </x14:dataValidation>
        <x14:dataValidation type="list" allowBlank="1" showInputMessage="1" showErrorMessage="1" xr:uid="{1CAD01B1-7B32-431B-92C8-16C3F4851054}">
          <x14:formula1>
            <xm:f>słownik!$B$2:$B$169</xm:f>
          </x14:formula1>
          <xm:sqref>P32:P67 P6:P13 P15:P30 P413:P415 P69:P402 P404:P406 P408:P411 P417:P419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FDC9D-959E-4736-A521-04823AEB1CF9}">
  <sheetPr>
    <tabColor rgb="FFFFFF00"/>
  </sheetPr>
  <dimension ref="A1:N43"/>
  <sheetViews>
    <sheetView showGridLines="0" view="pageBreakPreview" zoomScale="80" zoomScaleNormal="100" zoomScaleSheetLayoutView="80" workbookViewId="0">
      <pane ySplit="4" topLeftCell="A5" activePane="bottomLeft" state="frozen"/>
      <selection activeCell="B81" sqref="B81"/>
      <selection pane="bottomLeft" activeCell="L1" sqref="L1:N1"/>
    </sheetView>
  </sheetViews>
  <sheetFormatPr defaultColWidth="9.1796875" defaultRowHeight="12.5"/>
  <cols>
    <col min="1" max="2" width="4.81640625" style="2" customWidth="1"/>
    <col min="3" max="3" width="27.26953125" style="2" customWidth="1"/>
    <col min="4" max="4" width="6" style="2" customWidth="1"/>
    <col min="5" max="6" width="3.7265625" style="2" customWidth="1"/>
    <col min="7" max="7" width="32.453125" style="2" customWidth="1"/>
    <col min="8" max="8" width="16.1796875" style="2" customWidth="1"/>
    <col min="9" max="9" width="6.54296875" style="2" customWidth="1"/>
    <col min="10" max="10" width="8.54296875" style="2" customWidth="1"/>
    <col min="11" max="11" width="8.7265625" style="2" customWidth="1"/>
    <col min="12" max="12" width="10.54296875" style="2" customWidth="1"/>
    <col min="13" max="13" width="5.81640625" style="655" customWidth="1"/>
    <col min="14" max="14" width="12.26953125" style="2" customWidth="1"/>
    <col min="15" max="16384" width="9.1796875" style="2"/>
  </cols>
  <sheetData>
    <row r="1" spans="1:14" ht="20.25" customHeight="1">
      <c r="A1" s="1"/>
      <c r="B1" s="1"/>
      <c r="C1" s="600" t="str">
        <f>wizyt!C3</f>
        <v>??</v>
      </c>
      <c r="D1" s="601"/>
      <c r="E1" s="601"/>
      <c r="F1" s="1"/>
      <c r="G1" s="1"/>
      <c r="H1" s="1"/>
      <c r="I1" s="1"/>
      <c r="J1" s="1"/>
      <c r="K1" s="1"/>
      <c r="L1" s="150" t="str">
        <f>wizyt!$B$1</f>
        <v xml:space="preserve"> </v>
      </c>
      <c r="M1" s="1023" t="str">
        <f>wizyt!$D$1</f>
        <v xml:space="preserve"> </v>
      </c>
      <c r="N1" s="1023"/>
    </row>
    <row r="2" spans="1:14" ht="23.25" customHeight="1" thickBot="1">
      <c r="A2" s="1"/>
      <c r="B2" s="1"/>
      <c r="C2" s="602" t="s">
        <v>537</v>
      </c>
      <c r="D2" s="1"/>
      <c r="E2" s="1"/>
      <c r="F2" s="1"/>
      <c r="G2" s="1"/>
      <c r="H2" s="1"/>
      <c r="I2" s="1"/>
      <c r="J2" s="1"/>
      <c r="K2" s="1205" t="s">
        <v>303</v>
      </c>
      <c r="L2" s="1205"/>
      <c r="M2" s="603"/>
      <c r="N2" s="1"/>
    </row>
    <row r="3" spans="1:14" ht="72" customHeight="1" thickBot="1">
      <c r="A3" s="604" t="s">
        <v>489</v>
      </c>
      <c r="B3" s="605" t="s">
        <v>195</v>
      </c>
      <c r="C3" s="606" t="s">
        <v>496</v>
      </c>
      <c r="D3" s="607" t="s">
        <v>497</v>
      </c>
      <c r="E3" s="607" t="s">
        <v>31</v>
      </c>
      <c r="F3" s="607" t="s">
        <v>538</v>
      </c>
      <c r="G3" s="608" t="s">
        <v>539</v>
      </c>
      <c r="H3" s="608" t="s">
        <v>540</v>
      </c>
      <c r="I3" s="609" t="s">
        <v>55</v>
      </c>
      <c r="J3" s="610" t="s">
        <v>541</v>
      </c>
      <c r="K3" s="610" t="s">
        <v>542</v>
      </c>
      <c r="L3" s="611" t="s">
        <v>513</v>
      </c>
      <c r="M3" s="611" t="s">
        <v>514</v>
      </c>
      <c r="N3" s="612" t="s">
        <v>515</v>
      </c>
    </row>
    <row r="4" spans="1:14" ht="13" thickBot="1">
      <c r="A4" s="613">
        <v>1</v>
      </c>
      <c r="B4" s="613">
        <v>2</v>
      </c>
      <c r="C4" s="613">
        <v>3</v>
      </c>
      <c r="D4" s="613">
        <v>4</v>
      </c>
      <c r="E4" s="613">
        <v>5</v>
      </c>
      <c r="F4" s="613">
        <v>6</v>
      </c>
      <c r="G4" s="613">
        <v>7</v>
      </c>
      <c r="H4" s="613">
        <v>8</v>
      </c>
      <c r="I4" s="613">
        <v>9</v>
      </c>
      <c r="J4" s="613">
        <v>10</v>
      </c>
      <c r="K4" s="613">
        <v>11</v>
      </c>
      <c r="L4" s="613">
        <v>12</v>
      </c>
      <c r="M4" s="613">
        <v>13</v>
      </c>
      <c r="N4" s="613">
        <v>14</v>
      </c>
    </row>
    <row r="5" spans="1:14" ht="15" thickTop="1" thickBot="1">
      <c r="A5" s="614"/>
      <c r="B5" s="504"/>
      <c r="C5" s="480" t="s">
        <v>543</v>
      </c>
      <c r="D5" s="504"/>
      <c r="E5" s="504"/>
      <c r="F5" s="504"/>
      <c r="G5" s="504"/>
      <c r="H5" s="504"/>
      <c r="I5" s="504"/>
      <c r="J5" s="615">
        <f>SUM(J6:J15)</f>
        <v>0</v>
      </c>
      <c r="K5" s="615">
        <f>SUM(K6:K15)</f>
        <v>0</v>
      </c>
      <c r="L5" s="615">
        <f>SUM(L6:L15)</f>
        <v>0</v>
      </c>
      <c r="M5" s="575"/>
      <c r="N5" s="490" t="s">
        <v>519</v>
      </c>
    </row>
    <row r="6" spans="1:14" s="86" customFormat="1" ht="15" thickTop="1">
      <c r="A6" s="616">
        <v>1</v>
      </c>
      <c r="B6" s="617"/>
      <c r="C6" s="618"/>
      <c r="D6" s="619"/>
      <c r="E6" s="620"/>
      <c r="F6" s="620"/>
      <c r="G6" s="514"/>
      <c r="H6" s="514"/>
      <c r="I6" s="621"/>
      <c r="J6" s="622"/>
      <c r="K6" s="623">
        <f>IF(J6&lt;=40,0,J6-40)</f>
        <v>0</v>
      </c>
      <c r="L6" s="624">
        <f>IF(J6&lt;40,J6,40)/IF(J6="",1,40)</f>
        <v>0</v>
      </c>
      <c r="M6" s="625" t="str">
        <f>IF(L6=1,"pe",IF(L6&gt;0,"ne",""))</f>
        <v/>
      </c>
      <c r="N6" s="626"/>
    </row>
    <row r="7" spans="1:14" s="86" customFormat="1" ht="14.5">
      <c r="A7" s="627">
        <v>2</v>
      </c>
      <c r="B7" s="617"/>
      <c r="C7" s="628"/>
      <c r="D7" s="629"/>
      <c r="E7" s="630"/>
      <c r="F7" s="631"/>
      <c r="G7" s="523"/>
      <c r="H7" s="523"/>
      <c r="I7" s="630"/>
      <c r="J7" s="632"/>
      <c r="K7" s="633">
        <f t="shared" ref="K7:K15" si="0">IF(J7&lt;=40,0,J7-40)</f>
        <v>0</v>
      </c>
      <c r="L7" s="634">
        <f t="shared" ref="L7:L15" si="1">IF(J7&lt;40,J7,40)/IF(J7="",1,40)</f>
        <v>0</v>
      </c>
      <c r="M7" s="635" t="str">
        <f t="shared" ref="M7:M15" si="2">IF(L7=1,"pe",IF(L7&gt;0,"ne",""))</f>
        <v/>
      </c>
      <c r="N7" s="531"/>
    </row>
    <row r="8" spans="1:14" s="86" customFormat="1" ht="14.5">
      <c r="A8" s="627">
        <v>3</v>
      </c>
      <c r="B8" s="617"/>
      <c r="C8" s="628"/>
      <c r="D8" s="629"/>
      <c r="E8" s="630"/>
      <c r="F8" s="631"/>
      <c r="G8" s="523"/>
      <c r="H8" s="523"/>
      <c r="I8" s="630"/>
      <c r="J8" s="632"/>
      <c r="K8" s="633">
        <f t="shared" si="0"/>
        <v>0</v>
      </c>
      <c r="L8" s="634">
        <f t="shared" si="1"/>
        <v>0</v>
      </c>
      <c r="M8" s="635" t="str">
        <f t="shared" si="2"/>
        <v/>
      </c>
      <c r="N8" s="531"/>
    </row>
    <row r="9" spans="1:14" s="86" customFormat="1" ht="14.5">
      <c r="A9" s="627">
        <v>4</v>
      </c>
      <c r="B9" s="617"/>
      <c r="C9" s="628"/>
      <c r="D9" s="629"/>
      <c r="E9" s="630"/>
      <c r="F9" s="631"/>
      <c r="G9" s="523"/>
      <c r="H9" s="523"/>
      <c r="I9" s="630"/>
      <c r="J9" s="632"/>
      <c r="K9" s="633">
        <f t="shared" si="0"/>
        <v>0</v>
      </c>
      <c r="L9" s="634">
        <f t="shared" si="1"/>
        <v>0</v>
      </c>
      <c r="M9" s="635" t="str">
        <f t="shared" si="2"/>
        <v/>
      </c>
      <c r="N9" s="531"/>
    </row>
    <row r="10" spans="1:14" s="86" customFormat="1" ht="14.5">
      <c r="A10" s="627">
        <v>5</v>
      </c>
      <c r="B10" s="617"/>
      <c r="C10" s="628"/>
      <c r="D10" s="629"/>
      <c r="E10" s="630"/>
      <c r="F10" s="631"/>
      <c r="G10" s="523"/>
      <c r="H10" s="523"/>
      <c r="I10" s="630"/>
      <c r="J10" s="632"/>
      <c r="K10" s="633">
        <f t="shared" si="0"/>
        <v>0</v>
      </c>
      <c r="L10" s="634">
        <f t="shared" si="1"/>
        <v>0</v>
      </c>
      <c r="M10" s="635" t="str">
        <f t="shared" si="2"/>
        <v/>
      </c>
      <c r="N10" s="531"/>
    </row>
    <row r="11" spans="1:14" s="86" customFormat="1" ht="14.5">
      <c r="A11" s="627">
        <v>6</v>
      </c>
      <c r="B11" s="617"/>
      <c r="C11" s="628"/>
      <c r="D11" s="629"/>
      <c r="E11" s="630"/>
      <c r="F11" s="631"/>
      <c r="G11" s="523"/>
      <c r="H11" s="523"/>
      <c r="I11" s="630"/>
      <c r="J11" s="632"/>
      <c r="K11" s="633">
        <f t="shared" si="0"/>
        <v>0</v>
      </c>
      <c r="L11" s="634">
        <f t="shared" si="1"/>
        <v>0</v>
      </c>
      <c r="M11" s="635" t="str">
        <f>IF(L11=1,"pe",IF(L11&gt;0,"ne",""))</f>
        <v/>
      </c>
      <c r="N11" s="531"/>
    </row>
    <row r="12" spans="1:14" s="86" customFormat="1" ht="14.5">
      <c r="A12" s="627">
        <v>7</v>
      </c>
      <c r="B12" s="617"/>
      <c r="C12" s="628"/>
      <c r="D12" s="629"/>
      <c r="E12" s="630"/>
      <c r="F12" s="631"/>
      <c r="G12" s="523"/>
      <c r="H12" s="523"/>
      <c r="I12" s="630"/>
      <c r="J12" s="632"/>
      <c r="K12" s="633">
        <f t="shared" si="0"/>
        <v>0</v>
      </c>
      <c r="L12" s="634">
        <f t="shared" si="1"/>
        <v>0</v>
      </c>
      <c r="M12" s="635" t="str">
        <f t="shared" si="2"/>
        <v/>
      </c>
      <c r="N12" s="531"/>
    </row>
    <row r="13" spans="1:14" s="86" customFormat="1" ht="14.5">
      <c r="A13" s="627">
        <v>8</v>
      </c>
      <c r="B13" s="617"/>
      <c r="C13" s="628"/>
      <c r="D13" s="629"/>
      <c r="E13" s="630"/>
      <c r="F13" s="631"/>
      <c r="G13" s="523"/>
      <c r="H13" s="523"/>
      <c r="I13" s="630"/>
      <c r="J13" s="632"/>
      <c r="K13" s="633">
        <f t="shared" si="0"/>
        <v>0</v>
      </c>
      <c r="L13" s="634">
        <f t="shared" si="1"/>
        <v>0</v>
      </c>
      <c r="M13" s="635" t="str">
        <f t="shared" si="2"/>
        <v/>
      </c>
      <c r="N13" s="531"/>
    </row>
    <row r="14" spans="1:14" s="86" customFormat="1" ht="14.5">
      <c r="A14" s="627">
        <v>9</v>
      </c>
      <c r="B14" s="617"/>
      <c r="C14" s="628"/>
      <c r="D14" s="629"/>
      <c r="E14" s="630"/>
      <c r="F14" s="631"/>
      <c r="G14" s="523"/>
      <c r="H14" s="523"/>
      <c r="I14" s="630"/>
      <c r="J14" s="632"/>
      <c r="K14" s="633">
        <f t="shared" si="0"/>
        <v>0</v>
      </c>
      <c r="L14" s="634">
        <f t="shared" si="1"/>
        <v>0</v>
      </c>
      <c r="M14" s="635" t="str">
        <f t="shared" si="2"/>
        <v/>
      </c>
      <c r="N14" s="531"/>
    </row>
    <row r="15" spans="1:14" s="86" customFormat="1" ht="15" thickBot="1">
      <c r="A15" s="636">
        <v>10</v>
      </c>
      <c r="B15" s="617"/>
      <c r="C15" s="637"/>
      <c r="D15" s="638"/>
      <c r="E15" s="639"/>
      <c r="F15" s="640"/>
      <c r="G15" s="536"/>
      <c r="H15" s="536"/>
      <c r="I15" s="641"/>
      <c r="J15" s="642"/>
      <c r="K15" s="643">
        <f t="shared" si="0"/>
        <v>0</v>
      </c>
      <c r="L15" s="644">
        <f t="shared" si="1"/>
        <v>0</v>
      </c>
      <c r="M15" s="645" t="str">
        <f t="shared" si="2"/>
        <v/>
      </c>
      <c r="N15" s="646"/>
    </row>
    <row r="16" spans="1:14" ht="15" thickTop="1" thickBot="1">
      <c r="A16" s="478"/>
      <c r="B16" s="479"/>
      <c r="C16" s="480" t="s">
        <v>544</v>
      </c>
      <c r="D16" s="506"/>
      <c r="E16" s="506"/>
      <c r="F16" s="506"/>
      <c r="G16" s="506"/>
      <c r="H16" s="506"/>
      <c r="I16" s="506"/>
      <c r="J16" s="615">
        <f>SUM(J17:J37)</f>
        <v>0</v>
      </c>
      <c r="K16" s="615">
        <f>SUM(K17:K37)</f>
        <v>0</v>
      </c>
      <c r="L16" s="615">
        <f>SUM(L17:L37)</f>
        <v>0</v>
      </c>
      <c r="M16" s="575"/>
      <c r="N16" s="576" t="s">
        <v>519</v>
      </c>
    </row>
    <row r="17" spans="1:14" ht="15" thickTop="1">
      <c r="A17" s="616">
        <v>1</v>
      </c>
      <c r="B17" s="617"/>
      <c r="C17" s="628"/>
      <c r="D17" s="629"/>
      <c r="E17" s="630"/>
      <c r="F17" s="631"/>
      <c r="G17" s="523"/>
      <c r="H17" s="523"/>
      <c r="I17" s="630"/>
      <c r="J17" s="632"/>
      <c r="K17" s="623">
        <f>IF(J17&lt;=40,0,J17-40)</f>
        <v>0</v>
      </c>
      <c r="L17" s="624">
        <f>IF(J17&lt;40,J17,40)/IF(J17="",1,40)</f>
        <v>0</v>
      </c>
      <c r="M17" s="625" t="str">
        <f>IF(L17=1,"pe",IF(L17&gt;0,"ne",""))</f>
        <v/>
      </c>
      <c r="N17" s="626"/>
    </row>
    <row r="18" spans="1:14" ht="14.5">
      <c r="A18" s="627">
        <v>2</v>
      </c>
      <c r="B18" s="617"/>
      <c r="C18" s="628"/>
      <c r="D18" s="629"/>
      <c r="E18" s="630"/>
      <c r="F18" s="631"/>
      <c r="G18" s="523"/>
      <c r="H18" s="523"/>
      <c r="I18" s="630"/>
      <c r="J18" s="632"/>
      <c r="K18" s="633">
        <f>IF(J18&lt;=40,0,J18-40)</f>
        <v>0</v>
      </c>
      <c r="L18" s="634">
        <f>IF(J18&lt;40,J18,40)/IF(J18="",1,40)</f>
        <v>0</v>
      </c>
      <c r="M18" s="635" t="str">
        <f>IF(L18=1,"pe",IF(L18&gt;0,"ne",""))</f>
        <v/>
      </c>
      <c r="N18" s="531"/>
    </row>
    <row r="19" spans="1:14" ht="14.5">
      <c r="A19" s="627">
        <v>3</v>
      </c>
      <c r="B19" s="617"/>
      <c r="C19" s="628"/>
      <c r="D19" s="629"/>
      <c r="E19" s="630"/>
      <c r="F19" s="631"/>
      <c r="G19" s="523"/>
      <c r="H19" s="523"/>
      <c r="I19" s="630"/>
      <c r="J19" s="632"/>
      <c r="K19" s="633">
        <f>IF(J19&lt;=40,0,J19-40)</f>
        <v>0</v>
      </c>
      <c r="L19" s="634">
        <f>IF(J19&lt;40,J19,40)/IF(J19="",1,40)</f>
        <v>0</v>
      </c>
      <c r="M19" s="635" t="str">
        <f>IF(L19=1,"pe",IF(L19&gt;0,"ne",""))</f>
        <v/>
      </c>
      <c r="N19" s="531"/>
    </row>
    <row r="20" spans="1:14" ht="14.5">
      <c r="A20" s="627">
        <v>4</v>
      </c>
      <c r="B20" s="617"/>
      <c r="C20" s="628"/>
      <c r="D20" s="629"/>
      <c r="E20" s="630"/>
      <c r="F20" s="631"/>
      <c r="G20" s="523"/>
      <c r="H20" s="523"/>
      <c r="I20" s="630"/>
      <c r="J20" s="632"/>
      <c r="K20" s="633">
        <f t="shared" ref="K20:K36" si="3">IF(J20&lt;=40,0,J20-40)</f>
        <v>0</v>
      </c>
      <c r="L20" s="634">
        <f t="shared" ref="L20:L36" si="4">IF(J20&lt;40,J20,40)/IF(J20="",1,40)</f>
        <v>0</v>
      </c>
      <c r="M20" s="635" t="str">
        <f t="shared" ref="M20:M36" si="5">IF(L20=1,"pe",IF(L20&gt;0,"ne",""))</f>
        <v/>
      </c>
      <c r="N20" s="531"/>
    </row>
    <row r="21" spans="1:14" ht="14.5">
      <c r="A21" s="627">
        <v>5</v>
      </c>
      <c r="B21" s="617"/>
      <c r="C21" s="628"/>
      <c r="D21" s="629"/>
      <c r="E21" s="630"/>
      <c r="F21" s="631"/>
      <c r="G21" s="523"/>
      <c r="H21" s="523"/>
      <c r="I21" s="630"/>
      <c r="J21" s="632"/>
      <c r="K21" s="633">
        <f t="shared" si="3"/>
        <v>0</v>
      </c>
      <c r="L21" s="634">
        <f t="shared" si="4"/>
        <v>0</v>
      </c>
      <c r="M21" s="635" t="str">
        <f t="shared" si="5"/>
        <v/>
      </c>
      <c r="N21" s="531"/>
    </row>
    <row r="22" spans="1:14" ht="14.5">
      <c r="A22" s="627">
        <v>6</v>
      </c>
      <c r="B22" s="617"/>
      <c r="C22" s="628"/>
      <c r="D22" s="629"/>
      <c r="E22" s="630"/>
      <c r="F22" s="631"/>
      <c r="G22" s="523"/>
      <c r="H22" s="523"/>
      <c r="I22" s="630"/>
      <c r="J22" s="632"/>
      <c r="K22" s="633">
        <f t="shared" si="3"/>
        <v>0</v>
      </c>
      <c r="L22" s="634">
        <f t="shared" si="4"/>
        <v>0</v>
      </c>
      <c r="M22" s="635" t="str">
        <f t="shared" si="5"/>
        <v/>
      </c>
      <c r="N22" s="531"/>
    </row>
    <row r="23" spans="1:14" ht="14.5">
      <c r="A23" s="627">
        <v>7</v>
      </c>
      <c r="B23" s="617"/>
      <c r="C23" s="628"/>
      <c r="D23" s="629"/>
      <c r="E23" s="630"/>
      <c r="F23" s="631"/>
      <c r="G23" s="523"/>
      <c r="H23" s="523"/>
      <c r="I23" s="630"/>
      <c r="J23" s="632"/>
      <c r="K23" s="633">
        <f t="shared" si="3"/>
        <v>0</v>
      </c>
      <c r="L23" s="634">
        <f t="shared" si="4"/>
        <v>0</v>
      </c>
      <c r="M23" s="635" t="str">
        <f t="shared" si="5"/>
        <v/>
      </c>
      <c r="N23" s="531"/>
    </row>
    <row r="24" spans="1:14" ht="14.5">
      <c r="A24" s="627">
        <v>8</v>
      </c>
      <c r="B24" s="617"/>
      <c r="C24" s="628"/>
      <c r="D24" s="629"/>
      <c r="E24" s="630"/>
      <c r="F24" s="631"/>
      <c r="G24" s="523"/>
      <c r="H24" s="523"/>
      <c r="I24" s="630"/>
      <c r="J24" s="632"/>
      <c r="K24" s="633">
        <f t="shared" si="3"/>
        <v>0</v>
      </c>
      <c r="L24" s="634">
        <f t="shared" si="4"/>
        <v>0</v>
      </c>
      <c r="M24" s="635" t="str">
        <f t="shared" si="5"/>
        <v/>
      </c>
      <c r="N24" s="531"/>
    </row>
    <row r="25" spans="1:14" ht="14.5">
      <c r="A25" s="627">
        <v>9</v>
      </c>
      <c r="B25" s="617"/>
      <c r="C25" s="628"/>
      <c r="D25" s="629"/>
      <c r="E25" s="630"/>
      <c r="F25" s="631"/>
      <c r="G25" s="523"/>
      <c r="H25" s="523"/>
      <c r="I25" s="630"/>
      <c r="J25" s="632"/>
      <c r="K25" s="633">
        <f t="shared" si="3"/>
        <v>0</v>
      </c>
      <c r="L25" s="634">
        <f t="shared" si="4"/>
        <v>0</v>
      </c>
      <c r="M25" s="635" t="str">
        <f t="shared" si="5"/>
        <v/>
      </c>
      <c r="N25" s="531"/>
    </row>
    <row r="26" spans="1:14" ht="14.5">
      <c r="A26" s="627">
        <v>10</v>
      </c>
      <c r="B26" s="617"/>
      <c r="C26" s="628"/>
      <c r="D26" s="629"/>
      <c r="E26" s="630"/>
      <c r="F26" s="631"/>
      <c r="G26" s="523"/>
      <c r="H26" s="523"/>
      <c r="I26" s="630"/>
      <c r="J26" s="632"/>
      <c r="K26" s="633">
        <f t="shared" si="3"/>
        <v>0</v>
      </c>
      <c r="L26" s="634">
        <f t="shared" si="4"/>
        <v>0</v>
      </c>
      <c r="M26" s="635" t="str">
        <f t="shared" si="5"/>
        <v/>
      </c>
      <c r="N26" s="531"/>
    </row>
    <row r="27" spans="1:14" ht="14.5">
      <c r="A27" s="627">
        <v>11</v>
      </c>
      <c r="B27" s="617"/>
      <c r="C27" s="628"/>
      <c r="D27" s="629"/>
      <c r="E27" s="630"/>
      <c r="F27" s="631"/>
      <c r="G27" s="523"/>
      <c r="H27" s="523"/>
      <c r="I27" s="630"/>
      <c r="J27" s="632"/>
      <c r="K27" s="633">
        <f t="shared" si="3"/>
        <v>0</v>
      </c>
      <c r="L27" s="634">
        <f t="shared" si="4"/>
        <v>0</v>
      </c>
      <c r="M27" s="635" t="str">
        <f t="shared" si="5"/>
        <v/>
      </c>
      <c r="N27" s="531"/>
    </row>
    <row r="28" spans="1:14" ht="14.5">
      <c r="A28" s="627">
        <v>12</v>
      </c>
      <c r="B28" s="617"/>
      <c r="C28" s="628"/>
      <c r="D28" s="629"/>
      <c r="E28" s="630"/>
      <c r="F28" s="631"/>
      <c r="G28" s="523"/>
      <c r="H28" s="523"/>
      <c r="I28" s="630"/>
      <c r="J28" s="632"/>
      <c r="K28" s="633">
        <f t="shared" si="3"/>
        <v>0</v>
      </c>
      <c r="L28" s="634">
        <f t="shared" si="4"/>
        <v>0</v>
      </c>
      <c r="M28" s="635" t="str">
        <f t="shared" si="5"/>
        <v/>
      </c>
      <c r="N28" s="531"/>
    </row>
    <row r="29" spans="1:14" ht="14.5">
      <c r="A29" s="627">
        <v>13</v>
      </c>
      <c r="B29" s="617"/>
      <c r="C29" s="628"/>
      <c r="D29" s="629"/>
      <c r="E29" s="630"/>
      <c r="F29" s="631"/>
      <c r="G29" s="523"/>
      <c r="H29" s="523"/>
      <c r="I29" s="630"/>
      <c r="J29" s="632"/>
      <c r="K29" s="633">
        <f t="shared" si="3"/>
        <v>0</v>
      </c>
      <c r="L29" s="634">
        <f t="shared" si="4"/>
        <v>0</v>
      </c>
      <c r="M29" s="635" t="str">
        <f t="shared" si="5"/>
        <v/>
      </c>
      <c r="N29" s="531"/>
    </row>
    <row r="30" spans="1:14" ht="14.5">
      <c r="A30" s="627">
        <v>14</v>
      </c>
      <c r="B30" s="617"/>
      <c r="C30" s="628"/>
      <c r="D30" s="629"/>
      <c r="E30" s="630"/>
      <c r="F30" s="631"/>
      <c r="G30" s="523"/>
      <c r="H30" s="523"/>
      <c r="I30" s="630"/>
      <c r="J30" s="632"/>
      <c r="K30" s="633">
        <f t="shared" si="3"/>
        <v>0</v>
      </c>
      <c r="L30" s="634">
        <f t="shared" si="4"/>
        <v>0</v>
      </c>
      <c r="M30" s="635" t="str">
        <f t="shared" si="5"/>
        <v/>
      </c>
      <c r="N30" s="531"/>
    </row>
    <row r="31" spans="1:14" ht="14.5">
      <c r="A31" s="627">
        <v>15</v>
      </c>
      <c r="B31" s="617"/>
      <c r="C31" s="628"/>
      <c r="D31" s="629"/>
      <c r="E31" s="630"/>
      <c r="F31" s="631"/>
      <c r="G31" s="523"/>
      <c r="H31" s="523"/>
      <c r="I31" s="630"/>
      <c r="J31" s="632"/>
      <c r="K31" s="633">
        <f t="shared" si="3"/>
        <v>0</v>
      </c>
      <c r="L31" s="634">
        <f t="shared" si="4"/>
        <v>0</v>
      </c>
      <c r="M31" s="635" t="str">
        <f t="shared" si="5"/>
        <v/>
      </c>
      <c r="N31" s="531"/>
    </row>
    <row r="32" spans="1:14" ht="14.5">
      <c r="A32" s="627">
        <v>16</v>
      </c>
      <c r="B32" s="617"/>
      <c r="C32" s="628"/>
      <c r="D32" s="629"/>
      <c r="E32" s="630"/>
      <c r="F32" s="631"/>
      <c r="G32" s="523"/>
      <c r="H32" s="523"/>
      <c r="I32" s="630"/>
      <c r="J32" s="632"/>
      <c r="K32" s="633">
        <f t="shared" si="3"/>
        <v>0</v>
      </c>
      <c r="L32" s="634">
        <f t="shared" si="4"/>
        <v>0</v>
      </c>
      <c r="M32" s="635" t="str">
        <f t="shared" si="5"/>
        <v/>
      </c>
      <c r="N32" s="531"/>
    </row>
    <row r="33" spans="1:14" ht="14.5">
      <c r="A33" s="627">
        <v>17</v>
      </c>
      <c r="B33" s="617"/>
      <c r="C33" s="628"/>
      <c r="D33" s="629"/>
      <c r="E33" s="630"/>
      <c r="F33" s="631"/>
      <c r="G33" s="523"/>
      <c r="H33" s="523"/>
      <c r="I33" s="630"/>
      <c r="J33" s="632"/>
      <c r="K33" s="633">
        <f t="shared" si="3"/>
        <v>0</v>
      </c>
      <c r="L33" s="634">
        <f t="shared" si="4"/>
        <v>0</v>
      </c>
      <c r="M33" s="635" t="str">
        <f t="shared" si="5"/>
        <v/>
      </c>
      <c r="N33" s="531"/>
    </row>
    <row r="34" spans="1:14" ht="14.5">
      <c r="A34" s="627">
        <v>18</v>
      </c>
      <c r="B34" s="617"/>
      <c r="C34" s="628"/>
      <c r="D34" s="629"/>
      <c r="E34" s="630"/>
      <c r="F34" s="631"/>
      <c r="G34" s="523"/>
      <c r="H34" s="523"/>
      <c r="I34" s="630"/>
      <c r="J34" s="632"/>
      <c r="K34" s="633">
        <f t="shared" si="3"/>
        <v>0</v>
      </c>
      <c r="L34" s="634">
        <f t="shared" si="4"/>
        <v>0</v>
      </c>
      <c r="M34" s="635" t="str">
        <f t="shared" si="5"/>
        <v/>
      </c>
      <c r="N34" s="531"/>
    </row>
    <row r="35" spans="1:14" ht="14.5">
      <c r="A35" s="627">
        <v>19</v>
      </c>
      <c r="B35" s="617"/>
      <c r="C35" s="628"/>
      <c r="D35" s="629"/>
      <c r="E35" s="630"/>
      <c r="F35" s="631"/>
      <c r="G35" s="523"/>
      <c r="H35" s="523"/>
      <c r="I35" s="630"/>
      <c r="J35" s="632"/>
      <c r="K35" s="633">
        <f t="shared" si="3"/>
        <v>0</v>
      </c>
      <c r="L35" s="634">
        <f t="shared" si="4"/>
        <v>0</v>
      </c>
      <c r="M35" s="635" t="str">
        <f t="shared" si="5"/>
        <v/>
      </c>
      <c r="N35" s="531"/>
    </row>
    <row r="36" spans="1:14" ht="14.5">
      <c r="A36" s="627">
        <v>20</v>
      </c>
      <c r="B36" s="617"/>
      <c r="C36" s="628"/>
      <c r="D36" s="629"/>
      <c r="E36" s="630"/>
      <c r="F36" s="631"/>
      <c r="G36" s="523"/>
      <c r="H36" s="523"/>
      <c r="I36" s="630"/>
      <c r="J36" s="632"/>
      <c r="K36" s="633">
        <f t="shared" si="3"/>
        <v>0</v>
      </c>
      <c r="L36" s="634">
        <f t="shared" si="4"/>
        <v>0</v>
      </c>
      <c r="M36" s="635" t="str">
        <f t="shared" si="5"/>
        <v/>
      </c>
      <c r="N36" s="531"/>
    </row>
    <row r="37" spans="1:14" ht="15" thickBot="1">
      <c r="A37" s="636">
        <v>21</v>
      </c>
      <c r="B37" s="617"/>
      <c r="C37" s="628"/>
      <c r="D37" s="629"/>
      <c r="E37" s="630"/>
      <c r="F37" s="631"/>
      <c r="G37" s="523"/>
      <c r="H37" s="523"/>
      <c r="I37" s="630"/>
      <c r="J37" s="632"/>
      <c r="K37" s="647">
        <f>IF(J37&lt;=40,0,J37-40)</f>
        <v>0</v>
      </c>
      <c r="L37" s="644">
        <f>IF(J37&lt;40,J37,40)/IF(J37="",1,40)</f>
        <v>0</v>
      </c>
      <c r="M37" s="645" t="str">
        <f>IF(L37=1,"pe",IF(L37&gt;0,"ne",""))</f>
        <v/>
      </c>
      <c r="N37" s="646"/>
    </row>
    <row r="38" spans="1:14" ht="15" thickTop="1" thickBot="1">
      <c r="A38" s="478"/>
      <c r="B38" s="479"/>
      <c r="C38" s="480" t="s">
        <v>545</v>
      </c>
      <c r="D38" s="648"/>
      <c r="E38" s="479"/>
      <c r="F38" s="479"/>
      <c r="G38" s="506"/>
      <c r="H38" s="506"/>
      <c r="I38" s="506"/>
      <c r="J38" s="542">
        <f>SUM(J39:J43)</f>
        <v>0</v>
      </c>
      <c r="K38" s="542">
        <f>SUM(K39:K43)</f>
        <v>0</v>
      </c>
      <c r="L38" s="542">
        <f>SUM(L39:L43)</f>
        <v>0</v>
      </c>
      <c r="M38" s="649"/>
      <c r="N38" s="576" t="s">
        <v>519</v>
      </c>
    </row>
    <row r="39" spans="1:14" ht="15" thickTop="1">
      <c r="A39" s="616"/>
      <c r="B39" s="617"/>
      <c r="C39" s="628"/>
      <c r="D39" s="629"/>
      <c r="E39" s="630"/>
      <c r="F39" s="631"/>
      <c r="G39" s="523"/>
      <c r="H39" s="523"/>
      <c r="I39" s="630"/>
      <c r="J39" s="632"/>
      <c r="K39" s="623">
        <f>IF(J39&lt;=40,0,J39-40)</f>
        <v>0</v>
      </c>
      <c r="L39" s="624">
        <f>IF(J39&lt;40,J39,40)/IF(J39="",1,40)</f>
        <v>0</v>
      </c>
      <c r="M39" s="625" t="str">
        <f>IF(L39=1,"pe",IF(L39&gt;0,"ne",""))</f>
        <v/>
      </c>
      <c r="N39" s="626"/>
    </row>
    <row r="40" spans="1:14" ht="14.5">
      <c r="A40" s="627"/>
      <c r="B40" s="617"/>
      <c r="C40" s="628"/>
      <c r="D40" s="629"/>
      <c r="E40" s="630"/>
      <c r="F40" s="631"/>
      <c r="G40" s="523"/>
      <c r="H40" s="523"/>
      <c r="I40" s="630"/>
      <c r="J40" s="632"/>
      <c r="K40" s="633">
        <f>IF(J40&lt;=40,0,J40-40)</f>
        <v>0</v>
      </c>
      <c r="L40" s="634">
        <f>IF(J40&lt;40,J40,40)/IF(J40="",1,40)</f>
        <v>0</v>
      </c>
      <c r="M40" s="635" t="str">
        <f>IF(L40=1,"pe",IF(L40&gt;0,"ne",""))</f>
        <v/>
      </c>
      <c r="N40" s="531"/>
    </row>
    <row r="41" spans="1:14" ht="14.25" customHeight="1">
      <c r="A41" s="627"/>
      <c r="B41" s="617"/>
      <c r="C41" s="628"/>
      <c r="D41" s="629"/>
      <c r="E41" s="630"/>
      <c r="F41" s="631"/>
      <c r="G41" s="523"/>
      <c r="H41" s="523"/>
      <c r="I41" s="630"/>
      <c r="J41" s="632"/>
      <c r="K41" s="633">
        <f>IF(J41&lt;=40,0,J41-40)</f>
        <v>0</v>
      </c>
      <c r="L41" s="634">
        <f>IF(J41&lt;40,J41,40)/IF(J41="",1,40)</f>
        <v>0</v>
      </c>
      <c r="M41" s="635" t="str">
        <f>IF(L41=1,"pe",IF(L41&gt;0,"ne",""))</f>
        <v/>
      </c>
      <c r="N41" s="531"/>
    </row>
    <row r="42" spans="1:14" ht="14.25" customHeight="1">
      <c r="A42" s="627"/>
      <c r="B42" s="617"/>
      <c r="C42" s="628"/>
      <c r="D42" s="629"/>
      <c r="E42" s="630"/>
      <c r="F42" s="631"/>
      <c r="G42" s="523"/>
      <c r="H42" s="523"/>
      <c r="I42" s="630"/>
      <c r="J42" s="632"/>
      <c r="K42" s="633">
        <f>IF(J42&lt;=40,0,J42-40)</f>
        <v>0</v>
      </c>
      <c r="L42" s="634">
        <f>IF(J42&lt;40,J42,40)/IF(J42="",1,40)</f>
        <v>0</v>
      </c>
      <c r="M42" s="635" t="str">
        <f>IF(L42=1,"pe",IF(L42&gt;0,"ne",""))</f>
        <v/>
      </c>
      <c r="N42" s="531"/>
    </row>
    <row r="43" spans="1:14" ht="14.25" customHeight="1" thickBot="1">
      <c r="A43" s="650"/>
      <c r="B43" s="617"/>
      <c r="C43" s="628"/>
      <c r="D43" s="629"/>
      <c r="E43" s="630"/>
      <c r="F43" s="631"/>
      <c r="G43" s="523"/>
      <c r="H43" s="523"/>
      <c r="I43" s="630"/>
      <c r="J43" s="632"/>
      <c r="K43" s="651">
        <f>IF(J43&lt;=40,0,J43-40)</f>
        <v>0</v>
      </c>
      <c r="L43" s="652">
        <f>IF(J43&lt;40,J43,40)/IF(J43="",1,40)</f>
        <v>0</v>
      </c>
      <c r="M43" s="653" t="str">
        <f>IF(L43=1,"pe",IF(L43&gt;0,"ne",""))</f>
        <v/>
      </c>
      <c r="N43" s="654"/>
    </row>
  </sheetData>
  <sheetProtection algorithmName="SHA-512" hashValue="XMFIaJT99BzbtI7N8BD8EyjaRLM53ksAQUllVYV6X4bZJWIJvVFaQnXjJSPCdSibsYWiaoAhHTRPyehpYtK45w==" saltValue="3fRn4rutmt6jQWJcGPzGcg==" spinCount="100000" sheet="1" formatRows="0"/>
  <mergeCells count="2">
    <mergeCell ref="M1:N1"/>
    <mergeCell ref="K2:L2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F41BF8E-A916-4869-96FD-5C250DD6FDD4}">
          <x14:formula1>
            <xm:f>słownik!$E$95:$E$102</xm:f>
          </x14:formula1>
          <xm:sqref>B17:B37 B6:B15 B39:B43</xm:sqref>
        </x14:dataValidation>
        <x14:dataValidation type="list" allowBlank="1" showInputMessage="1" showErrorMessage="1" xr:uid="{5C9025F4-068D-4181-8907-ADC6B9DD3AA8}">
          <x14:formula1>
            <xm:f>słownik!$E$31:$E$35</xm:f>
          </x14:formula1>
          <xm:sqref>I6:I15 I17:I37 I39:I43</xm:sqref>
        </x14:dataValidation>
        <x14:dataValidation type="list" allowBlank="1" showInputMessage="1" showErrorMessage="1" xr:uid="{1AF62038-2C65-408E-8173-6B256A9CADCC}">
          <x14:formula1>
            <xm:f>słownik!$E$18:$E$20</xm:f>
          </x14:formula1>
          <xm:sqref>E6:E15 E17:E37 E39:E43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353B7-CF4D-4AE6-8B78-4EC229B3B6F8}">
  <sheetPr>
    <tabColor rgb="FFFFFF00"/>
  </sheetPr>
  <dimension ref="B1:E9"/>
  <sheetViews>
    <sheetView showGridLines="0" view="pageBreakPreview" zoomScaleNormal="100" zoomScaleSheetLayoutView="100" workbookViewId="0">
      <selection activeCell="D7" sqref="D7"/>
    </sheetView>
  </sheetViews>
  <sheetFormatPr defaultColWidth="9.1796875" defaultRowHeight="12.5"/>
  <cols>
    <col min="1" max="1" width="5" style="2" customWidth="1"/>
    <col min="2" max="2" width="32.26953125" style="2" customWidth="1"/>
    <col min="3" max="4" width="7.7265625" style="2" customWidth="1"/>
    <col min="5" max="5" width="12.81640625" style="2" customWidth="1"/>
    <col min="6" max="16384" width="9.1796875" style="2"/>
  </cols>
  <sheetData>
    <row r="1" spans="2:5" ht="13">
      <c r="C1" s="150" t="str">
        <f>wizyt!$B$1</f>
        <v xml:space="preserve"> </v>
      </c>
      <c r="D1" s="1023" t="str">
        <f>wizyt!$D$1</f>
        <v xml:space="preserve"> </v>
      </c>
      <c r="E1" s="1023"/>
    </row>
    <row r="2" spans="2:5" s="86" customFormat="1" ht="32.25" customHeight="1" thickBot="1">
      <c r="B2" s="656" t="str">
        <f>wizyt!C3</f>
        <v>??</v>
      </c>
      <c r="C2" s="1206" t="s">
        <v>546</v>
      </c>
      <c r="D2" s="1206"/>
      <c r="E2" s="1206"/>
    </row>
    <row r="3" spans="2:5" ht="30" customHeight="1">
      <c r="B3" s="657" t="s">
        <v>547</v>
      </c>
      <c r="C3" s="1207" t="str">
        <f>wizyt!H3</f>
        <v>2023/2024</v>
      </c>
      <c r="D3" s="1208"/>
      <c r="E3" s="1209" t="s">
        <v>548</v>
      </c>
    </row>
    <row r="4" spans="2:5" ht="30" customHeight="1" thickBot="1">
      <c r="B4" s="658" t="s">
        <v>549</v>
      </c>
      <c r="C4" s="659" t="s">
        <v>507</v>
      </c>
      <c r="D4" s="659" t="s">
        <v>508</v>
      </c>
      <c r="E4" s="1210"/>
    </row>
    <row r="5" spans="2:5" ht="30" customHeight="1">
      <c r="B5" s="658" t="s">
        <v>550</v>
      </c>
      <c r="C5" s="660"/>
      <c r="D5" s="660"/>
      <c r="E5" s="661">
        <f>SUM(C5:D5)</f>
        <v>0</v>
      </c>
    </row>
    <row r="6" spans="2:5" ht="30" customHeight="1">
      <c r="B6" s="658" t="s">
        <v>551</v>
      </c>
      <c r="C6" s="662"/>
      <c r="D6" s="663"/>
      <c r="E6" s="664">
        <f>SUM(C6:D6)</f>
        <v>0</v>
      </c>
    </row>
    <row r="7" spans="2:5" ht="30" customHeight="1">
      <c r="B7" s="665" t="s">
        <v>552</v>
      </c>
      <c r="C7" s="666">
        <f>SUM(C5:C6)</f>
        <v>0</v>
      </c>
      <c r="D7" s="666">
        <f>SUM(D5:D6)</f>
        <v>0</v>
      </c>
      <c r="E7" s="667">
        <f>SUM(E5:E6)</f>
        <v>0</v>
      </c>
    </row>
    <row r="8" spans="2:5" ht="23.25" customHeight="1">
      <c r="B8" s="658" t="s">
        <v>553</v>
      </c>
      <c r="C8" s="668" t="str">
        <f>IF(C7=0,"",C5/C7)</f>
        <v/>
      </c>
      <c r="D8" s="668" t="str">
        <f>IF(D7=0,"",D5/D7)</f>
        <v/>
      </c>
      <c r="E8" s="669" t="str">
        <f>IF(E7=0,"",E5/E7)</f>
        <v/>
      </c>
    </row>
    <row r="9" spans="2:5" ht="25.5" customHeight="1" thickBot="1">
      <c r="B9" s="670" t="s">
        <v>554</v>
      </c>
      <c r="C9" s="671" t="str">
        <f>IF(C7=0,"",C6/C7)</f>
        <v/>
      </c>
      <c r="D9" s="671" t="str">
        <f>IF(D7=0,"",D6/D7)</f>
        <v/>
      </c>
      <c r="E9" s="672" t="str">
        <f>IF(E7=0,"",E6/E7)</f>
        <v/>
      </c>
    </row>
  </sheetData>
  <sheetProtection algorithmName="SHA-512" hashValue="A22iNf8MemO9QJ6v5My1gfVdEhVQjLvfU/k5EE0JWQ9coQfk7MdHE60XmtMI5j4He7RyzO3nA+k0nEW1Tw0owQ==" saltValue="b6Bd5sVWcm9ChhEUpQtJ6w==" spinCount="100000" sheet="1" objects="1" scenarios="1"/>
  <mergeCells count="4">
    <mergeCell ref="C2:E2"/>
    <mergeCell ref="C3:D3"/>
    <mergeCell ref="E3:E4"/>
    <mergeCell ref="D1:E1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13</vt:i4>
      </vt:variant>
    </vt:vector>
  </HeadingPairs>
  <TitlesOfParts>
    <vt:vector size="26" baseType="lpstr">
      <vt:lpstr>słownik</vt:lpstr>
      <vt:lpstr>wizyt</vt:lpstr>
      <vt:lpstr>zestaw 1</vt:lpstr>
      <vt:lpstr>Zał.fin.</vt:lpstr>
      <vt:lpstr>Kalendarz</vt:lpstr>
      <vt:lpstr>kal.harm.szc.</vt:lpstr>
      <vt:lpstr>pedag</vt:lpstr>
      <vt:lpstr>adm.i obs.</vt:lpstr>
      <vt:lpstr>Liczba słuchaczy</vt:lpstr>
      <vt:lpstr>Grupy</vt:lpstr>
      <vt:lpstr>Specyf sp</vt:lpstr>
      <vt:lpstr>Absolwenci</vt:lpstr>
      <vt:lpstr>SPN</vt:lpstr>
      <vt:lpstr>Absolwenci!Obszar_wydruku</vt:lpstr>
      <vt:lpstr>'adm.i obs.'!Obszar_wydruku</vt:lpstr>
      <vt:lpstr>Grupy!Obszar_wydruku</vt:lpstr>
      <vt:lpstr>kal.harm.szc.!Obszar_wydruku</vt:lpstr>
      <vt:lpstr>Kalendarz!Obszar_wydruku</vt:lpstr>
      <vt:lpstr>'Liczba słuchaczy'!Obszar_wydruku</vt:lpstr>
      <vt:lpstr>pedag!Obszar_wydruku</vt:lpstr>
      <vt:lpstr>słownik!Obszar_wydruku</vt:lpstr>
      <vt:lpstr>'Specyf sp'!Obszar_wydruku</vt:lpstr>
      <vt:lpstr>SPN!Obszar_wydruku</vt:lpstr>
      <vt:lpstr>wizyt!Obszar_wydruku</vt:lpstr>
      <vt:lpstr>Zał.fin.!Obszar_wydruku</vt:lpstr>
      <vt:lpstr>'zestaw 1'!Obszar_wydruku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iskowron-lap</cp:lastModifiedBy>
  <cp:revision/>
  <dcterms:created xsi:type="dcterms:W3CDTF">2015-06-05T18:19:34Z</dcterms:created>
  <dcterms:modified xsi:type="dcterms:W3CDTF">2023-05-17T19:37:33Z</dcterms:modified>
  <cp:category/>
  <cp:contentStatus/>
</cp:coreProperties>
</file>