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iskowron\Desktop\org.rok.18.05.2023\"/>
    </mc:Choice>
  </mc:AlternateContent>
  <xr:revisionPtr revIDLastSave="0" documentId="13_ncr:1_{63C0161A-2509-4C88-9E6F-62CAAB6461E1}" xr6:coauthVersionLast="36" xr6:coauthVersionMax="47" xr10:uidLastSave="{00000000-0000-0000-0000-000000000000}"/>
  <bookViews>
    <workbookView xWindow="0" yWindow="0" windowWidth="28800" windowHeight="11805" activeTab="9" xr2:uid="{00000000-000D-0000-FFFF-FFFF00000000}"/>
  </bookViews>
  <sheets>
    <sheet name="słownik" sheetId="2" r:id="rId1"/>
    <sheet name="wizyt" sheetId="3" r:id="rId2"/>
    <sheet name="zestaw" sheetId="4" r:id="rId3"/>
    <sheet name="Kalendarz" sheetId="6" r:id="rId4"/>
    <sheet name="kal.harm.szc." sheetId="7" r:id="rId5"/>
    <sheet name="pedag" sheetId="8" r:id="rId6"/>
    <sheet name="adm.i obs." sheetId="9" r:id="rId7"/>
    <sheet name="Liczbaucz" sheetId="10" r:id="rId8"/>
    <sheet name="Grupy" sheetId="11" r:id="rId9"/>
    <sheet name="Inne zajęcia" sheetId="20" r:id="rId10"/>
    <sheet name="Absolwenci" sheetId="12" r:id="rId11"/>
    <sheet name="SPN (I)" sheetId="13" r:id="rId12"/>
    <sheet name="SPN (II-IX)" sheetId="14" r:id="rId13"/>
    <sheet name="SPN (VII-IX)" sheetId="15" r:id="rId14"/>
    <sheet name="SPN dotych (VIII-IX)" sheetId="16" r:id="rId15"/>
    <sheet name="Lista SPN" sheetId="17" r:id="rId16"/>
    <sheet name="SPN SST (I)" sheetId="18" r:id="rId17"/>
    <sheet name="SPN SST (II-IX)" sheetId="19" r:id="rId18"/>
  </sheets>
  <externalReferences>
    <externalReference r:id="rId19"/>
  </externalReferences>
  <definedNames>
    <definedName name="_xlnm._FilterDatabase" localSheetId="8" hidden="1">Grupy!$AB$53:$AF$54</definedName>
    <definedName name="_xlnm.Print_Area" localSheetId="10">Absolwenci!$B$2:$F$8</definedName>
    <definedName name="_xlnm.Print_Area" localSheetId="8">Grupy!$B$1:$AR$69</definedName>
    <definedName name="_xlnm.Print_Area" localSheetId="4">kal.harm.szc.!$A$1:$H$12</definedName>
    <definedName name="_xlnm.Print_Area" localSheetId="3">Kalendarz!$A$1:$G$56</definedName>
    <definedName name="_xlnm.Print_Area" localSheetId="5">pedag!$A$1:$AF$595</definedName>
    <definedName name="_xlnm.Print_Area" localSheetId="13">'SPN (VII-IX)'!$A$1:$V$69</definedName>
    <definedName name="_xlnm.Print_Area" localSheetId="14">'SPN dotych (VIII-IX)'!$A$1:$V$68</definedName>
    <definedName name="_xlnm.Print_Area" localSheetId="16">'SPN SST (I)'!$B$1:$Q$44</definedName>
    <definedName name="_xlnm.Print_Area" localSheetId="17">'SPN SST (II-IX)'!$A$1:$Q$40</definedName>
    <definedName name="_xlnm.Print_Area" localSheetId="1">wizyt!$A$1:$I$51</definedName>
    <definedName name="SSLink0" localSheetId="4">#REF!</definedName>
    <definedName name="SSLink0" localSheetId="3">Kalendarz!#REF!</definedName>
    <definedName name="SSLink0" localSheetId="14">[1]Kalendarz!#REF!</definedName>
    <definedName name="SSLink0" localSheetId="17">[1]Kalendarz!#REF!</definedName>
    <definedName name="SSLink0">[1]Kalendarz!#REF!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0" l="1"/>
  <c r="M24" i="20"/>
  <c r="L24" i="20" l="1"/>
  <c r="K24" i="20"/>
  <c r="J24" i="20"/>
  <c r="I24" i="20"/>
  <c r="H24" i="20"/>
  <c r="G24" i="20"/>
  <c r="F24" i="20"/>
  <c r="E24" i="20"/>
  <c r="D24" i="20"/>
  <c r="C24" i="20"/>
  <c r="B3" i="18" l="1"/>
  <c r="B3" i="13"/>
  <c r="E1" i="13"/>
  <c r="D1" i="18"/>
  <c r="P1" i="19"/>
  <c r="O1" i="19"/>
  <c r="P1" i="18"/>
  <c r="O1" i="18"/>
  <c r="O1" i="17"/>
  <c r="N1" i="17"/>
  <c r="T1" i="16"/>
  <c r="S1" i="16"/>
  <c r="T1" i="15"/>
  <c r="S1" i="15"/>
  <c r="S1" i="14"/>
  <c r="R1" i="14"/>
  <c r="S1" i="13"/>
  <c r="R1" i="13"/>
  <c r="F3" i="12"/>
  <c r="E3" i="12"/>
  <c r="E3" i="6"/>
  <c r="G11" i="18" l="1"/>
  <c r="H11" i="18"/>
  <c r="I11" i="18"/>
  <c r="J11" i="18"/>
  <c r="K11" i="18"/>
  <c r="L11" i="18"/>
  <c r="M11" i="18"/>
  <c r="N11" i="18"/>
  <c r="F11" i="18"/>
  <c r="G33" i="18"/>
  <c r="G13" i="18" s="1"/>
  <c r="H33" i="18"/>
  <c r="H13" i="18" s="1"/>
  <c r="I33" i="18"/>
  <c r="I13" i="18" s="1"/>
  <c r="J33" i="18"/>
  <c r="J13" i="18" s="1"/>
  <c r="K33" i="18"/>
  <c r="K13" i="18" s="1"/>
  <c r="L33" i="18"/>
  <c r="L13" i="18" s="1"/>
  <c r="M33" i="18"/>
  <c r="M13" i="18" s="1"/>
  <c r="N33" i="18"/>
  <c r="N13" i="18" s="1"/>
  <c r="O41" i="18"/>
  <c r="O16" i="18"/>
  <c r="O17" i="18"/>
  <c r="O18" i="18"/>
  <c r="O19" i="18"/>
  <c r="O20" i="18"/>
  <c r="O21" i="18"/>
  <c r="O22" i="18"/>
  <c r="O23" i="18"/>
  <c r="O24" i="18"/>
  <c r="O25" i="18"/>
  <c r="O26" i="18"/>
  <c r="O27" i="18"/>
  <c r="O29" i="18"/>
  <c r="O30" i="18"/>
  <c r="O31" i="18"/>
  <c r="O32" i="18"/>
  <c r="O34" i="18"/>
  <c r="O35" i="18"/>
  <c r="O36" i="18"/>
  <c r="O37" i="18"/>
  <c r="O38" i="18"/>
  <c r="O39" i="18"/>
  <c r="O40" i="18"/>
  <c r="O15" i="18"/>
  <c r="O11" i="18" l="1"/>
  <c r="O40" i="19"/>
  <c r="O39" i="19"/>
  <c r="O38" i="19"/>
  <c r="O37" i="19"/>
  <c r="O36" i="19"/>
  <c r="O35" i="19"/>
  <c r="O34" i="19"/>
  <c r="O33" i="19"/>
  <c r="N32" i="19"/>
  <c r="M32" i="19"/>
  <c r="L32" i="19"/>
  <c r="L13" i="19" s="1"/>
  <c r="K32" i="19"/>
  <c r="J32" i="19"/>
  <c r="I32" i="19"/>
  <c r="I13" i="19" s="1"/>
  <c r="H32" i="19"/>
  <c r="G32" i="19"/>
  <c r="F32" i="19"/>
  <c r="O31" i="19"/>
  <c r="O30" i="19"/>
  <c r="O29" i="19"/>
  <c r="O28" i="19"/>
  <c r="N27" i="19"/>
  <c r="N12" i="19" s="1"/>
  <c r="M27" i="19"/>
  <c r="L27" i="19"/>
  <c r="L12" i="19" s="1"/>
  <c r="K27" i="19"/>
  <c r="J27" i="19"/>
  <c r="I27" i="19"/>
  <c r="H27" i="19"/>
  <c r="H12" i="19" s="1"/>
  <c r="G27" i="19"/>
  <c r="G12" i="19" s="1"/>
  <c r="F27" i="19"/>
  <c r="F12" i="19" s="1"/>
  <c r="O26" i="19"/>
  <c r="O25" i="19"/>
  <c r="O24" i="19"/>
  <c r="O23" i="19"/>
  <c r="O22" i="19"/>
  <c r="O21" i="19"/>
  <c r="O20" i="19"/>
  <c r="O19" i="19"/>
  <c r="O18" i="19"/>
  <c r="O17" i="19"/>
  <c r="O16" i="19"/>
  <c r="O15" i="19"/>
  <c r="N13" i="19"/>
  <c r="M13" i="19"/>
  <c r="J13" i="19"/>
  <c r="H13" i="19"/>
  <c r="F13" i="19"/>
  <c r="M12" i="19"/>
  <c r="K12" i="19"/>
  <c r="J12" i="19"/>
  <c r="I12" i="19"/>
  <c r="N11" i="19"/>
  <c r="M11" i="19"/>
  <c r="M10" i="19" s="1"/>
  <c r="L11" i="19"/>
  <c r="K11" i="19"/>
  <c r="J11" i="19"/>
  <c r="I11" i="19"/>
  <c r="H11" i="19"/>
  <c r="G11" i="19"/>
  <c r="F11" i="19"/>
  <c r="B3" i="19"/>
  <c r="O2" i="19"/>
  <c r="E1" i="19"/>
  <c r="F33" i="18"/>
  <c r="N28" i="18"/>
  <c r="N12" i="18" s="1"/>
  <c r="N10" i="18" s="1"/>
  <c r="M28" i="18"/>
  <c r="M12" i="18" s="1"/>
  <c r="M10" i="18" s="1"/>
  <c r="L28" i="18"/>
  <c r="L12" i="18" s="1"/>
  <c r="L10" i="18" s="1"/>
  <c r="K28" i="18"/>
  <c r="K12" i="18" s="1"/>
  <c r="K10" i="18" s="1"/>
  <c r="J28" i="18"/>
  <c r="J12" i="18" s="1"/>
  <c r="J10" i="18" s="1"/>
  <c r="I28" i="18"/>
  <c r="I12" i="18" s="1"/>
  <c r="I10" i="18" s="1"/>
  <c r="H28" i="18"/>
  <c r="H12" i="18" s="1"/>
  <c r="H10" i="18" s="1"/>
  <c r="G28" i="18"/>
  <c r="G12" i="18" s="1"/>
  <c r="G10" i="18" s="1"/>
  <c r="F28" i="18"/>
  <c r="F12" i="18" s="1"/>
  <c r="N35" i="17"/>
  <c r="N34" i="17"/>
  <c r="N33" i="17"/>
  <c r="N32" i="17"/>
  <c r="N31" i="17"/>
  <c r="N30" i="17"/>
  <c r="N29" i="17"/>
  <c r="N28" i="17"/>
  <c r="N27" i="17"/>
  <c r="N26" i="17"/>
  <c r="N25" i="17"/>
  <c r="N24" i="17"/>
  <c r="N23" i="17"/>
  <c r="N22" i="17"/>
  <c r="N21" i="17"/>
  <c r="N20" i="17"/>
  <c r="N19" i="17"/>
  <c r="N18" i="17"/>
  <c r="N17" i="17"/>
  <c r="N16" i="17"/>
  <c r="N15" i="17"/>
  <c r="N14" i="17"/>
  <c r="N13" i="17"/>
  <c r="M11" i="17"/>
  <c r="L11" i="17"/>
  <c r="K11" i="17"/>
  <c r="J11" i="17"/>
  <c r="I11" i="17"/>
  <c r="H11" i="17"/>
  <c r="G11" i="17"/>
  <c r="F11" i="17"/>
  <c r="E11" i="17"/>
  <c r="M10" i="17"/>
  <c r="L10" i="17"/>
  <c r="L9" i="17" s="1"/>
  <c r="K10" i="17"/>
  <c r="J10" i="17"/>
  <c r="J9" i="17" s="1"/>
  <c r="I10" i="17"/>
  <c r="H10" i="17"/>
  <c r="G10" i="17"/>
  <c r="F10" i="17"/>
  <c r="E10" i="17"/>
  <c r="M9" i="17"/>
  <c r="H9" i="17"/>
  <c r="B3" i="17"/>
  <c r="N2" i="17"/>
  <c r="D1" i="17"/>
  <c r="Q67" i="16"/>
  <c r="P67" i="16"/>
  <c r="O67" i="16"/>
  <c r="Q66" i="16"/>
  <c r="P66" i="16"/>
  <c r="O66" i="16"/>
  <c r="Q65" i="16"/>
  <c r="P65" i="16"/>
  <c r="O65" i="16"/>
  <c r="Q64" i="16"/>
  <c r="P64" i="16"/>
  <c r="O64" i="16"/>
  <c r="Q63" i="16"/>
  <c r="P63" i="16"/>
  <c r="O63" i="16"/>
  <c r="Q62" i="16"/>
  <c r="P62" i="16"/>
  <c r="O62" i="16"/>
  <c r="Q61" i="16"/>
  <c r="P61" i="16"/>
  <c r="O61" i="16"/>
  <c r="Q60" i="16"/>
  <c r="P60" i="16"/>
  <c r="O60" i="16"/>
  <c r="Q59" i="16"/>
  <c r="P59" i="16"/>
  <c r="O59" i="16"/>
  <c r="Q58" i="16"/>
  <c r="P58" i="16"/>
  <c r="O58" i="16"/>
  <c r="Q57" i="16"/>
  <c r="P57" i="16"/>
  <c r="O57" i="16"/>
  <c r="Q56" i="16"/>
  <c r="P56" i="16"/>
  <c r="O56" i="16"/>
  <c r="N55" i="16"/>
  <c r="M55" i="16"/>
  <c r="L55" i="16"/>
  <c r="K55" i="16"/>
  <c r="P55" i="16" s="1"/>
  <c r="J55" i="16"/>
  <c r="I55" i="16"/>
  <c r="I16" i="16" s="1"/>
  <c r="H55" i="16"/>
  <c r="G55" i="16"/>
  <c r="F55" i="16"/>
  <c r="Q54" i="16"/>
  <c r="P54" i="16"/>
  <c r="O54" i="16"/>
  <c r="Q53" i="16"/>
  <c r="P53" i="16"/>
  <c r="O53" i="16"/>
  <c r="Q52" i="16"/>
  <c r="P52" i="16"/>
  <c r="O52" i="16"/>
  <c r="Q51" i="16"/>
  <c r="P51" i="16"/>
  <c r="O51" i="16"/>
  <c r="N50" i="16"/>
  <c r="M50" i="16"/>
  <c r="L50" i="16"/>
  <c r="K50" i="16"/>
  <c r="P50" i="16" s="1"/>
  <c r="J50" i="16"/>
  <c r="I50" i="16"/>
  <c r="H50" i="16"/>
  <c r="H15" i="16" s="1"/>
  <c r="G50" i="16"/>
  <c r="F50" i="16"/>
  <c r="Q49" i="16"/>
  <c r="P49" i="16"/>
  <c r="Q48" i="16"/>
  <c r="P48" i="16"/>
  <c r="O48" i="16"/>
  <c r="Q47" i="16"/>
  <c r="P47" i="16"/>
  <c r="O47" i="16"/>
  <c r="Q46" i="16"/>
  <c r="P46" i="16"/>
  <c r="O46" i="16"/>
  <c r="Q45" i="16"/>
  <c r="P45" i="16"/>
  <c r="O45" i="16"/>
  <c r="Q44" i="16"/>
  <c r="P44" i="16"/>
  <c r="O44" i="16"/>
  <c r="Q43" i="16"/>
  <c r="P43" i="16"/>
  <c r="O43" i="16"/>
  <c r="Q42" i="16"/>
  <c r="P42" i="16"/>
  <c r="O42" i="16"/>
  <c r="Q41" i="16"/>
  <c r="P41" i="16"/>
  <c r="O41" i="16"/>
  <c r="Q40" i="16"/>
  <c r="P40" i="16"/>
  <c r="O40" i="16"/>
  <c r="Q39" i="16"/>
  <c r="P39" i="16"/>
  <c r="O39" i="16"/>
  <c r="Q38" i="16"/>
  <c r="P38" i="16"/>
  <c r="O38" i="16"/>
  <c r="Q37" i="16"/>
  <c r="P37" i="16"/>
  <c r="O37" i="16"/>
  <c r="Q36" i="16"/>
  <c r="P36" i="16"/>
  <c r="O36" i="16"/>
  <c r="Q35" i="16"/>
  <c r="P35" i="16"/>
  <c r="O35" i="16"/>
  <c r="Q34" i="16"/>
  <c r="P34" i="16"/>
  <c r="O34" i="16"/>
  <c r="Q33" i="16"/>
  <c r="P33" i="16"/>
  <c r="O33" i="16"/>
  <c r="Q32" i="16"/>
  <c r="P32" i="16"/>
  <c r="O32" i="16"/>
  <c r="Q31" i="16"/>
  <c r="P31" i="16"/>
  <c r="O31" i="16"/>
  <c r="Q30" i="16"/>
  <c r="P30" i="16"/>
  <c r="O30" i="16"/>
  <c r="Q29" i="16"/>
  <c r="P29" i="16"/>
  <c r="O29" i="16"/>
  <c r="Q28" i="16"/>
  <c r="P28" i="16"/>
  <c r="O28" i="16"/>
  <c r="Q27" i="16"/>
  <c r="P27" i="16"/>
  <c r="O27" i="16"/>
  <c r="Q26" i="16"/>
  <c r="P26" i="16"/>
  <c r="O26" i="16"/>
  <c r="Q25" i="16"/>
  <c r="P25" i="16"/>
  <c r="O25" i="16"/>
  <c r="Q24" i="16"/>
  <c r="P24" i="16"/>
  <c r="O24" i="16"/>
  <c r="Q23" i="16"/>
  <c r="P23" i="16"/>
  <c r="O23" i="16"/>
  <c r="Q22" i="16"/>
  <c r="P22" i="16"/>
  <c r="O22" i="16"/>
  <c r="Q21" i="16"/>
  <c r="P21" i="16"/>
  <c r="O21" i="16"/>
  <c r="Q20" i="16"/>
  <c r="P20" i="16"/>
  <c r="O20" i="16"/>
  <c r="Q19" i="16"/>
  <c r="P19" i="16"/>
  <c r="O19" i="16"/>
  <c r="N17" i="16"/>
  <c r="M17" i="16"/>
  <c r="L17" i="16"/>
  <c r="K17" i="16"/>
  <c r="P17" i="16" s="1"/>
  <c r="J17" i="16"/>
  <c r="I17" i="16"/>
  <c r="H17" i="16"/>
  <c r="G17" i="16"/>
  <c r="F17" i="16"/>
  <c r="O17" i="16" s="1"/>
  <c r="N16" i="16"/>
  <c r="M16" i="16"/>
  <c r="L16" i="16"/>
  <c r="K16" i="16"/>
  <c r="J16" i="16"/>
  <c r="H16" i="16"/>
  <c r="G16" i="16"/>
  <c r="F16" i="16"/>
  <c r="N15" i="16"/>
  <c r="M15" i="16"/>
  <c r="L15" i="16"/>
  <c r="K15" i="16"/>
  <c r="J15" i="16"/>
  <c r="I15" i="16"/>
  <c r="G15" i="16"/>
  <c r="F15" i="16"/>
  <c r="N14" i="16"/>
  <c r="M14" i="16"/>
  <c r="L14" i="16"/>
  <c r="K14" i="16"/>
  <c r="J14" i="16"/>
  <c r="I14" i="16"/>
  <c r="H14" i="16"/>
  <c r="G14" i="16"/>
  <c r="F14" i="16"/>
  <c r="O14" i="16" s="1"/>
  <c r="N13" i="16"/>
  <c r="M13" i="16"/>
  <c r="L13" i="16"/>
  <c r="K13" i="16"/>
  <c r="J13" i="16"/>
  <c r="I13" i="16"/>
  <c r="I12" i="16" s="1"/>
  <c r="I11" i="16" s="1"/>
  <c r="H13" i="16"/>
  <c r="H12" i="16" s="1"/>
  <c r="G13" i="16"/>
  <c r="G12" i="16" s="1"/>
  <c r="F13" i="16"/>
  <c r="N12" i="16"/>
  <c r="K12" i="16"/>
  <c r="F12" i="16"/>
  <c r="B3" i="16"/>
  <c r="P2" i="16"/>
  <c r="E1" i="16"/>
  <c r="Q68" i="15"/>
  <c r="P68" i="15"/>
  <c r="O68" i="15"/>
  <c r="Q67" i="15"/>
  <c r="P67" i="15"/>
  <c r="O67" i="15"/>
  <c r="Q66" i="15"/>
  <c r="P66" i="15"/>
  <c r="O66" i="15"/>
  <c r="Q65" i="15"/>
  <c r="P65" i="15"/>
  <c r="O65" i="15"/>
  <c r="Q64" i="15"/>
  <c r="P64" i="15"/>
  <c r="O64" i="15"/>
  <c r="Q63" i="15"/>
  <c r="P63" i="15"/>
  <c r="O63" i="15"/>
  <c r="Q62" i="15"/>
  <c r="P62" i="15"/>
  <c r="O62" i="15"/>
  <c r="Q61" i="15"/>
  <c r="P61" i="15"/>
  <c r="O61" i="15"/>
  <c r="Q60" i="15"/>
  <c r="P60" i="15"/>
  <c r="O60" i="15"/>
  <c r="Q59" i="15"/>
  <c r="P59" i="15"/>
  <c r="O59" i="15"/>
  <c r="Q58" i="15"/>
  <c r="P58" i="15"/>
  <c r="O58" i="15"/>
  <c r="Q57" i="15"/>
  <c r="P57" i="15"/>
  <c r="O57" i="15"/>
  <c r="N56" i="15"/>
  <c r="M56" i="15"/>
  <c r="L56" i="15"/>
  <c r="K56" i="15"/>
  <c r="J56" i="15"/>
  <c r="I56" i="15"/>
  <c r="H56" i="15"/>
  <c r="G56" i="15"/>
  <c r="F56" i="15"/>
  <c r="Q55" i="15"/>
  <c r="P55" i="15"/>
  <c r="O55" i="15"/>
  <c r="Q54" i="15"/>
  <c r="P54" i="15"/>
  <c r="O54" i="15"/>
  <c r="Q53" i="15"/>
  <c r="P53" i="15"/>
  <c r="O53" i="15"/>
  <c r="Q52" i="15"/>
  <c r="P52" i="15"/>
  <c r="O52" i="15"/>
  <c r="N51" i="15"/>
  <c r="M51" i="15"/>
  <c r="L51" i="15"/>
  <c r="K51" i="15"/>
  <c r="J51" i="15"/>
  <c r="I51" i="15"/>
  <c r="H51" i="15"/>
  <c r="G51" i="15"/>
  <c r="F51" i="15"/>
  <c r="Q50" i="15"/>
  <c r="P50" i="15"/>
  <c r="Q49" i="15"/>
  <c r="P49" i="15"/>
  <c r="O49" i="15"/>
  <c r="Q48" i="15"/>
  <c r="P48" i="15"/>
  <c r="O48" i="15"/>
  <c r="Q47" i="15"/>
  <c r="P47" i="15"/>
  <c r="O47" i="15"/>
  <c r="Q46" i="15"/>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Q36" i="15"/>
  <c r="P36" i="15"/>
  <c r="O36" i="15"/>
  <c r="Q35" i="15"/>
  <c r="P35" i="15"/>
  <c r="O35" i="15"/>
  <c r="Q34" i="15"/>
  <c r="P34" i="15"/>
  <c r="O34" i="15"/>
  <c r="Q33" i="15"/>
  <c r="P33" i="15"/>
  <c r="O33" i="15"/>
  <c r="Q32" i="15"/>
  <c r="P32" i="15"/>
  <c r="O32" i="15"/>
  <c r="Q31" i="15"/>
  <c r="P31" i="15"/>
  <c r="O31" i="15"/>
  <c r="Q30" i="15"/>
  <c r="P30" i="15"/>
  <c r="O30" i="15"/>
  <c r="Q29" i="15"/>
  <c r="P29" i="15"/>
  <c r="O29" i="15"/>
  <c r="Q28" i="15"/>
  <c r="P28" i="15"/>
  <c r="O28" i="15"/>
  <c r="Q27" i="15"/>
  <c r="P27" i="15"/>
  <c r="O27" i="15"/>
  <c r="Q26" i="15"/>
  <c r="P26" i="15"/>
  <c r="O26" i="15"/>
  <c r="Q25" i="15"/>
  <c r="P25" i="15"/>
  <c r="O25" i="15"/>
  <c r="Q24" i="15"/>
  <c r="P24" i="15"/>
  <c r="O24" i="15"/>
  <c r="Q23" i="15"/>
  <c r="P23" i="15"/>
  <c r="O23" i="15"/>
  <c r="Q22" i="15"/>
  <c r="P22" i="15"/>
  <c r="O22" i="15"/>
  <c r="Q21" i="15"/>
  <c r="P21" i="15"/>
  <c r="O21" i="15"/>
  <c r="Q20" i="15"/>
  <c r="P20" i="15"/>
  <c r="O20" i="15"/>
  <c r="Q19" i="15"/>
  <c r="P19" i="15"/>
  <c r="O19" i="15"/>
  <c r="N17" i="15"/>
  <c r="M17" i="15"/>
  <c r="L17" i="15"/>
  <c r="K17" i="15"/>
  <c r="P17" i="15" s="1"/>
  <c r="J17" i="15"/>
  <c r="I17" i="15"/>
  <c r="H17" i="15"/>
  <c r="G17" i="15"/>
  <c r="F17" i="15"/>
  <c r="O17" i="15" s="1"/>
  <c r="N16" i="15"/>
  <c r="L16" i="15"/>
  <c r="K16" i="15"/>
  <c r="J16" i="15"/>
  <c r="I16" i="15"/>
  <c r="H16" i="15"/>
  <c r="G16" i="15"/>
  <c r="F16" i="15"/>
  <c r="N15" i="15"/>
  <c r="M15" i="15"/>
  <c r="K15" i="15"/>
  <c r="J15" i="15"/>
  <c r="I15" i="15"/>
  <c r="H15" i="15"/>
  <c r="G15" i="15"/>
  <c r="F15" i="15"/>
  <c r="O15" i="15" s="1"/>
  <c r="N14" i="15"/>
  <c r="M14" i="15"/>
  <c r="L14" i="15"/>
  <c r="K14" i="15"/>
  <c r="J14" i="15"/>
  <c r="I14" i="15"/>
  <c r="H14" i="15"/>
  <c r="G14" i="15"/>
  <c r="F14" i="15"/>
  <c r="N13" i="15"/>
  <c r="N12" i="15" s="1"/>
  <c r="M13" i="15"/>
  <c r="L13" i="15"/>
  <c r="K13" i="15"/>
  <c r="K12" i="15" s="1"/>
  <c r="J13" i="15"/>
  <c r="J12" i="15" s="1"/>
  <c r="I13" i="15"/>
  <c r="H13" i="15"/>
  <c r="G13" i="15"/>
  <c r="F13" i="15"/>
  <c r="M12" i="15"/>
  <c r="I12" i="15"/>
  <c r="H12" i="15"/>
  <c r="B3" i="15"/>
  <c r="P2" i="15"/>
  <c r="E1" i="15"/>
  <c r="Q68" i="14"/>
  <c r="P68" i="14"/>
  <c r="O68" i="14"/>
  <c r="Q67" i="14"/>
  <c r="P67" i="14"/>
  <c r="O67" i="14"/>
  <c r="Q66" i="14"/>
  <c r="P66" i="14"/>
  <c r="O66" i="14"/>
  <c r="Q65" i="14"/>
  <c r="P65" i="14"/>
  <c r="O65" i="14"/>
  <c r="Q64" i="14"/>
  <c r="P64" i="14"/>
  <c r="O64" i="14"/>
  <c r="Q63" i="14"/>
  <c r="P63" i="14"/>
  <c r="O63" i="14"/>
  <c r="Q62" i="14"/>
  <c r="P62" i="14"/>
  <c r="O62" i="14"/>
  <c r="Q61" i="14"/>
  <c r="P61" i="14"/>
  <c r="O61" i="14"/>
  <c r="Q60" i="14"/>
  <c r="P60" i="14"/>
  <c r="O60" i="14"/>
  <c r="Q59" i="14"/>
  <c r="P59" i="14"/>
  <c r="O59" i="14"/>
  <c r="Q58" i="14"/>
  <c r="P58" i="14"/>
  <c r="O58" i="14"/>
  <c r="Q57" i="14"/>
  <c r="P57" i="14"/>
  <c r="O57" i="14"/>
  <c r="N56" i="14"/>
  <c r="M56" i="14"/>
  <c r="L56" i="14"/>
  <c r="K56" i="14"/>
  <c r="P56" i="14" s="1"/>
  <c r="J56" i="14"/>
  <c r="J16" i="14" s="1"/>
  <c r="I56" i="14"/>
  <c r="H56" i="14"/>
  <c r="G56" i="14"/>
  <c r="F56" i="14"/>
  <c r="Q55" i="14"/>
  <c r="P55" i="14"/>
  <c r="O55" i="14"/>
  <c r="Q54" i="14"/>
  <c r="P54" i="14"/>
  <c r="O54" i="14"/>
  <c r="Q53" i="14"/>
  <c r="P53" i="14"/>
  <c r="O53" i="14"/>
  <c r="Q52" i="14"/>
  <c r="P52" i="14"/>
  <c r="O52" i="14"/>
  <c r="N51" i="14"/>
  <c r="M51" i="14"/>
  <c r="L51" i="14"/>
  <c r="K51" i="14"/>
  <c r="J51" i="14"/>
  <c r="I51" i="14"/>
  <c r="H51" i="14"/>
  <c r="G51" i="14"/>
  <c r="G15" i="14" s="1"/>
  <c r="F51" i="14"/>
  <c r="F15" i="14" s="1"/>
  <c r="Q50" i="14"/>
  <c r="P50" i="14"/>
  <c r="Q49" i="14"/>
  <c r="P49" i="14"/>
  <c r="O49" i="14"/>
  <c r="Q48" i="14"/>
  <c r="P48" i="14"/>
  <c r="O48" i="14"/>
  <c r="Q47" i="14"/>
  <c r="P47" i="14"/>
  <c r="O47" i="14"/>
  <c r="Q46" i="14"/>
  <c r="P46" i="14"/>
  <c r="O46" i="14"/>
  <c r="Q45" i="14"/>
  <c r="P45" i="14"/>
  <c r="O45" i="14"/>
  <c r="Q44" i="14"/>
  <c r="P44" i="14"/>
  <c r="O44" i="14"/>
  <c r="Q43" i="14"/>
  <c r="P43" i="14"/>
  <c r="O43" i="14"/>
  <c r="Q42" i="14"/>
  <c r="P42" i="14"/>
  <c r="O42" i="14"/>
  <c r="Q41" i="14"/>
  <c r="P41" i="14"/>
  <c r="O41" i="14"/>
  <c r="Q40" i="14"/>
  <c r="P40" i="14"/>
  <c r="O40" i="14"/>
  <c r="Q39" i="14"/>
  <c r="P39" i="14"/>
  <c r="O39" i="14"/>
  <c r="Q38" i="14"/>
  <c r="P38" i="14"/>
  <c r="O38" i="14"/>
  <c r="Q37" i="14"/>
  <c r="P37" i="14"/>
  <c r="O37" i="14"/>
  <c r="Q36" i="14"/>
  <c r="P36" i="14"/>
  <c r="O36" i="14"/>
  <c r="Q35" i="14"/>
  <c r="P35" i="14"/>
  <c r="O35" i="14"/>
  <c r="Q34" i="14"/>
  <c r="P34" i="14"/>
  <c r="O34" i="14"/>
  <c r="Q33" i="14"/>
  <c r="P33" i="14"/>
  <c r="O33" i="14"/>
  <c r="Q32" i="14"/>
  <c r="P32" i="14"/>
  <c r="O32" i="14"/>
  <c r="Q31" i="14"/>
  <c r="P31" i="14"/>
  <c r="O31" i="14"/>
  <c r="Q30" i="14"/>
  <c r="P30" i="14"/>
  <c r="O30" i="14"/>
  <c r="Q29" i="14"/>
  <c r="P29" i="14"/>
  <c r="O29" i="14"/>
  <c r="Q28" i="14"/>
  <c r="P28" i="14"/>
  <c r="O28" i="14"/>
  <c r="Q27" i="14"/>
  <c r="P27" i="14"/>
  <c r="O27" i="14"/>
  <c r="Q26" i="14"/>
  <c r="P26" i="14"/>
  <c r="O26" i="14"/>
  <c r="Q25" i="14"/>
  <c r="P25" i="14"/>
  <c r="O25" i="14"/>
  <c r="Q24" i="14"/>
  <c r="P24" i="14"/>
  <c r="O24" i="14"/>
  <c r="Q23" i="14"/>
  <c r="P23" i="14"/>
  <c r="O23" i="14"/>
  <c r="Q22" i="14"/>
  <c r="P22" i="14"/>
  <c r="O22" i="14"/>
  <c r="Q21" i="14"/>
  <c r="P21" i="14"/>
  <c r="O21" i="14"/>
  <c r="Q20" i="14"/>
  <c r="P20" i="14"/>
  <c r="O20" i="14"/>
  <c r="Q19" i="14"/>
  <c r="P19" i="14"/>
  <c r="O19" i="14"/>
  <c r="N17" i="14"/>
  <c r="M17" i="14"/>
  <c r="L17" i="14"/>
  <c r="K17" i="14"/>
  <c r="J17" i="14"/>
  <c r="I17" i="14"/>
  <c r="H17" i="14"/>
  <c r="G17" i="14"/>
  <c r="F17" i="14"/>
  <c r="N16" i="14"/>
  <c r="M16" i="14"/>
  <c r="L16" i="14"/>
  <c r="K16" i="14"/>
  <c r="I16" i="14"/>
  <c r="H16" i="14"/>
  <c r="G16" i="14"/>
  <c r="F16" i="14"/>
  <c r="N15" i="14"/>
  <c r="M15" i="14"/>
  <c r="L15" i="14"/>
  <c r="K15" i="14"/>
  <c r="P15" i="14" s="1"/>
  <c r="J15" i="14"/>
  <c r="I15" i="14"/>
  <c r="H15" i="14"/>
  <c r="N14" i="14"/>
  <c r="M14" i="14"/>
  <c r="L14" i="14"/>
  <c r="K14" i="14"/>
  <c r="P14" i="14" s="1"/>
  <c r="J14" i="14"/>
  <c r="I14" i="14"/>
  <c r="H14" i="14"/>
  <c r="G14" i="14"/>
  <c r="F14" i="14"/>
  <c r="N13" i="14"/>
  <c r="N12" i="14" s="1"/>
  <c r="M13" i="14"/>
  <c r="L13" i="14"/>
  <c r="L12" i="14" s="1"/>
  <c r="K13" i="14"/>
  <c r="P13" i="14" s="1"/>
  <c r="J13" i="14"/>
  <c r="I13" i="14"/>
  <c r="I12" i="14" s="1"/>
  <c r="I11" i="14" s="1"/>
  <c r="H13" i="14"/>
  <c r="G13" i="14"/>
  <c r="F13" i="14"/>
  <c r="O13" i="14" s="1"/>
  <c r="Q13" i="14" s="1"/>
  <c r="M12" i="14"/>
  <c r="K12" i="14"/>
  <c r="K11" i="14" s="1"/>
  <c r="H12" i="14"/>
  <c r="H11" i="14" s="1"/>
  <c r="B3" i="14"/>
  <c r="P2" i="14"/>
  <c r="E1" i="14"/>
  <c r="Q69" i="13"/>
  <c r="P69" i="13"/>
  <c r="O69" i="13"/>
  <c r="Q68" i="13"/>
  <c r="P68" i="13"/>
  <c r="O68" i="13"/>
  <c r="Q67" i="13"/>
  <c r="P67" i="13"/>
  <c r="O67" i="13"/>
  <c r="Q66" i="13"/>
  <c r="P66" i="13"/>
  <c r="O66" i="13"/>
  <c r="Q65" i="13"/>
  <c r="P65" i="13"/>
  <c r="O65" i="13"/>
  <c r="Q64" i="13"/>
  <c r="P64" i="13"/>
  <c r="O64" i="13"/>
  <c r="Q63" i="13"/>
  <c r="P63" i="13"/>
  <c r="O63" i="13"/>
  <c r="Q62" i="13"/>
  <c r="P62" i="13"/>
  <c r="O62" i="13"/>
  <c r="Q61" i="13"/>
  <c r="P61" i="13"/>
  <c r="O61" i="13"/>
  <c r="Q60" i="13"/>
  <c r="P60" i="13"/>
  <c r="O60" i="13"/>
  <c r="Q59" i="13"/>
  <c r="P59" i="13"/>
  <c r="O59" i="13"/>
  <c r="Q58" i="13"/>
  <c r="P58" i="13"/>
  <c r="O58" i="13"/>
  <c r="N57" i="13"/>
  <c r="M57" i="13"/>
  <c r="L57" i="13"/>
  <c r="K57" i="13"/>
  <c r="P57" i="13" s="1"/>
  <c r="J57" i="13"/>
  <c r="I57" i="13"/>
  <c r="H57" i="13"/>
  <c r="G57" i="13"/>
  <c r="F57" i="13"/>
  <c r="Q57" i="13" s="1"/>
  <c r="Q56" i="13"/>
  <c r="P56" i="13"/>
  <c r="O56" i="13"/>
  <c r="Q55" i="13"/>
  <c r="P55" i="13"/>
  <c r="O55" i="13"/>
  <c r="Q54" i="13"/>
  <c r="P54" i="13"/>
  <c r="O54" i="13"/>
  <c r="Q53" i="13"/>
  <c r="P53" i="13"/>
  <c r="O53" i="13"/>
  <c r="N52" i="13"/>
  <c r="M52" i="13"/>
  <c r="L52" i="13"/>
  <c r="K52" i="13"/>
  <c r="P52" i="13" s="1"/>
  <c r="J52" i="13"/>
  <c r="I52" i="13"/>
  <c r="H52" i="13"/>
  <c r="G52" i="13"/>
  <c r="F52" i="13"/>
  <c r="O52" i="13" s="1"/>
  <c r="Q51" i="13"/>
  <c r="P51" i="13"/>
  <c r="O51" i="13"/>
  <c r="Q50" i="13"/>
  <c r="P50" i="13"/>
  <c r="O50" i="13"/>
  <c r="Q49" i="13"/>
  <c r="P49" i="13"/>
  <c r="O49" i="13"/>
  <c r="Q48" i="13"/>
  <c r="P48" i="13"/>
  <c r="O48" i="13"/>
  <c r="Q47" i="13"/>
  <c r="P47" i="13"/>
  <c r="O47" i="13"/>
  <c r="Q46" i="13"/>
  <c r="P46" i="13"/>
  <c r="O46" i="13"/>
  <c r="Q45" i="13"/>
  <c r="P45" i="13"/>
  <c r="O45" i="13"/>
  <c r="Q44" i="13"/>
  <c r="P44" i="13"/>
  <c r="O44" i="13"/>
  <c r="Q43" i="13"/>
  <c r="P43" i="13"/>
  <c r="O43" i="13"/>
  <c r="Q42" i="13"/>
  <c r="P42" i="13"/>
  <c r="O42" i="13"/>
  <c r="Q41" i="13"/>
  <c r="P41" i="13"/>
  <c r="O41" i="13"/>
  <c r="Q40" i="13"/>
  <c r="P40" i="13"/>
  <c r="O40" i="13"/>
  <c r="Q39" i="13"/>
  <c r="P39" i="13"/>
  <c r="O39" i="13"/>
  <c r="Q38" i="13"/>
  <c r="P38" i="13"/>
  <c r="O38" i="13"/>
  <c r="Q37" i="13"/>
  <c r="P37" i="13"/>
  <c r="O37" i="13"/>
  <c r="Q36" i="13"/>
  <c r="P36" i="13"/>
  <c r="O36" i="13"/>
  <c r="Q35" i="13"/>
  <c r="P35" i="13"/>
  <c r="O35" i="13"/>
  <c r="Q34" i="13"/>
  <c r="P34" i="13"/>
  <c r="O34" i="13"/>
  <c r="Q33" i="13"/>
  <c r="P33" i="13"/>
  <c r="O33" i="13"/>
  <c r="Q32" i="13"/>
  <c r="P32" i="13"/>
  <c r="O32" i="13"/>
  <c r="Q31" i="13"/>
  <c r="P31" i="13"/>
  <c r="O31" i="13"/>
  <c r="Q30" i="13"/>
  <c r="P30" i="13"/>
  <c r="O30" i="13"/>
  <c r="Q29" i="13"/>
  <c r="P29" i="13"/>
  <c r="O29" i="13"/>
  <c r="Q28" i="13"/>
  <c r="P28" i="13"/>
  <c r="O28" i="13"/>
  <c r="Q27" i="13"/>
  <c r="P27" i="13"/>
  <c r="O27" i="13"/>
  <c r="Q26" i="13"/>
  <c r="P26" i="13"/>
  <c r="O26" i="13"/>
  <c r="Q25" i="13"/>
  <c r="P25" i="13"/>
  <c r="O25" i="13"/>
  <c r="Q24" i="13"/>
  <c r="P24" i="13"/>
  <c r="O24" i="13"/>
  <c r="Q23" i="13"/>
  <c r="P23" i="13"/>
  <c r="O23" i="13"/>
  <c r="Q22" i="13"/>
  <c r="P22" i="13"/>
  <c r="O22" i="13"/>
  <c r="Q21" i="13"/>
  <c r="P21" i="13"/>
  <c r="O21" i="13"/>
  <c r="Q20" i="13"/>
  <c r="P20" i="13"/>
  <c r="O20" i="13"/>
  <c r="Q19" i="13"/>
  <c r="P19" i="13"/>
  <c r="O19" i="13"/>
  <c r="N17" i="13"/>
  <c r="M17" i="13"/>
  <c r="L17" i="13"/>
  <c r="K17" i="13"/>
  <c r="J17" i="13"/>
  <c r="I17" i="13"/>
  <c r="H17" i="13"/>
  <c r="G17" i="13"/>
  <c r="F17" i="13"/>
  <c r="N16" i="13"/>
  <c r="M16" i="13"/>
  <c r="L16" i="13"/>
  <c r="K16" i="13"/>
  <c r="J16" i="13"/>
  <c r="I16" i="13"/>
  <c r="H16" i="13"/>
  <c r="G16" i="13"/>
  <c r="F16" i="13"/>
  <c r="O16" i="13" s="1"/>
  <c r="N15" i="13"/>
  <c r="M15" i="13"/>
  <c r="L15" i="13"/>
  <c r="K15" i="13"/>
  <c r="J15" i="13"/>
  <c r="I15" i="13"/>
  <c r="H15" i="13"/>
  <c r="G15" i="13"/>
  <c r="F15" i="13"/>
  <c r="N14" i="13"/>
  <c r="M14" i="13"/>
  <c r="L14" i="13"/>
  <c r="K14" i="13"/>
  <c r="J14" i="13"/>
  <c r="I14" i="13"/>
  <c r="H14" i="13"/>
  <c r="G14" i="13"/>
  <c r="F14" i="13"/>
  <c r="N13" i="13"/>
  <c r="M13" i="13"/>
  <c r="M12" i="13" s="1"/>
  <c r="M11" i="13" s="1"/>
  <c r="L13" i="13"/>
  <c r="K13" i="13"/>
  <c r="P13" i="13" s="1"/>
  <c r="J13" i="13"/>
  <c r="J12" i="13" s="1"/>
  <c r="J11" i="13" s="1"/>
  <c r="I13" i="13"/>
  <c r="H13" i="13"/>
  <c r="G13" i="13"/>
  <c r="G12" i="13" s="1"/>
  <c r="G11" i="13" s="1"/>
  <c r="F13" i="13"/>
  <c r="N12" i="13"/>
  <c r="L12" i="13"/>
  <c r="L11" i="13" s="1"/>
  <c r="I12" i="13"/>
  <c r="I11" i="13" s="1"/>
  <c r="F12" i="13"/>
  <c r="B2" i="12"/>
  <c r="AR69" i="11"/>
  <c r="AR68" i="11"/>
  <c r="AR67" i="11"/>
  <c r="AR66" i="11"/>
  <c r="AR65" i="11"/>
  <c r="AR64" i="11"/>
  <c r="AR63" i="11"/>
  <c r="AR62" i="11"/>
  <c r="AR61" i="11"/>
  <c r="AR60" i="11"/>
  <c r="AR59" i="11"/>
  <c r="AR58" i="11"/>
  <c r="AR57" i="11"/>
  <c r="AR56" i="11"/>
  <c r="AR55" i="11"/>
  <c r="AR54" i="11"/>
  <c r="AR53" i="11"/>
  <c r="AR52" i="11"/>
  <c r="AR51" i="11"/>
  <c r="AR50" i="11"/>
  <c r="AR49" i="11"/>
  <c r="AR48" i="11"/>
  <c r="AR47" i="11"/>
  <c r="AR46" i="11"/>
  <c r="AR45" i="11"/>
  <c r="AR44" i="11"/>
  <c r="AR43" i="11"/>
  <c r="AR42" i="11"/>
  <c r="AR41" i="11"/>
  <c r="AR40" i="11"/>
  <c r="AR39" i="11"/>
  <c r="AR38" i="11"/>
  <c r="AR37" i="11"/>
  <c r="AR36" i="11"/>
  <c r="AR35" i="11"/>
  <c r="AR34" i="11"/>
  <c r="AR33" i="11"/>
  <c r="AR32" i="11"/>
  <c r="AR31" i="11"/>
  <c r="AR30" i="11"/>
  <c r="AR29" i="11"/>
  <c r="AR28" i="11"/>
  <c r="AR27" i="11"/>
  <c r="AR26" i="11"/>
  <c r="AR25" i="11"/>
  <c r="AR24" i="11"/>
  <c r="AR23" i="11"/>
  <c r="AR22" i="11"/>
  <c r="AR21" i="11"/>
  <c r="AR20" i="11"/>
  <c r="AR19" i="11"/>
  <c r="AR18" i="11"/>
  <c r="AR17" i="11"/>
  <c r="AR16" i="11"/>
  <c r="AR15" i="11"/>
  <c r="AR14" i="11"/>
  <c r="AR13" i="11"/>
  <c r="AR12" i="11"/>
  <c r="AR11" i="11"/>
  <c r="AR10" i="11"/>
  <c r="AR9" i="11"/>
  <c r="AN7" i="11"/>
  <c r="AJ7" i="11"/>
  <c r="AF7" i="11"/>
  <c r="AB7" i="11"/>
  <c r="X7" i="11"/>
  <c r="T7" i="11"/>
  <c r="P7" i="11"/>
  <c r="L7" i="11"/>
  <c r="H7" i="11"/>
  <c r="D7" i="11"/>
  <c r="AJ5" i="11"/>
  <c r="AF5" i="11"/>
  <c r="AB5" i="11"/>
  <c r="X5" i="11"/>
  <c r="T5" i="11"/>
  <c r="P5" i="11"/>
  <c r="L5" i="11"/>
  <c r="H5" i="11"/>
  <c r="D5" i="11"/>
  <c r="AA2" i="11"/>
  <c r="C2" i="11"/>
  <c r="AJ1" i="11"/>
  <c r="AI1" i="11"/>
  <c r="L10" i="10"/>
  <c r="K7" i="10"/>
  <c r="K9" i="10" s="1"/>
  <c r="J7" i="10"/>
  <c r="I7" i="10"/>
  <c r="I8" i="10" s="1"/>
  <c r="H7" i="10"/>
  <c r="G7" i="10"/>
  <c r="F7" i="10"/>
  <c r="E7" i="10"/>
  <c r="D7" i="10"/>
  <c r="D9" i="10" s="1"/>
  <c r="C7" i="10"/>
  <c r="C9" i="10" s="1"/>
  <c r="L6" i="10"/>
  <c r="L5" i="10"/>
  <c r="L7" i="10" s="1"/>
  <c r="L4" i="10"/>
  <c r="F2" i="10"/>
  <c r="B2" i="10"/>
  <c r="K1" i="10"/>
  <c r="J1" i="10"/>
  <c r="L53" i="9"/>
  <c r="M53" i="9" s="1"/>
  <c r="K53" i="9"/>
  <c r="L52" i="9"/>
  <c r="M52" i="9" s="1"/>
  <c r="K52" i="9"/>
  <c r="L51" i="9"/>
  <c r="M51" i="9" s="1"/>
  <c r="K51" i="9"/>
  <c r="L50" i="9"/>
  <c r="M50" i="9" s="1"/>
  <c r="K50" i="9"/>
  <c r="L49" i="9"/>
  <c r="M49" i="9" s="1"/>
  <c r="K49" i="9"/>
  <c r="L48" i="9"/>
  <c r="M48" i="9" s="1"/>
  <c r="K48" i="9"/>
  <c r="K47" i="9" s="1"/>
  <c r="L47" i="9"/>
  <c r="J47" i="9"/>
  <c r="L46" i="9"/>
  <c r="M46" i="9" s="1"/>
  <c r="K46" i="9"/>
  <c r="L45" i="9"/>
  <c r="M45" i="9" s="1"/>
  <c r="K45" i="9"/>
  <c r="L44" i="9"/>
  <c r="M44" i="9" s="1"/>
  <c r="K44" i="9"/>
  <c r="L43" i="9"/>
  <c r="M43" i="9" s="1"/>
  <c r="K43" i="9"/>
  <c r="L42" i="9"/>
  <c r="M42" i="9" s="1"/>
  <c r="K42" i="9"/>
  <c r="L41" i="9"/>
  <c r="M41" i="9" s="1"/>
  <c r="K41" i="9"/>
  <c r="L40" i="9"/>
  <c r="M40" i="9" s="1"/>
  <c r="K40" i="9"/>
  <c r="L39" i="9"/>
  <c r="M39" i="9" s="1"/>
  <c r="K39" i="9"/>
  <c r="L38" i="9"/>
  <c r="M38" i="9" s="1"/>
  <c r="K38" i="9"/>
  <c r="L37" i="9"/>
  <c r="M37" i="9" s="1"/>
  <c r="K37" i="9"/>
  <c r="L36" i="9"/>
  <c r="M36" i="9" s="1"/>
  <c r="K36" i="9"/>
  <c r="L35" i="9"/>
  <c r="M35" i="9" s="1"/>
  <c r="K35" i="9"/>
  <c r="L34" i="9"/>
  <c r="M34" i="9" s="1"/>
  <c r="K34" i="9"/>
  <c r="L33" i="9"/>
  <c r="M33" i="9" s="1"/>
  <c r="K33" i="9"/>
  <c r="L32" i="9"/>
  <c r="M32" i="9" s="1"/>
  <c r="K32" i="9"/>
  <c r="L31" i="9"/>
  <c r="M31" i="9" s="1"/>
  <c r="K31" i="9"/>
  <c r="L30" i="9"/>
  <c r="M30" i="9" s="1"/>
  <c r="K30" i="9"/>
  <c r="L29" i="9"/>
  <c r="M29" i="9" s="1"/>
  <c r="K29" i="9"/>
  <c r="L28" i="9"/>
  <c r="M28" i="9" s="1"/>
  <c r="K28" i="9"/>
  <c r="L27" i="9"/>
  <c r="M27" i="9" s="1"/>
  <c r="K27" i="9"/>
  <c r="L26" i="9"/>
  <c r="K26" i="9"/>
  <c r="J25" i="9"/>
  <c r="L24" i="9"/>
  <c r="M24" i="9" s="1"/>
  <c r="K24" i="9"/>
  <c r="L23" i="9"/>
  <c r="M23" i="9" s="1"/>
  <c r="K23" i="9"/>
  <c r="L22" i="9"/>
  <c r="M22" i="9" s="1"/>
  <c r="K22" i="9"/>
  <c r="L21" i="9"/>
  <c r="M21" i="9" s="1"/>
  <c r="K21" i="9"/>
  <c r="L20" i="9"/>
  <c r="M20" i="9" s="1"/>
  <c r="K20" i="9"/>
  <c r="L19" i="9"/>
  <c r="M19" i="9" s="1"/>
  <c r="K19" i="9"/>
  <c r="L18" i="9"/>
  <c r="M18" i="9" s="1"/>
  <c r="K18" i="9"/>
  <c r="L17" i="9"/>
  <c r="M17" i="9" s="1"/>
  <c r="K17" i="9"/>
  <c r="L16" i="9"/>
  <c r="M16" i="9" s="1"/>
  <c r="K16" i="9"/>
  <c r="L15" i="9"/>
  <c r="M15" i="9" s="1"/>
  <c r="K15" i="9"/>
  <c r="L14" i="9"/>
  <c r="M14" i="9" s="1"/>
  <c r="K14" i="9"/>
  <c r="L13" i="9"/>
  <c r="M13" i="9" s="1"/>
  <c r="K13" i="9"/>
  <c r="L12" i="9"/>
  <c r="M12" i="9" s="1"/>
  <c r="K12" i="9"/>
  <c r="L11" i="9"/>
  <c r="M11" i="9" s="1"/>
  <c r="K11" i="9"/>
  <c r="L10" i="9"/>
  <c r="K10" i="9"/>
  <c r="L9" i="9"/>
  <c r="M9" i="9" s="1"/>
  <c r="K9" i="9"/>
  <c r="L8" i="9"/>
  <c r="M8" i="9" s="1"/>
  <c r="K8" i="9"/>
  <c r="L7" i="9"/>
  <c r="M7" i="9" s="1"/>
  <c r="K7" i="9"/>
  <c r="L6" i="9"/>
  <c r="M6" i="9" s="1"/>
  <c r="K6" i="9"/>
  <c r="J5" i="9"/>
  <c r="L2" i="9"/>
  <c r="M1" i="9"/>
  <c r="L1" i="9"/>
  <c r="C1" i="9"/>
  <c r="AJ595" i="8"/>
  <c r="AE595" i="8"/>
  <c r="AJ594" i="8"/>
  <c r="AE594" i="8"/>
  <c r="AJ593" i="8"/>
  <c r="AE593" i="8"/>
  <c r="AD592" i="8"/>
  <c r="AJ591" i="8"/>
  <c r="AE591" i="8"/>
  <c r="AJ590" i="8"/>
  <c r="AE590" i="8"/>
  <c r="AJ589" i="8"/>
  <c r="AE589" i="8"/>
  <c r="AJ588" i="8"/>
  <c r="AE588" i="8"/>
  <c r="AJ587" i="8"/>
  <c r="AE587" i="8"/>
  <c r="AD586" i="8"/>
  <c r="AG585" i="8"/>
  <c r="AG584" i="8"/>
  <c r="AG583" i="8"/>
  <c r="AG582" i="8"/>
  <c r="AG581" i="8"/>
  <c r="AG580" i="8"/>
  <c r="AG579" i="8"/>
  <c r="AJ578" i="8"/>
  <c r="AJ579" i="8" s="1"/>
  <c r="AJ580" i="8" s="1"/>
  <c r="AJ581" i="8" s="1"/>
  <c r="AJ582" i="8" s="1"/>
  <c r="AJ583" i="8" s="1"/>
  <c r="AJ584" i="8" s="1"/>
  <c r="AJ585" i="8" s="1"/>
  <c r="AA578" i="8"/>
  <c r="AG577" i="8"/>
  <c r="AG576" i="8"/>
  <c r="AG575" i="8"/>
  <c r="AG574" i="8"/>
  <c r="AG573" i="8"/>
  <c r="AG572" i="8"/>
  <c r="AG571" i="8"/>
  <c r="AJ570" i="8"/>
  <c r="AJ571" i="8" s="1"/>
  <c r="AJ572" i="8" s="1"/>
  <c r="AJ573" i="8" s="1"/>
  <c r="AJ574" i="8" s="1"/>
  <c r="AJ575" i="8" s="1"/>
  <c r="AJ576" i="8" s="1"/>
  <c r="AJ577" i="8" s="1"/>
  <c r="AA570" i="8"/>
  <c r="AG569" i="8"/>
  <c r="AG568" i="8"/>
  <c r="AG567" i="8"/>
  <c r="AG566" i="8"/>
  <c r="AG565" i="8"/>
  <c r="AG564" i="8"/>
  <c r="AG563" i="8"/>
  <c r="AJ562" i="8"/>
  <c r="AJ563" i="8" s="1"/>
  <c r="AJ564" i="8" s="1"/>
  <c r="AJ565" i="8" s="1"/>
  <c r="AJ566" i="8" s="1"/>
  <c r="AJ567" i="8" s="1"/>
  <c r="AJ568" i="8" s="1"/>
  <c r="AJ569" i="8" s="1"/>
  <c r="AA562" i="8"/>
  <c r="AG561" i="8"/>
  <c r="AG560" i="8"/>
  <c r="AG559" i="8"/>
  <c r="AG558" i="8"/>
  <c r="AG557" i="8"/>
  <c r="AG556" i="8"/>
  <c r="AG555" i="8"/>
  <c r="AJ554" i="8"/>
  <c r="AJ555" i="8" s="1"/>
  <c r="AJ556" i="8" s="1"/>
  <c r="AJ557" i="8" s="1"/>
  <c r="AJ558" i="8" s="1"/>
  <c r="AJ559" i="8" s="1"/>
  <c r="AJ560" i="8" s="1"/>
  <c r="AJ561" i="8" s="1"/>
  <c r="AA554" i="8"/>
  <c r="AG553" i="8"/>
  <c r="AG552" i="8"/>
  <c r="AG551" i="8"/>
  <c r="AG550" i="8"/>
  <c r="AG549" i="8"/>
  <c r="AG548" i="8"/>
  <c r="AG547" i="8"/>
  <c r="AJ546" i="8"/>
  <c r="AJ547" i="8" s="1"/>
  <c r="AJ548" i="8" s="1"/>
  <c r="AJ549" i="8" s="1"/>
  <c r="AJ550" i="8" s="1"/>
  <c r="AJ551" i="8" s="1"/>
  <c r="AJ552" i="8" s="1"/>
  <c r="AJ553" i="8" s="1"/>
  <c r="AA546" i="8"/>
  <c r="AA545" i="8"/>
  <c r="AJ544" i="8"/>
  <c r="AA544" i="8"/>
  <c r="AJ543" i="8"/>
  <c r="AA543" i="8"/>
  <c r="AJ542" i="8"/>
  <c r="AA542" i="8"/>
  <c r="AJ541" i="8"/>
  <c r="AA541" i="8"/>
  <c r="AJ540" i="8"/>
  <c r="AA540" i="8"/>
  <c r="AJ538" i="8"/>
  <c r="AA538" i="8"/>
  <c r="AC538" i="8" s="1"/>
  <c r="AK538" i="8" s="1"/>
  <c r="AJ537" i="8"/>
  <c r="AA537" i="8"/>
  <c r="AC537" i="8" s="1"/>
  <c r="AK537" i="8" s="1"/>
  <c r="AJ536" i="8"/>
  <c r="AA536" i="8"/>
  <c r="AC536" i="8" s="1"/>
  <c r="AK536" i="8" s="1"/>
  <c r="AJ535" i="8"/>
  <c r="AA535" i="8"/>
  <c r="AC535" i="8" s="1"/>
  <c r="AA534" i="8"/>
  <c r="AG533" i="8"/>
  <c r="AG532" i="8"/>
  <c r="AG531" i="8"/>
  <c r="AG530" i="8"/>
  <c r="AG529" i="8"/>
  <c r="AG528" i="8"/>
  <c r="AG527" i="8"/>
  <c r="AJ526" i="8"/>
  <c r="AJ527" i="8" s="1"/>
  <c r="AJ528" i="8" s="1"/>
  <c r="AJ529" i="8" s="1"/>
  <c r="AJ530" i="8" s="1"/>
  <c r="AJ531" i="8" s="1"/>
  <c r="AJ532" i="8" s="1"/>
  <c r="AJ533" i="8" s="1"/>
  <c r="AA526" i="8"/>
  <c r="AA525" i="8"/>
  <c r="AJ524" i="8"/>
  <c r="AA524" i="8"/>
  <c r="AJ523" i="8"/>
  <c r="AA523" i="8"/>
  <c r="AJ522" i="8"/>
  <c r="AA522" i="8"/>
  <c r="AJ521" i="8"/>
  <c r="AA521" i="8"/>
  <c r="AG519" i="8"/>
  <c r="AG518" i="8"/>
  <c r="AG517" i="8"/>
  <c r="AG516" i="8"/>
  <c r="AG515" i="8"/>
  <c r="AG514" i="8"/>
  <c r="AG513" i="8"/>
  <c r="AJ512" i="8"/>
  <c r="AJ513" i="8" s="1"/>
  <c r="AJ514" i="8" s="1"/>
  <c r="AJ515" i="8" s="1"/>
  <c r="AJ516" i="8" s="1"/>
  <c r="AJ517" i="8" s="1"/>
  <c r="AJ518" i="8" s="1"/>
  <c r="AJ519" i="8" s="1"/>
  <c r="AA512" i="8"/>
  <c r="AG511" i="8"/>
  <c r="AG510" i="8"/>
  <c r="AG509" i="8"/>
  <c r="AG508" i="8"/>
  <c r="AG507" i="8"/>
  <c r="AG506" i="8"/>
  <c r="AG505" i="8"/>
  <c r="AJ504" i="8"/>
  <c r="AJ505" i="8" s="1"/>
  <c r="AJ506" i="8" s="1"/>
  <c r="AJ507" i="8" s="1"/>
  <c r="AJ508" i="8" s="1"/>
  <c r="AJ509" i="8" s="1"/>
  <c r="AJ510" i="8" s="1"/>
  <c r="AJ511" i="8" s="1"/>
  <c r="AA504" i="8"/>
  <c r="AG503" i="8"/>
  <c r="AG502" i="8"/>
  <c r="AG501" i="8"/>
  <c r="AG500" i="8"/>
  <c r="AG499" i="8"/>
  <c r="AG498" i="8"/>
  <c r="AG497" i="8"/>
  <c r="AJ496" i="8"/>
  <c r="AJ497" i="8" s="1"/>
  <c r="AJ498" i="8" s="1"/>
  <c r="AJ499" i="8" s="1"/>
  <c r="AJ500" i="8" s="1"/>
  <c r="AJ501" i="8" s="1"/>
  <c r="AJ502" i="8" s="1"/>
  <c r="AJ503" i="8" s="1"/>
  <c r="AA496" i="8"/>
  <c r="AG495" i="8"/>
  <c r="AG494" i="8"/>
  <c r="AG493" i="8"/>
  <c r="AG492" i="8"/>
  <c r="AG491" i="8"/>
  <c r="AG490" i="8"/>
  <c r="AG489" i="8"/>
  <c r="AJ488" i="8"/>
  <c r="AJ489" i="8" s="1"/>
  <c r="AJ490" i="8" s="1"/>
  <c r="AJ491" i="8" s="1"/>
  <c r="AJ492" i="8" s="1"/>
  <c r="AJ493" i="8" s="1"/>
  <c r="AJ494" i="8" s="1"/>
  <c r="AJ495" i="8" s="1"/>
  <c r="AA488" i="8"/>
  <c r="AG487" i="8"/>
  <c r="AG486" i="8"/>
  <c r="AG485" i="8"/>
  <c r="AG484" i="8"/>
  <c r="AG483" i="8"/>
  <c r="AG482" i="8"/>
  <c r="AG481" i="8"/>
  <c r="AJ480" i="8"/>
  <c r="AJ481" i="8" s="1"/>
  <c r="AJ482" i="8" s="1"/>
  <c r="AJ483" i="8" s="1"/>
  <c r="AJ484" i="8" s="1"/>
  <c r="AJ485" i="8" s="1"/>
  <c r="AJ486" i="8" s="1"/>
  <c r="AJ487" i="8" s="1"/>
  <c r="AA480" i="8"/>
  <c r="AG479" i="8"/>
  <c r="AG478" i="8"/>
  <c r="AG477" i="8"/>
  <c r="AG476" i="8"/>
  <c r="AG475" i="8"/>
  <c r="AG474" i="8"/>
  <c r="AG473" i="8"/>
  <c r="AJ472" i="8"/>
  <c r="AJ473" i="8" s="1"/>
  <c r="AJ474" i="8" s="1"/>
  <c r="AJ475" i="8" s="1"/>
  <c r="AJ476" i="8" s="1"/>
  <c r="AJ477" i="8" s="1"/>
  <c r="AJ478" i="8" s="1"/>
  <c r="AJ479" i="8" s="1"/>
  <c r="AA472" i="8"/>
  <c r="AG471" i="8"/>
  <c r="AG470" i="8"/>
  <c r="AG469" i="8"/>
  <c r="AG468" i="8"/>
  <c r="AG467" i="8"/>
  <c r="AG466" i="8"/>
  <c r="AG465" i="8"/>
  <c r="AJ464" i="8"/>
  <c r="AJ465" i="8" s="1"/>
  <c r="AJ466" i="8" s="1"/>
  <c r="AJ467" i="8" s="1"/>
  <c r="AJ468" i="8" s="1"/>
  <c r="AJ469" i="8" s="1"/>
  <c r="AJ470" i="8" s="1"/>
  <c r="AJ471" i="8" s="1"/>
  <c r="AA464" i="8"/>
  <c r="AG463" i="8"/>
  <c r="AG462" i="8"/>
  <c r="AG461" i="8"/>
  <c r="AG460" i="8"/>
  <c r="AG459" i="8"/>
  <c r="AG458" i="8"/>
  <c r="AG457" i="8"/>
  <c r="AJ456" i="8"/>
  <c r="AJ457" i="8" s="1"/>
  <c r="AJ458" i="8" s="1"/>
  <c r="AJ459" i="8" s="1"/>
  <c r="AJ460" i="8" s="1"/>
  <c r="AJ461" i="8" s="1"/>
  <c r="AJ462" i="8" s="1"/>
  <c r="AJ463" i="8" s="1"/>
  <c r="AA456" i="8"/>
  <c r="AG455" i="8"/>
  <c r="AG454" i="8"/>
  <c r="AG453" i="8"/>
  <c r="AG452" i="8"/>
  <c r="AG451" i="8"/>
  <c r="AG450" i="8"/>
  <c r="AG449" i="8"/>
  <c r="AJ448" i="8"/>
  <c r="AJ449" i="8" s="1"/>
  <c r="AJ450" i="8" s="1"/>
  <c r="AJ451" i="8" s="1"/>
  <c r="AJ452" i="8" s="1"/>
  <c r="AJ453" i="8" s="1"/>
  <c r="AJ454" i="8" s="1"/>
  <c r="AJ455" i="8" s="1"/>
  <c r="AA448" i="8"/>
  <c r="AG447" i="8"/>
  <c r="AG446" i="8"/>
  <c r="AG445" i="8"/>
  <c r="AG444" i="8"/>
  <c r="AG443" i="8"/>
  <c r="AG442" i="8"/>
  <c r="AG441" i="8"/>
  <c r="AJ440" i="8"/>
  <c r="AJ441" i="8" s="1"/>
  <c r="AJ442" i="8" s="1"/>
  <c r="AJ443" i="8" s="1"/>
  <c r="AJ444" i="8" s="1"/>
  <c r="AJ445" i="8" s="1"/>
  <c r="AJ446" i="8" s="1"/>
  <c r="AJ447" i="8" s="1"/>
  <c r="AA440" i="8"/>
  <c r="AB440" i="8" s="1"/>
  <c r="AD440" i="8" s="1"/>
  <c r="AE440" i="8" s="1"/>
  <c r="AG439" i="8"/>
  <c r="AG438" i="8"/>
  <c r="AG437" i="8"/>
  <c r="AG436" i="8"/>
  <c r="AG435" i="8"/>
  <c r="AG434" i="8"/>
  <c r="AG433" i="8"/>
  <c r="AJ432" i="8"/>
  <c r="AJ433" i="8" s="1"/>
  <c r="AJ434" i="8" s="1"/>
  <c r="AJ435" i="8" s="1"/>
  <c r="AJ436" i="8" s="1"/>
  <c r="AJ437" i="8" s="1"/>
  <c r="AJ438" i="8" s="1"/>
  <c r="AJ439" i="8" s="1"/>
  <c r="AA432" i="8"/>
  <c r="AG431" i="8"/>
  <c r="AG430" i="8"/>
  <c r="AG429" i="8"/>
  <c r="AG428" i="8"/>
  <c r="AG427" i="8"/>
  <c r="AG426" i="8"/>
  <c r="AG425" i="8"/>
  <c r="AJ424" i="8"/>
  <c r="AJ425" i="8" s="1"/>
  <c r="AJ426" i="8" s="1"/>
  <c r="AJ427" i="8" s="1"/>
  <c r="AJ428" i="8" s="1"/>
  <c r="AJ429" i="8" s="1"/>
  <c r="AJ430" i="8" s="1"/>
  <c r="AJ431" i="8" s="1"/>
  <c r="AA424" i="8"/>
  <c r="AG423" i="8"/>
  <c r="AG422" i="8"/>
  <c r="AG421" i="8"/>
  <c r="AG420" i="8"/>
  <c r="AG419" i="8"/>
  <c r="AG418" i="8"/>
  <c r="AG417" i="8"/>
  <c r="AJ416" i="8"/>
  <c r="AJ417" i="8" s="1"/>
  <c r="AJ418" i="8" s="1"/>
  <c r="AJ419" i="8" s="1"/>
  <c r="AJ420" i="8" s="1"/>
  <c r="AJ421" i="8" s="1"/>
  <c r="AJ422" i="8" s="1"/>
  <c r="AJ423" i="8" s="1"/>
  <c r="AA416" i="8"/>
  <c r="AG415" i="8"/>
  <c r="AG414" i="8"/>
  <c r="AG413" i="8"/>
  <c r="AG412" i="8"/>
  <c r="AG411" i="8"/>
  <c r="AG410" i="8"/>
  <c r="AG409" i="8"/>
  <c r="AJ408" i="8"/>
  <c r="AJ409" i="8" s="1"/>
  <c r="AJ410" i="8" s="1"/>
  <c r="AJ411" i="8" s="1"/>
  <c r="AJ412" i="8" s="1"/>
  <c r="AJ413" i="8" s="1"/>
  <c r="AJ414" i="8" s="1"/>
  <c r="AJ415" i="8" s="1"/>
  <c r="AA408" i="8"/>
  <c r="AB408" i="8" s="1"/>
  <c r="AD408" i="8" s="1"/>
  <c r="AE408" i="8" s="1"/>
  <c r="AG407" i="8"/>
  <c r="AG406" i="8"/>
  <c r="AG405" i="8"/>
  <c r="AG404" i="8"/>
  <c r="AG403" i="8"/>
  <c r="AG402" i="8"/>
  <c r="AG401" i="8"/>
  <c r="AJ400" i="8"/>
  <c r="AJ401" i="8" s="1"/>
  <c r="AJ402" i="8" s="1"/>
  <c r="AJ403" i="8" s="1"/>
  <c r="AJ404" i="8" s="1"/>
  <c r="AJ405" i="8" s="1"/>
  <c r="AJ406" i="8" s="1"/>
  <c r="AJ407" i="8" s="1"/>
  <c r="AA400" i="8"/>
  <c r="AG399" i="8"/>
  <c r="AG398" i="8"/>
  <c r="AG397" i="8"/>
  <c r="AG396" i="8"/>
  <c r="AG395" i="8"/>
  <c r="AG394" i="8"/>
  <c r="AG393" i="8"/>
  <c r="AJ392" i="8"/>
  <c r="AJ393" i="8" s="1"/>
  <c r="AJ394" i="8" s="1"/>
  <c r="AJ395" i="8" s="1"/>
  <c r="AJ396" i="8" s="1"/>
  <c r="AJ397" i="8" s="1"/>
  <c r="AJ398" i="8" s="1"/>
  <c r="AJ399" i="8" s="1"/>
  <c r="AA392" i="8"/>
  <c r="AG391" i="8"/>
  <c r="AG390" i="8"/>
  <c r="AG389" i="8"/>
  <c r="AG388" i="8"/>
  <c r="AG387" i="8"/>
  <c r="AG386" i="8"/>
  <c r="AG385" i="8"/>
  <c r="AJ384" i="8"/>
  <c r="AJ385" i="8" s="1"/>
  <c r="AJ386" i="8" s="1"/>
  <c r="AJ387" i="8" s="1"/>
  <c r="AJ388" i="8" s="1"/>
  <c r="AJ389" i="8" s="1"/>
  <c r="AJ390" i="8" s="1"/>
  <c r="AJ391" i="8" s="1"/>
  <c r="AA384" i="8"/>
  <c r="AG383" i="8"/>
  <c r="AG382" i="8"/>
  <c r="AG381" i="8"/>
  <c r="AG380" i="8"/>
  <c r="AG379" i="8"/>
  <c r="AG378" i="8"/>
  <c r="AG377" i="8"/>
  <c r="AJ376" i="8"/>
  <c r="AJ377" i="8" s="1"/>
  <c r="AJ378" i="8" s="1"/>
  <c r="AJ379" i="8" s="1"/>
  <c r="AJ380" i="8" s="1"/>
  <c r="AJ381" i="8" s="1"/>
  <c r="AJ382" i="8" s="1"/>
  <c r="AJ383" i="8" s="1"/>
  <c r="AA376" i="8"/>
  <c r="AB376" i="8" s="1"/>
  <c r="AG375" i="8"/>
  <c r="AG374" i="8"/>
  <c r="AG373" i="8"/>
  <c r="AG372" i="8"/>
  <c r="AG371" i="8"/>
  <c r="AG370" i="8"/>
  <c r="AG369" i="8"/>
  <c r="AJ368" i="8"/>
  <c r="AJ369" i="8" s="1"/>
  <c r="AJ370" i="8" s="1"/>
  <c r="AJ371" i="8" s="1"/>
  <c r="AJ372" i="8" s="1"/>
  <c r="AJ373" i="8" s="1"/>
  <c r="AJ374" i="8" s="1"/>
  <c r="AJ375" i="8" s="1"/>
  <c r="AA368" i="8"/>
  <c r="AB368" i="8" s="1"/>
  <c r="AC368" i="8" s="1"/>
  <c r="AC373" i="8" s="1"/>
  <c r="AG367" i="8"/>
  <c r="AG366" i="8"/>
  <c r="AG365" i="8"/>
  <c r="AG364" i="8"/>
  <c r="AG363" i="8"/>
  <c r="AG362" i="8"/>
  <c r="AG361" i="8"/>
  <c r="AJ360" i="8"/>
  <c r="AJ361" i="8" s="1"/>
  <c r="AJ362" i="8" s="1"/>
  <c r="AJ363" i="8" s="1"/>
  <c r="AJ364" i="8" s="1"/>
  <c r="AJ365" i="8" s="1"/>
  <c r="AJ366" i="8" s="1"/>
  <c r="AJ367" i="8" s="1"/>
  <c r="AA360" i="8"/>
  <c r="AG359" i="8"/>
  <c r="AG358" i="8"/>
  <c r="AG357" i="8"/>
  <c r="AG356" i="8"/>
  <c r="AG355" i="8"/>
  <c r="AG354" i="8"/>
  <c r="AG353" i="8"/>
  <c r="AJ352" i="8"/>
  <c r="AJ353" i="8" s="1"/>
  <c r="AJ354" i="8" s="1"/>
  <c r="AJ355" i="8" s="1"/>
  <c r="AJ356" i="8" s="1"/>
  <c r="AJ357" i="8" s="1"/>
  <c r="AJ358" i="8" s="1"/>
  <c r="AJ359" i="8" s="1"/>
  <c r="AA352" i="8"/>
  <c r="AG351" i="8"/>
  <c r="AG350" i="8"/>
  <c r="AG349" i="8"/>
  <c r="AG348" i="8"/>
  <c r="AG347" i="8"/>
  <c r="AG346" i="8"/>
  <c r="AG345" i="8"/>
  <c r="AJ344" i="8"/>
  <c r="AJ345" i="8" s="1"/>
  <c r="AJ346" i="8" s="1"/>
  <c r="AJ347" i="8" s="1"/>
  <c r="AJ348" i="8" s="1"/>
  <c r="AJ349" i="8" s="1"/>
  <c r="AJ350" i="8" s="1"/>
  <c r="AJ351" i="8" s="1"/>
  <c r="AA344" i="8"/>
  <c r="AG343" i="8"/>
  <c r="AG342" i="8"/>
  <c r="AG341" i="8"/>
  <c r="AG340" i="8"/>
  <c r="AG339" i="8"/>
  <c r="AG338" i="8"/>
  <c r="AG337" i="8"/>
  <c r="AJ336" i="8"/>
  <c r="AJ337" i="8" s="1"/>
  <c r="AJ338" i="8" s="1"/>
  <c r="AJ339" i="8" s="1"/>
  <c r="AJ340" i="8" s="1"/>
  <c r="AJ341" i="8" s="1"/>
  <c r="AJ342" i="8" s="1"/>
  <c r="AJ343" i="8" s="1"/>
  <c r="AA336" i="8"/>
  <c r="AG335" i="8"/>
  <c r="AG334" i="8"/>
  <c r="AG333" i="8"/>
  <c r="AG332" i="8"/>
  <c r="AG331" i="8"/>
  <c r="AG330" i="8"/>
  <c r="AG329" i="8"/>
  <c r="AJ328" i="8"/>
  <c r="AJ329" i="8" s="1"/>
  <c r="AJ330" i="8" s="1"/>
  <c r="AJ331" i="8" s="1"/>
  <c r="AJ332" i="8" s="1"/>
  <c r="AJ333" i="8" s="1"/>
  <c r="AJ334" i="8" s="1"/>
  <c r="AJ335" i="8" s="1"/>
  <c r="AA328" i="8"/>
  <c r="AB328" i="8" s="1"/>
  <c r="AG327" i="8"/>
  <c r="AG326" i="8"/>
  <c r="AG325" i="8"/>
  <c r="AG324" i="8"/>
  <c r="AG323" i="8"/>
  <c r="AG322" i="8"/>
  <c r="AG321" i="8"/>
  <c r="AJ320" i="8"/>
  <c r="AJ321" i="8" s="1"/>
  <c r="AJ322" i="8" s="1"/>
  <c r="AJ323" i="8" s="1"/>
  <c r="AJ324" i="8" s="1"/>
  <c r="AJ325" i="8" s="1"/>
  <c r="AJ326" i="8" s="1"/>
  <c r="AJ327" i="8" s="1"/>
  <c r="AA320" i="8"/>
  <c r="AG319" i="8"/>
  <c r="AG318" i="8"/>
  <c r="AG317" i="8"/>
  <c r="AG316" i="8"/>
  <c r="AG315" i="8"/>
  <c r="AG314" i="8"/>
  <c r="AG313" i="8"/>
  <c r="AJ312" i="8"/>
  <c r="AJ313" i="8" s="1"/>
  <c r="AJ314" i="8" s="1"/>
  <c r="AJ315" i="8" s="1"/>
  <c r="AJ316" i="8" s="1"/>
  <c r="AJ317" i="8" s="1"/>
  <c r="AJ318" i="8" s="1"/>
  <c r="AJ319" i="8" s="1"/>
  <c r="AA312" i="8"/>
  <c r="AG311" i="8"/>
  <c r="AG310" i="8"/>
  <c r="AG309" i="8"/>
  <c r="AG308" i="8"/>
  <c r="AG307" i="8"/>
  <c r="AG306" i="8"/>
  <c r="AG305" i="8"/>
  <c r="AJ304" i="8"/>
  <c r="AJ305" i="8" s="1"/>
  <c r="AJ306" i="8" s="1"/>
  <c r="AJ307" i="8" s="1"/>
  <c r="AJ308" i="8" s="1"/>
  <c r="AJ309" i="8" s="1"/>
  <c r="AJ310" i="8" s="1"/>
  <c r="AJ311" i="8" s="1"/>
  <c r="AA304" i="8"/>
  <c r="AG303" i="8"/>
  <c r="AG302" i="8"/>
  <c r="AG301" i="8"/>
  <c r="AG300" i="8"/>
  <c r="AG299" i="8"/>
  <c r="AG298" i="8"/>
  <c r="AG297" i="8"/>
  <c r="AJ296" i="8"/>
  <c r="AJ297" i="8" s="1"/>
  <c r="AJ298" i="8" s="1"/>
  <c r="AJ299" i="8" s="1"/>
  <c r="AJ300" i="8" s="1"/>
  <c r="AJ301" i="8" s="1"/>
  <c r="AJ302" i="8" s="1"/>
  <c r="AJ303" i="8" s="1"/>
  <c r="AA296" i="8"/>
  <c r="AG295" i="8"/>
  <c r="AG294" i="8"/>
  <c r="AG293" i="8"/>
  <c r="AG292" i="8"/>
  <c r="AG291" i="8"/>
  <c r="AG290" i="8"/>
  <c r="AG289" i="8"/>
  <c r="AJ288" i="8"/>
  <c r="AJ289" i="8" s="1"/>
  <c r="AJ290" i="8" s="1"/>
  <c r="AJ291" i="8" s="1"/>
  <c r="AJ292" i="8" s="1"/>
  <c r="AJ293" i="8" s="1"/>
  <c r="AJ294" i="8" s="1"/>
  <c r="AJ295" i="8" s="1"/>
  <c r="AA288" i="8"/>
  <c r="AG287" i="8"/>
  <c r="AG286" i="8"/>
  <c r="AG285" i="8"/>
  <c r="AG284" i="8"/>
  <c r="AG283" i="8"/>
  <c r="AG282" i="8"/>
  <c r="AG281" i="8"/>
  <c r="AJ280" i="8"/>
  <c r="AJ281" i="8" s="1"/>
  <c r="AJ282" i="8" s="1"/>
  <c r="AJ283" i="8" s="1"/>
  <c r="AJ284" i="8" s="1"/>
  <c r="AJ285" i="8" s="1"/>
  <c r="AJ286" i="8" s="1"/>
  <c r="AJ287" i="8" s="1"/>
  <c r="AA280" i="8"/>
  <c r="AG279" i="8"/>
  <c r="AG278" i="8"/>
  <c r="AG277" i="8"/>
  <c r="AG276" i="8"/>
  <c r="AG275" i="8"/>
  <c r="AG274" i="8"/>
  <c r="AG273" i="8"/>
  <c r="AJ272" i="8"/>
  <c r="AJ273" i="8" s="1"/>
  <c r="AJ274" i="8" s="1"/>
  <c r="AJ275" i="8" s="1"/>
  <c r="AJ276" i="8" s="1"/>
  <c r="AJ277" i="8" s="1"/>
  <c r="AJ278" i="8" s="1"/>
  <c r="AJ279" i="8" s="1"/>
  <c r="AA272" i="8"/>
  <c r="AG271" i="8"/>
  <c r="AG270" i="8"/>
  <c r="AG269" i="8"/>
  <c r="AG268" i="8"/>
  <c r="AG267" i="8"/>
  <c r="AG266" i="8"/>
  <c r="AG265" i="8"/>
  <c r="AJ264" i="8"/>
  <c r="AJ265" i="8" s="1"/>
  <c r="AJ266" i="8" s="1"/>
  <c r="AJ267" i="8" s="1"/>
  <c r="AJ268" i="8" s="1"/>
  <c r="AJ269" i="8" s="1"/>
  <c r="AJ270" i="8" s="1"/>
  <c r="AJ271" i="8" s="1"/>
  <c r="AA264" i="8"/>
  <c r="AB264" i="8" s="1"/>
  <c r="AG263" i="8"/>
  <c r="AG262" i="8"/>
  <c r="AG261" i="8"/>
  <c r="AG260" i="8"/>
  <c r="AG259" i="8"/>
  <c r="AG258" i="8"/>
  <c r="AG257" i="8"/>
  <c r="AJ256" i="8"/>
  <c r="AJ257" i="8" s="1"/>
  <c r="AJ258" i="8" s="1"/>
  <c r="AJ259" i="8" s="1"/>
  <c r="AJ260" i="8" s="1"/>
  <c r="AJ261" i="8" s="1"/>
  <c r="AJ262" i="8" s="1"/>
  <c r="AJ263" i="8" s="1"/>
  <c r="AA256" i="8"/>
  <c r="AG255" i="8"/>
  <c r="AG254" i="8"/>
  <c r="AG253" i="8"/>
  <c r="AG252" i="8"/>
  <c r="AG251" i="8"/>
  <c r="AG250" i="8"/>
  <c r="AG249" i="8"/>
  <c r="AJ248" i="8"/>
  <c r="AJ249" i="8" s="1"/>
  <c r="AJ250" i="8" s="1"/>
  <c r="AJ251" i="8" s="1"/>
  <c r="AJ252" i="8" s="1"/>
  <c r="AJ253" i="8" s="1"/>
  <c r="AJ254" i="8" s="1"/>
  <c r="AJ255" i="8" s="1"/>
  <c r="AA248" i="8"/>
  <c r="AG247" i="8"/>
  <c r="AG246" i="8"/>
  <c r="AG245" i="8"/>
  <c r="AG244" i="8"/>
  <c r="AG243" i="8"/>
  <c r="AG242" i="8"/>
  <c r="AG241" i="8"/>
  <c r="AJ240" i="8"/>
  <c r="AJ241" i="8" s="1"/>
  <c r="AJ242" i="8" s="1"/>
  <c r="AJ243" i="8" s="1"/>
  <c r="AJ244" i="8" s="1"/>
  <c r="AJ245" i="8" s="1"/>
  <c r="AJ246" i="8" s="1"/>
  <c r="AJ247" i="8" s="1"/>
  <c r="AA240" i="8"/>
  <c r="AG239" i="8"/>
  <c r="AG238" i="8"/>
  <c r="AG237" i="8"/>
  <c r="AG236" i="8"/>
  <c r="AG235" i="8"/>
  <c r="AG234" i="8"/>
  <c r="AG233" i="8"/>
  <c r="AJ232" i="8"/>
  <c r="AJ233" i="8" s="1"/>
  <c r="AJ234" i="8" s="1"/>
  <c r="AJ235" i="8" s="1"/>
  <c r="AJ236" i="8" s="1"/>
  <c r="AJ237" i="8" s="1"/>
  <c r="AJ238" i="8" s="1"/>
  <c r="AJ239" i="8" s="1"/>
  <c r="AA232" i="8"/>
  <c r="AG231" i="8"/>
  <c r="AG230" i="8"/>
  <c r="AG229" i="8"/>
  <c r="AG228" i="8"/>
  <c r="AG227" i="8"/>
  <c r="AG226" i="8"/>
  <c r="AG225" i="8"/>
  <c r="AJ224" i="8"/>
  <c r="AJ225" i="8" s="1"/>
  <c r="AJ226" i="8" s="1"/>
  <c r="AJ227" i="8" s="1"/>
  <c r="AJ228" i="8" s="1"/>
  <c r="AJ229" i="8" s="1"/>
  <c r="AJ230" i="8" s="1"/>
  <c r="AJ231" i="8" s="1"/>
  <c r="AA224" i="8"/>
  <c r="AG223" i="8"/>
  <c r="AG222" i="8"/>
  <c r="AG221" i="8"/>
  <c r="AG220" i="8"/>
  <c r="AG219" i="8"/>
  <c r="AG218" i="8"/>
  <c r="AG217" i="8"/>
  <c r="AJ216" i="8"/>
  <c r="AJ217" i="8" s="1"/>
  <c r="AJ218" i="8" s="1"/>
  <c r="AJ219" i="8" s="1"/>
  <c r="AJ220" i="8" s="1"/>
  <c r="AJ221" i="8" s="1"/>
  <c r="AJ222" i="8" s="1"/>
  <c r="AJ223" i="8" s="1"/>
  <c r="AA216" i="8"/>
  <c r="AG215" i="8"/>
  <c r="AG214" i="8"/>
  <c r="AG213" i="8"/>
  <c r="AG212" i="8"/>
  <c r="AG211" i="8"/>
  <c r="AG210" i="8"/>
  <c r="AG209" i="8"/>
  <c r="AJ208" i="8"/>
  <c r="AJ209" i="8" s="1"/>
  <c r="AJ210" i="8" s="1"/>
  <c r="AJ211" i="8" s="1"/>
  <c r="AJ212" i="8" s="1"/>
  <c r="AJ213" i="8" s="1"/>
  <c r="AJ214" i="8" s="1"/>
  <c r="AJ215" i="8" s="1"/>
  <c r="AA208" i="8"/>
  <c r="AG207" i="8"/>
  <c r="AG206" i="8"/>
  <c r="AG205" i="8"/>
  <c r="AG204" i="8"/>
  <c r="AG203" i="8"/>
  <c r="AG202" i="8"/>
  <c r="AG201" i="8"/>
  <c r="AJ200" i="8"/>
  <c r="AJ201" i="8" s="1"/>
  <c r="AJ202" i="8" s="1"/>
  <c r="AJ203" i="8" s="1"/>
  <c r="AJ204" i="8" s="1"/>
  <c r="AJ205" i="8" s="1"/>
  <c r="AJ206" i="8" s="1"/>
  <c r="AJ207" i="8" s="1"/>
  <c r="AA200" i="8"/>
  <c r="AB200" i="8" s="1"/>
  <c r="AG199" i="8"/>
  <c r="AG198" i="8"/>
  <c r="AG197" i="8"/>
  <c r="AG196" i="8"/>
  <c r="AG195" i="8"/>
  <c r="AG194" i="8"/>
  <c r="AG193" i="8"/>
  <c r="AJ192" i="8"/>
  <c r="AJ193" i="8" s="1"/>
  <c r="AJ194" i="8" s="1"/>
  <c r="AJ195" i="8" s="1"/>
  <c r="AJ196" i="8" s="1"/>
  <c r="AJ197" i="8" s="1"/>
  <c r="AJ198" i="8" s="1"/>
  <c r="AJ199" i="8" s="1"/>
  <c r="AA192" i="8"/>
  <c r="AG191" i="8"/>
  <c r="AG190" i="8"/>
  <c r="AG189" i="8"/>
  <c r="AG188" i="8"/>
  <c r="AG187" i="8"/>
  <c r="AG186" i="8"/>
  <c r="AG185" i="8"/>
  <c r="AJ184" i="8"/>
  <c r="AJ185" i="8" s="1"/>
  <c r="AJ186" i="8" s="1"/>
  <c r="AJ187" i="8" s="1"/>
  <c r="AJ188" i="8" s="1"/>
  <c r="AJ189" i="8" s="1"/>
  <c r="AJ190" i="8" s="1"/>
  <c r="AJ191" i="8" s="1"/>
  <c r="AA184" i="8"/>
  <c r="AG183" i="8"/>
  <c r="AG182" i="8"/>
  <c r="AG181" i="8"/>
  <c r="AG180" i="8"/>
  <c r="AG179" i="8"/>
  <c r="AG178" i="8"/>
  <c r="AG177" i="8"/>
  <c r="AJ176" i="8"/>
  <c r="AJ177" i="8" s="1"/>
  <c r="AJ178" i="8" s="1"/>
  <c r="AJ179" i="8" s="1"/>
  <c r="AJ180" i="8" s="1"/>
  <c r="AJ181" i="8" s="1"/>
  <c r="AJ182" i="8" s="1"/>
  <c r="AJ183" i="8" s="1"/>
  <c r="AA176" i="8"/>
  <c r="AG175" i="8"/>
  <c r="AG174" i="8"/>
  <c r="AG173" i="8"/>
  <c r="AG172" i="8"/>
  <c r="AG171" i="8"/>
  <c r="AG170" i="8"/>
  <c r="AG169" i="8"/>
  <c r="AJ168" i="8"/>
  <c r="AJ169" i="8" s="1"/>
  <c r="AJ170" i="8" s="1"/>
  <c r="AJ171" i="8" s="1"/>
  <c r="AJ172" i="8" s="1"/>
  <c r="AJ173" i="8" s="1"/>
  <c r="AJ174" i="8" s="1"/>
  <c r="AJ175" i="8" s="1"/>
  <c r="AA168" i="8"/>
  <c r="AG167" i="8"/>
  <c r="AG166" i="8"/>
  <c r="AG165" i="8"/>
  <c r="AG164" i="8"/>
  <c r="AG163" i="8"/>
  <c r="AG162" i="8"/>
  <c r="AG161" i="8"/>
  <c r="AJ160" i="8"/>
  <c r="AJ161" i="8" s="1"/>
  <c r="AJ162" i="8" s="1"/>
  <c r="AJ163" i="8" s="1"/>
  <c r="AJ164" i="8" s="1"/>
  <c r="AJ165" i="8" s="1"/>
  <c r="AJ166" i="8" s="1"/>
  <c r="AJ167" i="8" s="1"/>
  <c r="AA160" i="8"/>
  <c r="AG159" i="8"/>
  <c r="AG158" i="8"/>
  <c r="AG157" i="8"/>
  <c r="AG156" i="8"/>
  <c r="AG155" i="8"/>
  <c r="AG154" i="8"/>
  <c r="AG153" i="8"/>
  <c r="AJ152" i="8"/>
  <c r="AJ153" i="8" s="1"/>
  <c r="AJ154" i="8" s="1"/>
  <c r="AJ155" i="8" s="1"/>
  <c r="AJ156" i="8" s="1"/>
  <c r="AJ157" i="8" s="1"/>
  <c r="AJ158" i="8" s="1"/>
  <c r="AJ159" i="8" s="1"/>
  <c r="AA152" i="8"/>
  <c r="AG151" i="8"/>
  <c r="AG150" i="8"/>
  <c r="AG149" i="8"/>
  <c r="AG148" i="8"/>
  <c r="AG147" i="8"/>
  <c r="AG146" i="8"/>
  <c r="AG145" i="8"/>
  <c r="AJ144" i="8"/>
  <c r="AJ145" i="8" s="1"/>
  <c r="AJ146" i="8" s="1"/>
  <c r="AJ147" i="8" s="1"/>
  <c r="AJ148" i="8" s="1"/>
  <c r="AJ149" i="8" s="1"/>
  <c r="AJ150" i="8" s="1"/>
  <c r="AJ151" i="8" s="1"/>
  <c r="AA144" i="8"/>
  <c r="AG143" i="8"/>
  <c r="AG142" i="8"/>
  <c r="AG141" i="8"/>
  <c r="AG140" i="8"/>
  <c r="AG139" i="8"/>
  <c r="AG138" i="8"/>
  <c r="AG137" i="8"/>
  <c r="AJ136" i="8"/>
  <c r="AJ137" i="8" s="1"/>
  <c r="AJ138" i="8" s="1"/>
  <c r="AJ139" i="8" s="1"/>
  <c r="AJ140" i="8" s="1"/>
  <c r="AJ141" i="8" s="1"/>
  <c r="AJ142" i="8" s="1"/>
  <c r="AJ143" i="8" s="1"/>
  <c r="AA136" i="8"/>
  <c r="AG135" i="8"/>
  <c r="AG134" i="8"/>
  <c r="AG133" i="8"/>
  <c r="AG132" i="8"/>
  <c r="AG131" i="8"/>
  <c r="AG130" i="8"/>
  <c r="AG129" i="8"/>
  <c r="AJ128" i="8"/>
  <c r="AJ129" i="8" s="1"/>
  <c r="AJ130" i="8" s="1"/>
  <c r="AJ131" i="8" s="1"/>
  <c r="AJ132" i="8" s="1"/>
  <c r="AJ133" i="8" s="1"/>
  <c r="AJ134" i="8" s="1"/>
  <c r="AJ135" i="8" s="1"/>
  <c r="AA128" i="8"/>
  <c r="AB128" i="8" s="1"/>
  <c r="AG127" i="8"/>
  <c r="AG126" i="8"/>
  <c r="AG125" i="8"/>
  <c r="AG124" i="8"/>
  <c r="AG123" i="8"/>
  <c r="AG122" i="8"/>
  <c r="AG121" i="8"/>
  <c r="AJ120" i="8"/>
  <c r="AJ121" i="8" s="1"/>
  <c r="AJ122" i="8" s="1"/>
  <c r="AJ123" i="8" s="1"/>
  <c r="AJ124" i="8" s="1"/>
  <c r="AJ125" i="8" s="1"/>
  <c r="AJ126" i="8" s="1"/>
  <c r="AJ127" i="8" s="1"/>
  <c r="AA120" i="8"/>
  <c r="AG119" i="8"/>
  <c r="AG118" i="8"/>
  <c r="AG117" i="8"/>
  <c r="AG116" i="8"/>
  <c r="AG115" i="8"/>
  <c r="AG114" i="8"/>
  <c r="AG113" i="8"/>
  <c r="AJ112" i="8"/>
  <c r="AJ113" i="8" s="1"/>
  <c r="AJ114" i="8" s="1"/>
  <c r="AJ115" i="8" s="1"/>
  <c r="AJ116" i="8" s="1"/>
  <c r="AJ117" i="8" s="1"/>
  <c r="AJ118" i="8" s="1"/>
  <c r="AJ119" i="8" s="1"/>
  <c r="AA112" i="8"/>
  <c r="AB112" i="8" s="1"/>
  <c r="AD112" i="8" s="1"/>
  <c r="AE112" i="8" s="1"/>
  <c r="AG111" i="8"/>
  <c r="AG110" i="8"/>
  <c r="AG109" i="8"/>
  <c r="AG108" i="8"/>
  <c r="AG107" i="8"/>
  <c r="AG106" i="8"/>
  <c r="AG105" i="8"/>
  <c r="AJ104" i="8"/>
  <c r="AJ105" i="8" s="1"/>
  <c r="AJ106" i="8" s="1"/>
  <c r="AJ107" i="8" s="1"/>
  <c r="AJ108" i="8" s="1"/>
  <c r="AJ109" i="8" s="1"/>
  <c r="AJ110" i="8" s="1"/>
  <c r="AJ111" i="8" s="1"/>
  <c r="AA104" i="8"/>
  <c r="AG103" i="8"/>
  <c r="AG102" i="8"/>
  <c r="AG101" i="8"/>
  <c r="AG100" i="8"/>
  <c r="AG99" i="8"/>
  <c r="AG98" i="8"/>
  <c r="AG97" i="8"/>
  <c r="AJ96" i="8"/>
  <c r="AJ97" i="8" s="1"/>
  <c r="AJ98" i="8" s="1"/>
  <c r="AJ99" i="8" s="1"/>
  <c r="AJ100" i="8" s="1"/>
  <c r="AJ101" i="8" s="1"/>
  <c r="AJ102" i="8" s="1"/>
  <c r="AJ103" i="8" s="1"/>
  <c r="AA96" i="8"/>
  <c r="AB96" i="8" s="1"/>
  <c r="AG95" i="8"/>
  <c r="AG94" i="8"/>
  <c r="AG93" i="8"/>
  <c r="AG92" i="8"/>
  <c r="AG91" i="8"/>
  <c r="AG90" i="8"/>
  <c r="AG89" i="8"/>
  <c r="AJ88" i="8"/>
  <c r="AJ89" i="8" s="1"/>
  <c r="AJ90" i="8" s="1"/>
  <c r="AJ91" i="8" s="1"/>
  <c r="AJ92" i="8" s="1"/>
  <c r="AJ93" i="8" s="1"/>
  <c r="AJ94" i="8" s="1"/>
  <c r="AJ95" i="8" s="1"/>
  <c r="AA88" i="8"/>
  <c r="AG87" i="8"/>
  <c r="AG86" i="8"/>
  <c r="AG85" i="8"/>
  <c r="AG84" i="8"/>
  <c r="AG83" i="8"/>
  <c r="AG82" i="8"/>
  <c r="AG81" i="8"/>
  <c r="AJ80" i="8"/>
  <c r="AJ81" i="8" s="1"/>
  <c r="AJ82" i="8" s="1"/>
  <c r="AJ83" i="8" s="1"/>
  <c r="AJ84" i="8" s="1"/>
  <c r="AJ85" i="8" s="1"/>
  <c r="AJ86" i="8" s="1"/>
  <c r="AJ87" i="8" s="1"/>
  <c r="AA80" i="8"/>
  <c r="AB80" i="8" s="1"/>
  <c r="AD80" i="8" s="1"/>
  <c r="AG78" i="8"/>
  <c r="AG77" i="8"/>
  <c r="AG76" i="8"/>
  <c r="AG75" i="8"/>
  <c r="AG74" i="8"/>
  <c r="AG73" i="8"/>
  <c r="AG72" i="8"/>
  <c r="AA71" i="8"/>
  <c r="AD71" i="8" s="1"/>
  <c r="AE71" i="8" s="1"/>
  <c r="AG70" i="8"/>
  <c r="AG69" i="8"/>
  <c r="AG68" i="8"/>
  <c r="AG67" i="8"/>
  <c r="AG66" i="8"/>
  <c r="AG65" i="8"/>
  <c r="AG64" i="8"/>
  <c r="AJ63" i="8"/>
  <c r="AJ64" i="8" s="1"/>
  <c r="AJ65" i="8" s="1"/>
  <c r="AJ66" i="8" s="1"/>
  <c r="AJ67" i="8" s="1"/>
  <c r="AJ68" i="8" s="1"/>
  <c r="AJ69" i="8" s="1"/>
  <c r="AJ70" i="8" s="1"/>
  <c r="AJ71" i="8" s="1"/>
  <c r="AJ72" i="8" s="1"/>
  <c r="AJ73" i="8" s="1"/>
  <c r="AJ74" i="8" s="1"/>
  <c r="AJ75" i="8" s="1"/>
  <c r="AJ76" i="8" s="1"/>
  <c r="AJ77" i="8" s="1"/>
  <c r="AJ78" i="8" s="1"/>
  <c r="AA63" i="8"/>
  <c r="AG62" i="8"/>
  <c r="AG61" i="8"/>
  <c r="AG60" i="8"/>
  <c r="AG59" i="8"/>
  <c r="AG58" i="8"/>
  <c r="AG57" i="8"/>
  <c r="AG56" i="8"/>
  <c r="AJ55" i="8"/>
  <c r="AJ56" i="8" s="1"/>
  <c r="AJ57" i="8" s="1"/>
  <c r="AJ58" i="8" s="1"/>
  <c r="AJ59" i="8" s="1"/>
  <c r="AJ60" i="8" s="1"/>
  <c r="AJ61" i="8" s="1"/>
  <c r="AJ62" i="8" s="1"/>
  <c r="AA55" i="8"/>
  <c r="AD55" i="8" s="1"/>
  <c r="AE55" i="8" s="1"/>
  <c r="AG54" i="8"/>
  <c r="AG53" i="8"/>
  <c r="AG52" i="8"/>
  <c r="AG51" i="8"/>
  <c r="AG50" i="8"/>
  <c r="AG49" i="8"/>
  <c r="AG48" i="8"/>
  <c r="AJ47" i="8"/>
  <c r="AJ48" i="8" s="1"/>
  <c r="AJ49" i="8" s="1"/>
  <c r="AJ50" i="8" s="1"/>
  <c r="AJ51" i="8" s="1"/>
  <c r="AJ52" i="8" s="1"/>
  <c r="AJ53" i="8" s="1"/>
  <c r="AJ54" i="8" s="1"/>
  <c r="AA47" i="8"/>
  <c r="AG46" i="8"/>
  <c r="AG45" i="8"/>
  <c r="AG44" i="8"/>
  <c r="AG43" i="8"/>
  <c r="AG42" i="8"/>
  <c r="AG41" i="8"/>
  <c r="AG40" i="8"/>
  <c r="AJ39" i="8"/>
  <c r="AJ40" i="8" s="1"/>
  <c r="AJ41" i="8" s="1"/>
  <c r="AJ42" i="8" s="1"/>
  <c r="AJ43" i="8" s="1"/>
  <c r="AJ44" i="8" s="1"/>
  <c r="AJ45" i="8" s="1"/>
  <c r="AJ46" i="8" s="1"/>
  <c r="AA39" i="8"/>
  <c r="AD39" i="8" s="1"/>
  <c r="AG38" i="8"/>
  <c r="AG37" i="8"/>
  <c r="AG36" i="8"/>
  <c r="AG35" i="8"/>
  <c r="AG34" i="8"/>
  <c r="AG33" i="8"/>
  <c r="AG32" i="8"/>
  <c r="AJ31" i="8"/>
  <c r="AJ32" i="8" s="1"/>
  <c r="AJ33" i="8" s="1"/>
  <c r="AJ34" i="8" s="1"/>
  <c r="AJ35" i="8" s="1"/>
  <c r="AJ36" i="8" s="1"/>
  <c r="AJ37" i="8" s="1"/>
  <c r="AJ38" i="8" s="1"/>
  <c r="AA31" i="8"/>
  <c r="AA30" i="8"/>
  <c r="AG29" i="8"/>
  <c r="AG28" i="8"/>
  <c r="AG27" i="8"/>
  <c r="AG26" i="8"/>
  <c r="AG25" i="8"/>
  <c r="AG24" i="8"/>
  <c r="AG23" i="8"/>
  <c r="AJ22" i="8"/>
  <c r="AJ23" i="8" s="1"/>
  <c r="AJ24" i="8" s="1"/>
  <c r="AJ25" i="8" s="1"/>
  <c r="AJ26" i="8" s="1"/>
  <c r="AJ27" i="8" s="1"/>
  <c r="AJ28" i="8" s="1"/>
  <c r="AJ29" i="8" s="1"/>
  <c r="AA22" i="8"/>
  <c r="AG21" i="8"/>
  <c r="AG20" i="8"/>
  <c r="AG19" i="8"/>
  <c r="AG18" i="8"/>
  <c r="AG17" i="8"/>
  <c r="AG16" i="8"/>
  <c r="AG15" i="8"/>
  <c r="AJ14" i="8"/>
  <c r="AJ15" i="8" s="1"/>
  <c r="AJ16" i="8" s="1"/>
  <c r="AJ17" i="8" s="1"/>
  <c r="AJ18" i="8" s="1"/>
  <c r="AJ19" i="8" s="1"/>
  <c r="AJ20" i="8" s="1"/>
  <c r="AJ21" i="8" s="1"/>
  <c r="AA14" i="8"/>
  <c r="AA13" i="8" s="1"/>
  <c r="AG12" i="8"/>
  <c r="AG11" i="8"/>
  <c r="AG10" i="8"/>
  <c r="AG9" i="8"/>
  <c r="AG8" i="8"/>
  <c r="AG7" i="8"/>
  <c r="AG6" i="8"/>
  <c r="AJ5" i="8"/>
  <c r="AJ6" i="8" s="1"/>
  <c r="AJ7" i="8" s="1"/>
  <c r="AJ8" i="8" s="1"/>
  <c r="AJ9" i="8" s="1"/>
  <c r="AJ10" i="8" s="1"/>
  <c r="AJ11" i="8" s="1"/>
  <c r="AJ12" i="8" s="1"/>
  <c r="AA5" i="8"/>
  <c r="AD5" i="8" s="1"/>
  <c r="AA4" i="8"/>
  <c r="AF1" i="8"/>
  <c r="AE1" i="8"/>
  <c r="U1" i="8"/>
  <c r="C1" i="8"/>
  <c r="H3" i="7"/>
  <c r="B2" i="7"/>
  <c r="H1" i="7"/>
  <c r="G1" i="7"/>
  <c r="F56" i="6"/>
  <c r="F33" i="6"/>
  <c r="F24" i="6"/>
  <c r="F32" i="6" s="1"/>
  <c r="D3" i="6"/>
  <c r="C3" i="6"/>
  <c r="G2" i="6"/>
  <c r="B1" i="6"/>
  <c r="B37" i="4"/>
  <c r="I30" i="4"/>
  <c r="H30" i="4"/>
  <c r="G30" i="4"/>
  <c r="F30" i="4"/>
  <c r="C30" i="4"/>
  <c r="I29" i="4"/>
  <c r="H29" i="4"/>
  <c r="G29" i="4"/>
  <c r="F29" i="4"/>
  <c r="E29" i="4"/>
  <c r="C29" i="4"/>
  <c r="G23" i="4"/>
  <c r="F23" i="4"/>
  <c r="E23" i="4"/>
  <c r="D23" i="4"/>
  <c r="C23" i="4"/>
  <c r="J22" i="4"/>
  <c r="G22" i="4"/>
  <c r="D22" i="4"/>
  <c r="C22" i="4"/>
  <c r="G21" i="4"/>
  <c r="G24" i="4" s="1"/>
  <c r="D21" i="4"/>
  <c r="D24" i="4" s="1"/>
  <c r="C21" i="4"/>
  <c r="C24" i="4" s="1"/>
  <c r="I20" i="4"/>
  <c r="J16" i="4"/>
  <c r="I16" i="4"/>
  <c r="G16" i="4"/>
  <c r="F16" i="4"/>
  <c r="E16" i="4"/>
  <c r="H16" i="4" s="1"/>
  <c r="D16" i="4"/>
  <c r="C16" i="4"/>
  <c r="J15" i="4"/>
  <c r="I15" i="4"/>
  <c r="G15" i="4"/>
  <c r="F15" i="4"/>
  <c r="E15" i="4"/>
  <c r="H15" i="4" s="1"/>
  <c r="D15" i="4"/>
  <c r="C15" i="4"/>
  <c r="G3" i="4"/>
  <c r="B2" i="4"/>
  <c r="I1" i="4"/>
  <c r="H1" i="4"/>
  <c r="C1" i="4"/>
  <c r="E9" i="17" l="1"/>
  <c r="H10" i="19"/>
  <c r="AR7" i="11"/>
  <c r="J23" i="4"/>
  <c r="J24" i="4" s="1"/>
  <c r="E42" i="6"/>
  <c r="E41" i="6"/>
  <c r="E40" i="6"/>
  <c r="E38" i="6"/>
  <c r="AI528" i="8"/>
  <c r="AI533" i="8"/>
  <c r="AI454" i="8"/>
  <c r="AI440" i="8"/>
  <c r="AI431" i="8"/>
  <c r="AI319" i="8"/>
  <c r="AI310" i="8"/>
  <c r="AI268" i="8"/>
  <c r="AI232" i="8"/>
  <c r="AI173" i="8"/>
  <c r="AI129" i="8"/>
  <c r="AI127" i="8"/>
  <c r="AI120" i="8"/>
  <c r="AI114" i="8"/>
  <c r="AI106" i="8"/>
  <c r="AI105" i="8"/>
  <c r="AI101" i="8"/>
  <c r="AI96" i="8"/>
  <c r="AI94" i="8"/>
  <c r="AI87" i="8"/>
  <c r="AI84" i="8"/>
  <c r="AI77" i="8"/>
  <c r="AI75" i="8"/>
  <c r="AI74" i="8"/>
  <c r="AI72" i="8"/>
  <c r="AI68" i="8"/>
  <c r="AI63" i="8"/>
  <c r="AI61" i="8"/>
  <c r="AI59" i="8"/>
  <c r="AI58" i="8"/>
  <c r="AI56" i="8"/>
  <c r="AI52" i="8"/>
  <c r="AI47" i="8"/>
  <c r="AI45" i="8"/>
  <c r="AI43" i="8"/>
  <c r="AI42" i="8"/>
  <c r="AI40" i="8"/>
  <c r="AI36" i="8"/>
  <c r="AI31" i="8"/>
  <c r="AI27" i="8"/>
  <c r="AI22" i="8"/>
  <c r="AI20" i="8"/>
  <c r="AI18" i="8"/>
  <c r="AI17" i="8"/>
  <c r="AI15" i="8"/>
  <c r="AI13" i="8"/>
  <c r="AI11" i="8"/>
  <c r="AI9" i="8"/>
  <c r="AI8" i="8"/>
  <c r="AI6" i="8"/>
  <c r="AD22" i="8"/>
  <c r="AE22" i="8" s="1"/>
  <c r="AC22" i="8"/>
  <c r="AC27" i="8" s="1"/>
  <c r="AD31" i="8"/>
  <c r="AE31" i="8" s="1"/>
  <c r="AC31" i="8"/>
  <c r="AD47" i="8"/>
  <c r="AE47" i="8" s="1"/>
  <c r="AC47" i="8"/>
  <c r="AC52" i="8" s="1"/>
  <c r="AD63" i="8"/>
  <c r="AE63" i="8" s="1"/>
  <c r="AC63" i="8"/>
  <c r="AC68" i="8" s="1"/>
  <c r="AB104" i="8"/>
  <c r="AD104" i="8"/>
  <c r="AC104" i="8"/>
  <c r="AC109" i="8" s="1"/>
  <c r="AB120" i="8"/>
  <c r="AB136" i="8"/>
  <c r="AB144" i="8"/>
  <c r="AB152" i="8"/>
  <c r="AD152" i="8" s="1"/>
  <c r="AE152" i="8" s="1"/>
  <c r="AB160" i="8"/>
  <c r="AB184" i="8"/>
  <c r="AB208" i="8"/>
  <c r="AB216" i="8"/>
  <c r="AD216" i="8" s="1"/>
  <c r="AE216" i="8" s="1"/>
  <c r="AB224" i="8"/>
  <c r="AB248" i="8"/>
  <c r="AB272" i="8"/>
  <c r="AB280" i="8"/>
  <c r="AD280" i="8" s="1"/>
  <c r="AE280" i="8" s="1"/>
  <c r="AB288" i="8"/>
  <c r="AB312" i="8"/>
  <c r="AB336" i="8"/>
  <c r="AB352" i="8"/>
  <c r="AB360" i="8"/>
  <c r="AB392" i="8"/>
  <c r="AB424" i="8"/>
  <c r="AB432" i="8"/>
  <c r="AC432" i="8"/>
  <c r="AC437" i="8" s="1"/>
  <c r="AB456" i="8"/>
  <c r="AB472" i="8"/>
  <c r="AB488" i="8"/>
  <c r="AB496" i="8"/>
  <c r="AC496" i="8"/>
  <c r="AC501" i="8" s="1"/>
  <c r="AB504" i="8"/>
  <c r="AD521" i="8"/>
  <c r="AE521" i="8" s="1"/>
  <c r="AC521" i="8"/>
  <c r="AK521" i="8" s="1"/>
  <c r="AD523" i="8"/>
  <c r="AE523" i="8" s="1"/>
  <c r="AC523" i="8"/>
  <c r="AK523" i="8" s="1"/>
  <c r="AC524" i="8"/>
  <c r="AK524" i="8" s="1"/>
  <c r="AD524" i="8"/>
  <c r="AE524" i="8" s="1"/>
  <c r="AB526" i="8"/>
  <c r="AB540" i="8"/>
  <c r="AC540" i="8"/>
  <c r="AB541" i="8"/>
  <c r="AC541" i="8"/>
  <c r="AK541" i="8" s="1"/>
  <c r="AB542" i="8"/>
  <c r="AC542" i="8"/>
  <c r="AK542" i="8" s="1"/>
  <c r="AB543" i="8"/>
  <c r="AC543" i="8"/>
  <c r="AK543" i="8" s="1"/>
  <c r="AB544" i="8"/>
  <c r="AC544" i="8"/>
  <c r="AK544" i="8" s="1"/>
  <c r="AD546" i="8"/>
  <c r="AC546" i="8"/>
  <c r="AC551" i="8" s="1"/>
  <c r="AC554" i="8"/>
  <c r="AC559" i="8" s="1"/>
  <c r="AD554" i="8"/>
  <c r="AE554" i="8" s="1"/>
  <c r="AC562" i="8"/>
  <c r="AC567" i="8" s="1"/>
  <c r="AD562" i="8"/>
  <c r="AE562" i="8" s="1"/>
  <c r="AD570" i="8"/>
  <c r="AE570" i="8" s="1"/>
  <c r="AC570" i="8"/>
  <c r="AC575" i="8" s="1"/>
  <c r="AC578" i="8"/>
  <c r="AC583" i="8" s="1"/>
  <c r="AD578" i="8"/>
  <c r="AE578" i="8" s="1"/>
  <c r="K5" i="9"/>
  <c r="L4" i="11"/>
  <c r="E9" i="10"/>
  <c r="F9" i="10"/>
  <c r="P4" i="11"/>
  <c r="T4" i="11"/>
  <c r="G9" i="10"/>
  <c r="G8" i="10"/>
  <c r="X4" i="11"/>
  <c r="H9" i="10"/>
  <c r="J9" i="10"/>
  <c r="J8" i="10"/>
  <c r="H12" i="13"/>
  <c r="H11" i="13" s="1"/>
  <c r="K12" i="13"/>
  <c r="P14" i="13"/>
  <c r="O15" i="13"/>
  <c r="P15" i="13"/>
  <c r="P16" i="13"/>
  <c r="F11" i="13"/>
  <c r="N11" i="13"/>
  <c r="O57" i="13"/>
  <c r="G12" i="14"/>
  <c r="G11" i="14" s="1"/>
  <c r="J12" i="14"/>
  <c r="O16" i="14"/>
  <c r="P16" i="14"/>
  <c r="O17" i="14"/>
  <c r="J11" i="14"/>
  <c r="M11" i="14"/>
  <c r="O56" i="14"/>
  <c r="L12" i="15"/>
  <c r="H11" i="15"/>
  <c r="N11" i="15"/>
  <c r="J12" i="16"/>
  <c r="J11" i="16" s="1"/>
  <c r="O16" i="16"/>
  <c r="O55" i="16"/>
  <c r="Q55" i="16"/>
  <c r="N11" i="17"/>
  <c r="G9" i="17"/>
  <c r="I9" i="17"/>
  <c r="K9" i="17"/>
  <c r="O12" i="18"/>
  <c r="F13" i="18"/>
  <c r="O13" i="18" s="1"/>
  <c r="O33" i="18"/>
  <c r="N10" i="19"/>
  <c r="O32" i="19"/>
  <c r="I10" i="19"/>
  <c r="Q50" i="16"/>
  <c r="F9" i="17"/>
  <c r="G13" i="19"/>
  <c r="G10" i="19" s="1"/>
  <c r="F10" i="18"/>
  <c r="O10" i="18"/>
  <c r="O28" i="18"/>
  <c r="J10" i="19"/>
  <c r="G12" i="15"/>
  <c r="G11" i="15" s="1"/>
  <c r="Q51" i="14"/>
  <c r="AE80" i="8"/>
  <c r="C6" i="4"/>
  <c r="AE5" i="8"/>
  <c r="AD4" i="8"/>
  <c r="G6" i="4"/>
  <c r="E6" i="4"/>
  <c r="F6" i="4"/>
  <c r="D8" i="4"/>
  <c r="C8" i="4"/>
  <c r="AE39" i="8"/>
  <c r="E8" i="4"/>
  <c r="AD30" i="8"/>
  <c r="G8" i="4"/>
  <c r="F8" i="4"/>
  <c r="AC96" i="8"/>
  <c r="AC101" i="8" s="1"/>
  <c r="AD96" i="8"/>
  <c r="AE96" i="8" s="1"/>
  <c r="E39" i="6"/>
  <c r="AI24" i="8"/>
  <c r="AI29" i="8"/>
  <c r="AI33" i="8"/>
  <c r="AC36" i="8"/>
  <c r="AI38" i="8"/>
  <c r="AI49" i="8"/>
  <c r="AI54" i="8"/>
  <c r="AI65" i="8"/>
  <c r="AI70" i="8"/>
  <c r="AI79" i="8"/>
  <c r="AI88" i="8"/>
  <c r="AI91" i="8"/>
  <c r="AI98" i="8"/>
  <c r="AI109" i="8"/>
  <c r="AC112" i="8"/>
  <c r="AC117" i="8" s="1"/>
  <c r="AI118" i="8"/>
  <c r="AI123" i="8"/>
  <c r="AI134" i="8"/>
  <c r="AI147" i="8"/>
  <c r="AI168" i="8"/>
  <c r="AI204" i="8"/>
  <c r="AI237" i="8"/>
  <c r="AI305" i="8"/>
  <c r="AI314" i="8"/>
  <c r="AD200" i="8"/>
  <c r="AE200" i="8" s="1"/>
  <c r="AC200" i="8"/>
  <c r="AC205" i="8" s="1"/>
  <c r="AI131" i="8"/>
  <c r="AI138" i="8"/>
  <c r="AI144" i="8"/>
  <c r="AI156" i="8"/>
  <c r="AB176" i="8"/>
  <c r="AI195" i="8"/>
  <c r="AD264" i="8"/>
  <c r="AE264" i="8" s="1"/>
  <c r="AC264" i="8"/>
  <c r="AC269" i="8" s="1"/>
  <c r="AI301" i="8"/>
  <c r="AI426" i="8"/>
  <c r="AI525" i="8"/>
  <c r="AI594" i="8"/>
  <c r="AI593" i="8"/>
  <c r="AI590" i="8"/>
  <c r="AI592" i="8"/>
  <c r="AI589" i="8"/>
  <c r="AI586" i="8"/>
  <c r="AI581" i="8"/>
  <c r="AI565" i="8"/>
  <c r="AI549" i="8"/>
  <c r="AI538" i="8"/>
  <c r="AI537" i="8"/>
  <c r="AI536" i="8"/>
  <c r="AI535" i="8"/>
  <c r="AI529" i="8"/>
  <c r="AI500" i="8"/>
  <c r="AI491" i="8"/>
  <c r="AI487" i="8"/>
  <c r="AI482" i="8"/>
  <c r="AI478" i="8"/>
  <c r="AI473" i="8"/>
  <c r="AI469" i="8"/>
  <c r="AI464" i="8"/>
  <c r="AI436" i="8"/>
  <c r="AI427" i="8"/>
  <c r="AI423" i="8"/>
  <c r="AI418" i="8"/>
  <c r="AI414" i="8"/>
  <c r="AI409" i="8"/>
  <c r="AI405" i="8"/>
  <c r="AI400" i="8"/>
  <c r="AI372" i="8"/>
  <c r="AI363" i="8"/>
  <c r="AI359" i="8"/>
  <c r="AI354" i="8"/>
  <c r="AI583" i="8"/>
  <c r="AI578" i="8"/>
  <c r="AI574" i="8"/>
  <c r="AI567" i="8"/>
  <c r="AI562" i="8"/>
  <c r="AI558" i="8"/>
  <c r="AI551" i="8"/>
  <c r="AI546" i="8"/>
  <c r="AI531" i="8"/>
  <c r="AI526" i="8"/>
  <c r="AI515" i="8"/>
  <c r="AI511" i="8"/>
  <c r="AI506" i="8"/>
  <c r="AI502" i="8"/>
  <c r="AI497" i="8"/>
  <c r="AI493" i="8"/>
  <c r="AI488" i="8"/>
  <c r="AI460" i="8"/>
  <c r="AI451" i="8"/>
  <c r="AI447" i="8"/>
  <c r="AI442" i="8"/>
  <c r="AI438" i="8"/>
  <c r="AI433" i="8"/>
  <c r="AI429" i="8"/>
  <c r="AI424" i="8"/>
  <c r="AI396" i="8"/>
  <c r="AI387" i="8"/>
  <c r="AI383" i="8"/>
  <c r="AI378" i="8"/>
  <c r="AI374" i="8"/>
  <c r="AI369" i="8"/>
  <c r="AI365" i="8"/>
  <c r="AI595" i="8"/>
  <c r="AI576" i="8"/>
  <c r="AI571" i="8"/>
  <c r="AI560" i="8"/>
  <c r="AI555" i="8"/>
  <c r="AI539" i="8"/>
  <c r="AI521" i="8"/>
  <c r="AI517" i="8"/>
  <c r="AI512" i="8"/>
  <c r="AI484" i="8"/>
  <c r="AI475" i="8"/>
  <c r="AI471" i="8"/>
  <c r="AI466" i="8"/>
  <c r="AI462" i="8"/>
  <c r="AI457" i="8"/>
  <c r="AI453" i="8"/>
  <c r="AI448" i="8"/>
  <c r="AI420" i="8"/>
  <c r="AI411" i="8"/>
  <c r="AI407" i="8"/>
  <c r="AI402" i="8"/>
  <c r="AI398" i="8"/>
  <c r="AI393" i="8"/>
  <c r="AI389" i="8"/>
  <c r="AI384" i="8"/>
  <c r="AI573" i="8"/>
  <c r="AI557" i="8"/>
  <c r="AI544" i="8"/>
  <c r="AI543" i="8"/>
  <c r="AI542" i="8"/>
  <c r="AI541" i="8"/>
  <c r="AI540" i="8"/>
  <c r="AI523" i="8"/>
  <c r="AI519" i="8"/>
  <c r="AI514" i="8"/>
  <c r="AI510" i="8"/>
  <c r="AI505" i="8"/>
  <c r="AI501" i="8"/>
  <c r="AI496" i="8"/>
  <c r="AI468" i="8"/>
  <c r="AI459" i="8"/>
  <c r="AI455" i="8"/>
  <c r="AI450" i="8"/>
  <c r="AI446" i="8"/>
  <c r="AI441" i="8"/>
  <c r="AI437" i="8"/>
  <c r="AI432" i="8"/>
  <c r="AI404" i="8"/>
  <c r="AI395" i="8"/>
  <c r="AI391" i="8"/>
  <c r="AI386" i="8"/>
  <c r="AI382" i="8"/>
  <c r="AI377" i="8"/>
  <c r="AI373" i="8"/>
  <c r="AI368" i="8"/>
  <c r="AI582" i="8"/>
  <c r="AI575" i="8"/>
  <c r="AI570" i="8"/>
  <c r="AI566" i="8"/>
  <c r="AI559" i="8"/>
  <c r="AI554" i="8"/>
  <c r="AI550" i="8"/>
  <c r="AI530" i="8"/>
  <c r="AI524" i="8"/>
  <c r="AI492" i="8"/>
  <c r="AI483" i="8"/>
  <c r="AI479" i="8"/>
  <c r="AI474" i="8"/>
  <c r="AI470" i="8"/>
  <c r="AI465" i="8"/>
  <c r="AI461" i="8"/>
  <c r="AI456" i="8"/>
  <c r="AI428" i="8"/>
  <c r="AI419" i="8"/>
  <c r="AI415" i="8"/>
  <c r="AI410" i="8"/>
  <c r="AI406" i="8"/>
  <c r="AI401" i="8"/>
  <c r="AI397" i="8"/>
  <c r="AI392" i="8"/>
  <c r="AI364" i="8"/>
  <c r="AI355" i="8"/>
  <c r="AI587" i="8"/>
  <c r="AI584" i="8"/>
  <c r="AI579" i="8"/>
  <c r="AI568" i="8"/>
  <c r="AI563" i="8"/>
  <c r="AI552" i="8"/>
  <c r="AI547" i="8"/>
  <c r="AI545" i="8"/>
  <c r="AI534" i="8"/>
  <c r="AI532" i="8"/>
  <c r="AI527" i="8"/>
  <c r="AI516" i="8"/>
  <c r="AI507" i="8"/>
  <c r="AI503" i="8"/>
  <c r="AI498" i="8"/>
  <c r="AI494" i="8"/>
  <c r="AI489" i="8"/>
  <c r="AI485" i="8"/>
  <c r="AI480" i="8"/>
  <c r="AI452" i="8"/>
  <c r="AI443" i="8"/>
  <c r="AI439" i="8"/>
  <c r="AI434" i="8"/>
  <c r="AI430" i="8"/>
  <c r="AI425" i="8"/>
  <c r="AI421" i="8"/>
  <c r="AI416" i="8"/>
  <c r="AI388" i="8"/>
  <c r="AI379" i="8"/>
  <c r="AI375" i="8"/>
  <c r="AI370" i="8"/>
  <c r="AI366" i="8"/>
  <c r="AI361" i="8"/>
  <c r="AI357" i="8"/>
  <c r="AI352" i="8"/>
  <c r="AI588" i="8"/>
  <c r="AI513" i="8"/>
  <c r="AI509" i="8"/>
  <c r="AI412" i="8"/>
  <c r="AI403" i="8"/>
  <c r="AI385" i="8"/>
  <c r="AI381" i="8"/>
  <c r="AI353" i="8"/>
  <c r="AI340" i="8"/>
  <c r="AI331" i="8"/>
  <c r="AI327" i="8"/>
  <c r="AI322" i="8"/>
  <c r="AI318" i="8"/>
  <c r="AI313" i="8"/>
  <c r="AI309" i="8"/>
  <c r="AI304" i="8"/>
  <c r="AI276" i="8"/>
  <c r="AI267" i="8"/>
  <c r="AI263" i="8"/>
  <c r="AI258" i="8"/>
  <c r="AI254" i="8"/>
  <c r="AI249" i="8"/>
  <c r="AI245" i="8"/>
  <c r="AI240" i="8"/>
  <c r="AI212" i="8"/>
  <c r="AI203" i="8"/>
  <c r="AI199" i="8"/>
  <c r="AI194" i="8"/>
  <c r="AI190" i="8"/>
  <c r="AI185" i="8"/>
  <c r="AI181" i="8"/>
  <c r="AI176" i="8"/>
  <c r="AI148" i="8"/>
  <c r="AI139" i="8"/>
  <c r="AI135" i="8"/>
  <c r="AI130" i="8"/>
  <c r="AI126" i="8"/>
  <c r="AI121" i="8"/>
  <c r="AI117" i="8"/>
  <c r="AI112" i="8"/>
  <c r="AI591" i="8"/>
  <c r="AI569" i="8"/>
  <c r="AI564" i="8"/>
  <c r="AI518" i="8"/>
  <c r="AI504" i="8"/>
  <c r="AI495" i="8"/>
  <c r="AI490" i="8"/>
  <c r="AI390" i="8"/>
  <c r="AI376" i="8"/>
  <c r="AI367" i="8"/>
  <c r="AI351" i="8"/>
  <c r="AI346" i="8"/>
  <c r="AI342" i="8"/>
  <c r="AI337" i="8"/>
  <c r="AI333" i="8"/>
  <c r="AI328" i="8"/>
  <c r="AI300" i="8"/>
  <c r="AI291" i="8"/>
  <c r="AI287" i="8"/>
  <c r="AI282" i="8"/>
  <c r="AI278" i="8"/>
  <c r="AI273" i="8"/>
  <c r="AI269" i="8"/>
  <c r="AI264" i="8"/>
  <c r="AI236" i="8"/>
  <c r="AI227" i="8"/>
  <c r="AI223" i="8"/>
  <c r="AI218" i="8"/>
  <c r="AI214" i="8"/>
  <c r="AI209" i="8"/>
  <c r="AI205" i="8"/>
  <c r="AI200" i="8"/>
  <c r="AI172" i="8"/>
  <c r="AI163" i="8"/>
  <c r="AI159" i="8"/>
  <c r="AI154" i="8"/>
  <c r="AI150" i="8"/>
  <c r="AI145" i="8"/>
  <c r="AI141" i="8"/>
  <c r="AI136" i="8"/>
  <c r="AI108" i="8"/>
  <c r="AI99" i="8"/>
  <c r="AI95" i="8"/>
  <c r="AI90" i="8"/>
  <c r="AI86" i="8"/>
  <c r="AI81" i="8"/>
  <c r="AI577" i="8"/>
  <c r="AI572" i="8"/>
  <c r="AI508" i="8"/>
  <c r="AI499" i="8"/>
  <c r="AI481" i="8"/>
  <c r="AI477" i="8"/>
  <c r="AI380" i="8"/>
  <c r="AI371" i="8"/>
  <c r="AI362" i="8"/>
  <c r="AI356" i="8"/>
  <c r="AI324" i="8"/>
  <c r="AI315" i="8"/>
  <c r="AI311" i="8"/>
  <c r="AI306" i="8"/>
  <c r="AI302" i="8"/>
  <c r="AI297" i="8"/>
  <c r="AI293" i="8"/>
  <c r="AI288" i="8"/>
  <c r="AI260" i="8"/>
  <c r="AI251" i="8"/>
  <c r="AI247" i="8"/>
  <c r="AI242" i="8"/>
  <c r="AI238" i="8"/>
  <c r="AI233" i="8"/>
  <c r="AI229" i="8"/>
  <c r="AI224" i="8"/>
  <c r="AI196" i="8"/>
  <c r="AI187" i="8"/>
  <c r="AI183" i="8"/>
  <c r="AI178" i="8"/>
  <c r="AI174" i="8"/>
  <c r="AI169" i="8"/>
  <c r="AI165" i="8"/>
  <c r="AI160" i="8"/>
  <c r="AI132" i="8"/>
  <c r="AI486" i="8"/>
  <c r="AI472" i="8"/>
  <c r="AI463" i="8"/>
  <c r="AI458" i="8"/>
  <c r="AI348" i="8"/>
  <c r="AI339" i="8"/>
  <c r="AI335" i="8"/>
  <c r="AI330" i="8"/>
  <c r="AI326" i="8"/>
  <c r="AI321" i="8"/>
  <c r="AI317" i="8"/>
  <c r="AI312" i="8"/>
  <c r="AI284" i="8"/>
  <c r="AI275" i="8"/>
  <c r="AI271" i="8"/>
  <c r="AI266" i="8"/>
  <c r="AI262" i="8"/>
  <c r="AI257" i="8"/>
  <c r="AI253" i="8"/>
  <c r="AI248" i="8"/>
  <c r="AI220" i="8"/>
  <c r="AI211" i="8"/>
  <c r="AI207" i="8"/>
  <c r="AI202" i="8"/>
  <c r="AI198" i="8"/>
  <c r="AI193" i="8"/>
  <c r="AI189" i="8"/>
  <c r="AI184" i="8"/>
  <c r="AI580" i="8"/>
  <c r="AI476" i="8"/>
  <c r="AI467" i="8"/>
  <c r="AI449" i="8"/>
  <c r="AI445" i="8"/>
  <c r="AI350" i="8"/>
  <c r="AI345" i="8"/>
  <c r="AI341" i="8"/>
  <c r="AI336" i="8"/>
  <c r="AI308" i="8"/>
  <c r="AI299" i="8"/>
  <c r="AI295" i="8"/>
  <c r="AI290" i="8"/>
  <c r="AI286" i="8"/>
  <c r="AI281" i="8"/>
  <c r="AI277" i="8"/>
  <c r="AI272" i="8"/>
  <c r="AI244" i="8"/>
  <c r="AI235" i="8"/>
  <c r="AI231" i="8"/>
  <c r="AI226" i="8"/>
  <c r="AI222" i="8"/>
  <c r="AI217" i="8"/>
  <c r="AI213" i="8"/>
  <c r="AI208" i="8"/>
  <c r="AI180" i="8"/>
  <c r="AI171" i="8"/>
  <c r="AI167" i="8"/>
  <c r="AI162" i="8"/>
  <c r="AI158" i="8"/>
  <c r="AI153" i="8"/>
  <c r="AI553" i="8"/>
  <c r="AI548" i="8"/>
  <c r="AI520" i="8"/>
  <c r="AI444" i="8"/>
  <c r="AI435" i="8"/>
  <c r="AI417" i="8"/>
  <c r="AI413" i="8"/>
  <c r="AI358" i="8"/>
  <c r="AI347" i="8"/>
  <c r="AI343" i="8"/>
  <c r="AI338" i="8"/>
  <c r="AI334" i="8"/>
  <c r="AI329" i="8"/>
  <c r="AI325" i="8"/>
  <c r="AI320" i="8"/>
  <c r="AI292" i="8"/>
  <c r="AI283" i="8"/>
  <c r="AI279" i="8"/>
  <c r="AI274" i="8"/>
  <c r="AI270" i="8"/>
  <c r="AI265" i="8"/>
  <c r="AI261" i="8"/>
  <c r="AI256" i="8"/>
  <c r="AI228" i="8"/>
  <c r="AI219" i="8"/>
  <c r="AI215" i="8"/>
  <c r="AI210" i="8"/>
  <c r="AI206" i="8"/>
  <c r="AI201" i="8"/>
  <c r="AI197" i="8"/>
  <c r="AI192" i="8"/>
  <c r="AI164" i="8"/>
  <c r="AI155" i="8"/>
  <c r="AI151" i="8"/>
  <c r="AI146" i="8"/>
  <c r="AI142" i="8"/>
  <c r="AI137" i="8"/>
  <c r="AI133" i="8"/>
  <c r="AI128" i="8"/>
  <c r="AI561" i="8"/>
  <c r="AI556" i="8"/>
  <c r="AI522" i="8"/>
  <c r="AI422" i="8"/>
  <c r="AI408" i="8"/>
  <c r="AI399" i="8"/>
  <c r="AI394" i="8"/>
  <c r="AI360" i="8"/>
  <c r="AI349" i="8"/>
  <c r="AI344" i="8"/>
  <c r="AI316" i="8"/>
  <c r="AI307" i="8"/>
  <c r="AI303" i="8"/>
  <c r="AI298" i="8"/>
  <c r="AI294" i="8"/>
  <c r="AI289" i="8"/>
  <c r="AI285" i="8"/>
  <c r="AI280" i="8"/>
  <c r="AI252" i="8"/>
  <c r="AI243" i="8"/>
  <c r="AI239" i="8"/>
  <c r="AI234" i="8"/>
  <c r="AI230" i="8"/>
  <c r="AI225" i="8"/>
  <c r="AI221" i="8"/>
  <c r="AI216" i="8"/>
  <c r="AI188" i="8"/>
  <c r="AI179" i="8"/>
  <c r="AI175" i="8"/>
  <c r="AI170" i="8"/>
  <c r="AI166" i="8"/>
  <c r="AI161" i="8"/>
  <c r="AI157" i="8"/>
  <c r="AI152" i="8"/>
  <c r="AI124" i="8"/>
  <c r="AI115" i="8"/>
  <c r="AI111" i="8"/>
  <c r="AC5" i="8"/>
  <c r="AC14" i="8"/>
  <c r="AI25" i="8"/>
  <c r="AI34" i="8"/>
  <c r="AC39" i="8"/>
  <c r="AC44" i="8" s="1"/>
  <c r="AI50" i="8"/>
  <c r="AC55" i="8"/>
  <c r="AC60" i="8" s="1"/>
  <c r="AI66" i="8"/>
  <c r="AC71" i="8"/>
  <c r="AC76" i="8" s="1"/>
  <c r="AI78" i="8"/>
  <c r="AC80" i="8"/>
  <c r="AI82" i="8"/>
  <c r="AI89" i="8"/>
  <c r="AI92" i="8"/>
  <c r="AI102" i="8"/>
  <c r="AI110" i="8"/>
  <c r="AI116" i="8"/>
  <c r="AI119" i="8"/>
  <c r="AD128" i="8"/>
  <c r="AE128" i="8" s="1"/>
  <c r="AC128" i="8"/>
  <c r="AC133" i="8" s="1"/>
  <c r="AB240" i="8"/>
  <c r="AD240" i="8" s="1"/>
  <c r="AE240" i="8" s="1"/>
  <c r="AI259" i="8"/>
  <c r="AI296" i="8"/>
  <c r="AI332" i="8"/>
  <c r="AI585" i="8"/>
  <c r="H8" i="19"/>
  <c r="F8" i="18"/>
  <c r="E7" i="17"/>
  <c r="J9" i="16"/>
  <c r="L9" i="15"/>
  <c r="G8" i="19"/>
  <c r="M8" i="18"/>
  <c r="L7" i="17"/>
  <c r="I9" i="16"/>
  <c r="K9" i="15"/>
  <c r="F8" i="19"/>
  <c r="L8" i="18"/>
  <c r="K7" i="17"/>
  <c r="H9" i="16"/>
  <c r="J9" i="15"/>
  <c r="M8" i="19"/>
  <c r="K8" i="18"/>
  <c r="J7" i="17"/>
  <c r="G9" i="16"/>
  <c r="L8" i="19"/>
  <c r="J8" i="18"/>
  <c r="I7" i="17"/>
  <c r="F9" i="16"/>
  <c r="H9" i="15"/>
  <c r="K8" i="19"/>
  <c r="I8" i="18"/>
  <c r="H7" i="17"/>
  <c r="M9" i="16"/>
  <c r="G9" i="15"/>
  <c r="J8" i="19"/>
  <c r="H8" i="18"/>
  <c r="G7" i="17"/>
  <c r="L9" i="16"/>
  <c r="F9" i="15"/>
  <c r="G8" i="18"/>
  <c r="K9" i="16"/>
  <c r="I9" i="15"/>
  <c r="G9" i="14"/>
  <c r="H9" i="13"/>
  <c r="F9" i="14"/>
  <c r="G9" i="13"/>
  <c r="I8" i="19"/>
  <c r="M9" i="14"/>
  <c r="F9" i="13"/>
  <c r="F7" i="17"/>
  <c r="L9" i="14"/>
  <c r="M9" i="13"/>
  <c r="K9" i="14"/>
  <c r="L9" i="13"/>
  <c r="J9" i="14"/>
  <c r="K9" i="13"/>
  <c r="I9" i="14"/>
  <c r="J9" i="13"/>
  <c r="M9" i="15"/>
  <c r="H9" i="14"/>
  <c r="I9" i="13"/>
  <c r="E43" i="6"/>
  <c r="AI7" i="8"/>
  <c r="AI12" i="8"/>
  <c r="AD14" i="8"/>
  <c r="AI16" i="8"/>
  <c r="AI21" i="8"/>
  <c r="AI41" i="8"/>
  <c r="AI46" i="8"/>
  <c r="AI57" i="8"/>
  <c r="AI62" i="8"/>
  <c r="AI73" i="8"/>
  <c r="AI104" i="8"/>
  <c r="AI107" i="8"/>
  <c r="AI113" i="8"/>
  <c r="AI143" i="8"/>
  <c r="AI149" i="8"/>
  <c r="AI182" i="8"/>
  <c r="AI191" i="8"/>
  <c r="AD328" i="8"/>
  <c r="AE328" i="8" s="1"/>
  <c r="AC328" i="8"/>
  <c r="AC333" i="8" s="1"/>
  <c r="N8" i="18"/>
  <c r="M7" i="17"/>
  <c r="N8" i="19"/>
  <c r="N9" i="16"/>
  <c r="N9" i="15"/>
  <c r="N9" i="14"/>
  <c r="N9" i="13"/>
  <c r="S57" i="13" s="1"/>
  <c r="E44" i="6"/>
  <c r="AI23" i="8"/>
  <c r="AI28" i="8"/>
  <c r="AI30" i="8"/>
  <c r="AI32" i="8"/>
  <c r="AI37" i="8"/>
  <c r="AI48" i="8"/>
  <c r="AI53" i="8"/>
  <c r="AI64" i="8"/>
  <c r="AI69" i="8"/>
  <c r="AA79" i="8"/>
  <c r="AI85" i="8"/>
  <c r="AB88" i="8"/>
  <c r="AD88" i="8" s="1"/>
  <c r="AE88" i="8" s="1"/>
  <c r="AI97" i="8"/>
  <c r="AI100" i="8"/>
  <c r="AI122" i="8"/>
  <c r="AI125" i="8"/>
  <c r="AI140" i="8"/>
  <c r="AI177" i="8"/>
  <c r="AI186" i="8"/>
  <c r="AI246" i="8"/>
  <c r="AI255" i="8"/>
  <c r="AB304" i="8"/>
  <c r="AI323" i="8"/>
  <c r="E37" i="6"/>
  <c r="AI5" i="8"/>
  <c r="AI10" i="8"/>
  <c r="AI14" i="8"/>
  <c r="AI19" i="8"/>
  <c r="AI26" i="8"/>
  <c r="AI35" i="8"/>
  <c r="AI39" i="8"/>
  <c r="AI44" i="8"/>
  <c r="AI51" i="8"/>
  <c r="AI55" i="8"/>
  <c r="AI60" i="8"/>
  <c r="AI67" i="8"/>
  <c r="AI71" i="8"/>
  <c r="AI76" i="8"/>
  <c r="AI80" i="8"/>
  <c r="AI83" i="8"/>
  <c r="AC88" i="8"/>
  <c r="AC93" i="8" s="1"/>
  <c r="AI93" i="8"/>
  <c r="AI103" i="8"/>
  <c r="AI241" i="8"/>
  <c r="AI250" i="8"/>
  <c r="AC440" i="8"/>
  <c r="AC445" i="8" s="1"/>
  <c r="AB480" i="8"/>
  <c r="AB384" i="8"/>
  <c r="AB512" i="8"/>
  <c r="AK540" i="8"/>
  <c r="AC539" i="8"/>
  <c r="AB344" i="8"/>
  <c r="AC545" i="8"/>
  <c r="AC152" i="8"/>
  <c r="AC157" i="8" s="1"/>
  <c r="AB192" i="8"/>
  <c r="AD192" i="8" s="1"/>
  <c r="AE192" i="8" s="1"/>
  <c r="AC216" i="8"/>
  <c r="AC221" i="8" s="1"/>
  <c r="AB256" i="8"/>
  <c r="AD256" i="8" s="1"/>
  <c r="AE256" i="8" s="1"/>
  <c r="AC280" i="8"/>
  <c r="AC285" i="8" s="1"/>
  <c r="AB320" i="8"/>
  <c r="AD320" i="8" s="1"/>
  <c r="AE320" i="8" s="1"/>
  <c r="AD376" i="8"/>
  <c r="AE376" i="8" s="1"/>
  <c r="AC376" i="8"/>
  <c r="AC381" i="8" s="1"/>
  <c r="AB416" i="8"/>
  <c r="AB168" i="8"/>
  <c r="AD168" i="8" s="1"/>
  <c r="AE168" i="8" s="1"/>
  <c r="AB232" i="8"/>
  <c r="AC232" i="8" s="1"/>
  <c r="AC237" i="8" s="1"/>
  <c r="AC256" i="8"/>
  <c r="AC261" i="8" s="1"/>
  <c r="AB296" i="8"/>
  <c r="AD296" i="8" s="1"/>
  <c r="AE296" i="8" s="1"/>
  <c r="AC320" i="8"/>
  <c r="AC325" i="8" s="1"/>
  <c r="AC408" i="8"/>
  <c r="AC413" i="8" s="1"/>
  <c r="AC534" i="8"/>
  <c r="AK535" i="8"/>
  <c r="AB448" i="8"/>
  <c r="AA520" i="8"/>
  <c r="AD522" i="8"/>
  <c r="AD520" i="8" s="1"/>
  <c r="AC522" i="8"/>
  <c r="L11" i="14"/>
  <c r="P12" i="14"/>
  <c r="AD368" i="8"/>
  <c r="AE368" i="8" s="1"/>
  <c r="AD432" i="8"/>
  <c r="AE432" i="8" s="1"/>
  <c r="AD496" i="8"/>
  <c r="AE496" i="8" s="1"/>
  <c r="AD540" i="8"/>
  <c r="AD541" i="8"/>
  <c r="AE541" i="8" s="1"/>
  <c r="AD542" i="8"/>
  <c r="AE542" i="8" s="1"/>
  <c r="AD543" i="8"/>
  <c r="AE543" i="8" s="1"/>
  <c r="AD544" i="8"/>
  <c r="AE544" i="8" s="1"/>
  <c r="AA539" i="8"/>
  <c r="AB400" i="8"/>
  <c r="AB464" i="8"/>
  <c r="AB535" i="8"/>
  <c r="AD535" i="8" s="1"/>
  <c r="AB536" i="8"/>
  <c r="AD536" i="8" s="1"/>
  <c r="AE536" i="8" s="1"/>
  <c r="AB537" i="8"/>
  <c r="AD537" i="8" s="1"/>
  <c r="AE537" i="8" s="1"/>
  <c r="AB538" i="8"/>
  <c r="AD538" i="8" s="1"/>
  <c r="AE538" i="8" s="1"/>
  <c r="O12" i="13"/>
  <c r="Q15" i="13"/>
  <c r="Q16" i="13"/>
  <c r="M26" i="9"/>
  <c r="L25" i="9"/>
  <c r="L9" i="10"/>
  <c r="L8" i="10"/>
  <c r="N11" i="14"/>
  <c r="L5" i="9"/>
  <c r="M10" i="9"/>
  <c r="K25" i="9"/>
  <c r="P12" i="13"/>
  <c r="AB4" i="11"/>
  <c r="Q52" i="13"/>
  <c r="O14" i="15"/>
  <c r="N10" i="17"/>
  <c r="C8" i="10"/>
  <c r="K8" i="10"/>
  <c r="I9" i="10"/>
  <c r="AF4" i="11"/>
  <c r="O17" i="13"/>
  <c r="Q56" i="14"/>
  <c r="O15" i="16"/>
  <c r="O50" i="16"/>
  <c r="F10" i="19"/>
  <c r="O12" i="19"/>
  <c r="D8" i="10"/>
  <c r="D4" i="11"/>
  <c r="AJ4" i="11"/>
  <c r="P17" i="13"/>
  <c r="P11" i="13" s="1"/>
  <c r="O16" i="15"/>
  <c r="P51" i="15"/>
  <c r="L15" i="15"/>
  <c r="P15" i="15" s="1"/>
  <c r="Q15" i="15" s="1"/>
  <c r="O12" i="16"/>
  <c r="Q17" i="16"/>
  <c r="E8" i="10"/>
  <c r="H4" i="11"/>
  <c r="K11" i="13"/>
  <c r="P17" i="14"/>
  <c r="Q17" i="14" s="1"/>
  <c r="O51" i="14"/>
  <c r="K11" i="15"/>
  <c r="P12" i="15"/>
  <c r="Q17" i="15"/>
  <c r="M16" i="15"/>
  <c r="M11" i="15" s="1"/>
  <c r="P56" i="15"/>
  <c r="K11" i="16"/>
  <c r="F8" i="10"/>
  <c r="O14" i="13"/>
  <c r="Q14" i="13" s="1"/>
  <c r="O15" i="14"/>
  <c r="Q15" i="14" s="1"/>
  <c r="P51" i="14"/>
  <c r="I11" i="15"/>
  <c r="N11" i="16"/>
  <c r="P13" i="16"/>
  <c r="L12" i="16"/>
  <c r="L11" i="16" s="1"/>
  <c r="H11" i="16"/>
  <c r="O13" i="13"/>
  <c r="Q13" i="13" s="1"/>
  <c r="O14" i="14"/>
  <c r="Q14" i="14" s="1"/>
  <c r="S15" i="16"/>
  <c r="H8" i="10"/>
  <c r="F12" i="14"/>
  <c r="O12" i="14" s="1"/>
  <c r="Q12" i="14" s="1"/>
  <c r="O13" i="15"/>
  <c r="F12" i="15"/>
  <c r="J11" i="15"/>
  <c r="G11" i="16"/>
  <c r="P14" i="16"/>
  <c r="Q14" i="16" s="1"/>
  <c r="M12" i="16"/>
  <c r="M11" i="16" s="1"/>
  <c r="L10" i="19"/>
  <c r="P14" i="15"/>
  <c r="P16" i="16"/>
  <c r="Q16" i="16" s="1"/>
  <c r="P13" i="15"/>
  <c r="O56" i="15"/>
  <c r="P15" i="16"/>
  <c r="O11" i="19"/>
  <c r="O51" i="15"/>
  <c r="O13" i="16"/>
  <c r="O27" i="19"/>
  <c r="Q56" i="15"/>
  <c r="F11" i="16"/>
  <c r="K13" i="19"/>
  <c r="Q51" i="15"/>
  <c r="S51" i="14" l="1"/>
  <c r="S17" i="14"/>
  <c r="R17" i="13"/>
  <c r="R16" i="15"/>
  <c r="S14" i="15"/>
  <c r="S17" i="16"/>
  <c r="S14" i="13"/>
  <c r="R13" i="15"/>
  <c r="S13" i="14"/>
  <c r="S15" i="14"/>
  <c r="S17" i="15"/>
  <c r="R56" i="15"/>
  <c r="S13" i="15"/>
  <c r="S12" i="15" s="1"/>
  <c r="S56" i="15"/>
  <c r="S51" i="15"/>
  <c r="S16" i="14"/>
  <c r="R51" i="15"/>
  <c r="T51" i="15" s="1"/>
  <c r="S14" i="14"/>
  <c r="S12" i="14" s="1"/>
  <c r="S11" i="14" s="1"/>
  <c r="N9" i="17"/>
  <c r="Q15" i="16"/>
  <c r="Q12" i="13"/>
  <c r="AC464" i="8"/>
  <c r="AC469" i="8" s="1"/>
  <c r="AD464" i="8"/>
  <c r="AE464" i="8" s="1"/>
  <c r="AC400" i="8"/>
  <c r="AC405" i="8" s="1"/>
  <c r="AD400" i="8"/>
  <c r="AE400" i="8" s="1"/>
  <c r="AD448" i="8"/>
  <c r="AE448" i="8" s="1"/>
  <c r="AC448" i="8"/>
  <c r="AC453" i="8" s="1"/>
  <c r="AC416" i="8"/>
  <c r="AC421" i="8" s="1"/>
  <c r="AD416" i="8"/>
  <c r="AE416" i="8" s="1"/>
  <c r="AC344" i="8"/>
  <c r="AC349" i="8" s="1"/>
  <c r="AD344" i="8"/>
  <c r="AE344" i="8" s="1"/>
  <c r="AD512" i="8"/>
  <c r="AE512" i="8" s="1"/>
  <c r="AC512" i="8"/>
  <c r="AC517" i="8" s="1"/>
  <c r="AD384" i="8"/>
  <c r="AE384" i="8" s="1"/>
  <c r="AC384" i="8"/>
  <c r="AC389" i="8" s="1"/>
  <c r="AD480" i="8"/>
  <c r="AE480" i="8" s="1"/>
  <c r="AC480" i="8"/>
  <c r="AC485" i="8" s="1"/>
  <c r="AC304" i="8"/>
  <c r="AC309" i="8" s="1"/>
  <c r="AD304" i="8"/>
  <c r="AE304" i="8" s="1"/>
  <c r="R15" i="14"/>
  <c r="S13" i="13"/>
  <c r="S12" i="13" s="1"/>
  <c r="S14" i="16"/>
  <c r="P41" i="18"/>
  <c r="P16" i="18"/>
  <c r="P17" i="18"/>
  <c r="P18" i="18"/>
  <c r="P19" i="18"/>
  <c r="P20" i="18"/>
  <c r="P21" i="18"/>
  <c r="P22" i="18"/>
  <c r="P23" i="18"/>
  <c r="P24" i="18"/>
  <c r="P25" i="18"/>
  <c r="P26" i="18"/>
  <c r="P27" i="18"/>
  <c r="P29" i="18"/>
  <c r="P30" i="18"/>
  <c r="P31" i="18"/>
  <c r="P32" i="18"/>
  <c r="P34" i="18"/>
  <c r="P35" i="18"/>
  <c r="P36" i="18"/>
  <c r="P37" i="18"/>
  <c r="P38" i="18"/>
  <c r="P39" i="18"/>
  <c r="P40" i="18"/>
  <c r="P15" i="18"/>
  <c r="P33" i="18"/>
  <c r="P13" i="18"/>
  <c r="P11" i="18"/>
  <c r="P12" i="18"/>
  <c r="P28" i="18"/>
  <c r="R13" i="16"/>
  <c r="R55" i="16"/>
  <c r="AC176" i="8"/>
  <c r="AC181" i="8" s="1"/>
  <c r="AD176" i="8"/>
  <c r="AE176" i="8" s="1"/>
  <c r="AC30" i="8"/>
  <c r="Q16" i="14"/>
  <c r="F21" i="4"/>
  <c r="E21" i="4"/>
  <c r="AE546" i="8"/>
  <c r="AD545" i="8"/>
  <c r="D14" i="4"/>
  <c r="C14" i="4"/>
  <c r="AC526" i="8"/>
  <c r="AD526" i="8"/>
  <c r="AD504" i="8"/>
  <c r="AE504" i="8" s="1"/>
  <c r="AC504" i="8"/>
  <c r="AC509" i="8" s="1"/>
  <c r="AC488" i="8"/>
  <c r="AC493" i="8" s="1"/>
  <c r="AD488" i="8"/>
  <c r="AE488" i="8" s="1"/>
  <c r="AD472" i="8"/>
  <c r="AE472" i="8" s="1"/>
  <c r="AC472" i="8"/>
  <c r="AC477" i="8" s="1"/>
  <c r="AC456" i="8"/>
  <c r="AC461" i="8" s="1"/>
  <c r="AD456" i="8"/>
  <c r="AE456" i="8" s="1"/>
  <c r="AC424" i="8"/>
  <c r="AC429" i="8" s="1"/>
  <c r="AD424" i="8"/>
  <c r="AE424" i="8" s="1"/>
  <c r="AC392" i="8"/>
  <c r="AC397" i="8" s="1"/>
  <c r="AD392" i="8"/>
  <c r="AE392" i="8" s="1"/>
  <c r="AC360" i="8"/>
  <c r="AC365" i="8" s="1"/>
  <c r="AD360" i="8"/>
  <c r="AE360" i="8" s="1"/>
  <c r="AD352" i="8"/>
  <c r="AE352" i="8" s="1"/>
  <c r="AC352" i="8"/>
  <c r="AC357" i="8" s="1"/>
  <c r="AD336" i="8"/>
  <c r="AE336" i="8" s="1"/>
  <c r="AC336" i="8"/>
  <c r="AC341" i="8" s="1"/>
  <c r="AD312" i="8"/>
  <c r="AE312" i="8" s="1"/>
  <c r="AC312" i="8"/>
  <c r="AC317" i="8" s="1"/>
  <c r="AD288" i="8"/>
  <c r="AE288" i="8" s="1"/>
  <c r="AC288" i="8"/>
  <c r="AC293" i="8" s="1"/>
  <c r="AD272" i="8"/>
  <c r="AE272" i="8" s="1"/>
  <c r="AC272" i="8"/>
  <c r="AC277" i="8" s="1"/>
  <c r="AD248" i="8"/>
  <c r="AE248" i="8" s="1"/>
  <c r="AC248" i="8"/>
  <c r="AC253" i="8" s="1"/>
  <c r="AD224" i="8"/>
  <c r="AE224" i="8" s="1"/>
  <c r="AC224" i="8"/>
  <c r="AC229" i="8" s="1"/>
  <c r="AD208" i="8"/>
  <c r="AE208" i="8" s="1"/>
  <c r="AC208" i="8"/>
  <c r="AC213" i="8" s="1"/>
  <c r="AD184" i="8"/>
  <c r="AE184" i="8" s="1"/>
  <c r="AC184" i="8"/>
  <c r="AC189" i="8" s="1"/>
  <c r="AD160" i="8"/>
  <c r="AE160" i="8" s="1"/>
  <c r="AC160" i="8"/>
  <c r="AC165" i="8" s="1"/>
  <c r="AD144" i="8"/>
  <c r="AE144" i="8" s="1"/>
  <c r="AC144" i="8"/>
  <c r="AC149" i="8" s="1"/>
  <c r="AD136" i="8"/>
  <c r="AE136" i="8" s="1"/>
  <c r="AC136" i="8"/>
  <c r="AC141" i="8" s="1"/>
  <c r="AD120" i="8"/>
  <c r="AE120" i="8" s="1"/>
  <c r="AC120" i="8"/>
  <c r="AC125" i="8" s="1"/>
  <c r="AE104" i="8"/>
  <c r="E30" i="4"/>
  <c r="O12" i="15"/>
  <c r="Q12" i="15" s="1"/>
  <c r="Q11" i="14"/>
  <c r="F11" i="14"/>
  <c r="O11" i="14"/>
  <c r="AE535" i="8"/>
  <c r="AD534" i="8"/>
  <c r="D12" i="4"/>
  <c r="C12" i="4"/>
  <c r="F11" i="15"/>
  <c r="S15" i="13"/>
  <c r="S66" i="13"/>
  <c r="S62" i="13"/>
  <c r="S58" i="13"/>
  <c r="S49" i="13"/>
  <c r="S45" i="13"/>
  <c r="S41" i="13"/>
  <c r="S37" i="13"/>
  <c r="S33" i="13"/>
  <c r="S29" i="13"/>
  <c r="S25" i="13"/>
  <c r="S21" i="13"/>
  <c r="S54" i="13"/>
  <c r="S67" i="13"/>
  <c r="S63" i="13"/>
  <c r="S59" i="13"/>
  <c r="S50" i="13"/>
  <c r="S46" i="13"/>
  <c r="S42" i="13"/>
  <c r="S38" i="13"/>
  <c r="S34" i="13"/>
  <c r="S30" i="13"/>
  <c r="S26" i="13"/>
  <c r="S22" i="13"/>
  <c r="S55" i="13"/>
  <c r="S68" i="13"/>
  <c r="S64" i="13"/>
  <c r="S60" i="13"/>
  <c r="S51" i="13"/>
  <c r="S47" i="13"/>
  <c r="S43" i="13"/>
  <c r="S39" i="13"/>
  <c r="S35" i="13"/>
  <c r="S31" i="13"/>
  <c r="S27" i="13"/>
  <c r="S23" i="13"/>
  <c r="S19" i="13"/>
  <c r="S56" i="13"/>
  <c r="S69" i="13"/>
  <c r="S65" i="13"/>
  <c r="S61" i="13"/>
  <c r="S48" i="13"/>
  <c r="S44" i="13"/>
  <c r="S40" i="13"/>
  <c r="S36" i="13"/>
  <c r="S32" i="13"/>
  <c r="S28" i="13"/>
  <c r="S24" i="13"/>
  <c r="S20" i="13"/>
  <c r="S53" i="13"/>
  <c r="O35" i="17"/>
  <c r="O31" i="17"/>
  <c r="O27" i="17"/>
  <c r="O23" i="17"/>
  <c r="O19" i="17"/>
  <c r="O15" i="17"/>
  <c r="O10" i="17"/>
  <c r="O34" i="17"/>
  <c r="O30" i="17"/>
  <c r="O26" i="17"/>
  <c r="O22" i="17"/>
  <c r="O18" i="17"/>
  <c r="O14" i="17"/>
  <c r="O33" i="17"/>
  <c r="O29" i="17"/>
  <c r="O25" i="17"/>
  <c r="O21" i="17"/>
  <c r="O17" i="17"/>
  <c r="O13" i="17"/>
  <c r="O16" i="17"/>
  <c r="O28" i="17"/>
  <c r="O20" i="17"/>
  <c r="O32" i="17"/>
  <c r="O11" i="17"/>
  <c r="O24" i="17"/>
  <c r="AC240" i="8"/>
  <c r="AC245" i="8" s="1"/>
  <c r="AC296" i="8"/>
  <c r="AC301" i="8" s="1"/>
  <c r="R53" i="13"/>
  <c r="R66" i="13"/>
  <c r="R62" i="13"/>
  <c r="R58" i="13"/>
  <c r="T58" i="13" s="1"/>
  <c r="R49" i="13"/>
  <c r="R45" i="13"/>
  <c r="R41" i="13"/>
  <c r="R37" i="13"/>
  <c r="R33" i="13"/>
  <c r="R29" i="13"/>
  <c r="R25" i="13"/>
  <c r="R21" i="13"/>
  <c r="R54" i="13"/>
  <c r="R16" i="13"/>
  <c r="R67" i="13"/>
  <c r="T67" i="13" s="1"/>
  <c r="R63" i="13"/>
  <c r="R59" i="13"/>
  <c r="R50" i="13"/>
  <c r="R46" i="13"/>
  <c r="R42" i="13"/>
  <c r="R38" i="13"/>
  <c r="T38" i="13" s="1"/>
  <c r="R34" i="13"/>
  <c r="T34" i="13" s="1"/>
  <c r="R30" i="13"/>
  <c r="T30" i="13" s="1"/>
  <c r="R26" i="13"/>
  <c r="R22" i="13"/>
  <c r="R55" i="13"/>
  <c r="R68" i="13"/>
  <c r="R64" i="13"/>
  <c r="R60" i="13"/>
  <c r="T60" i="13" s="1"/>
  <c r="R51" i="13"/>
  <c r="T51" i="13" s="1"/>
  <c r="R47" i="13"/>
  <c r="T47" i="13" s="1"/>
  <c r="R43" i="13"/>
  <c r="R39" i="13"/>
  <c r="R35" i="13"/>
  <c r="R31" i="13"/>
  <c r="R27" i="13"/>
  <c r="R23" i="13"/>
  <c r="T23" i="13" s="1"/>
  <c r="R19" i="13"/>
  <c r="T19" i="13" s="1"/>
  <c r="R56" i="13"/>
  <c r="T56" i="13" s="1"/>
  <c r="R69" i="13"/>
  <c r="R65" i="13"/>
  <c r="R61" i="13"/>
  <c r="R57" i="13"/>
  <c r="T57" i="13" s="1"/>
  <c r="R48" i="13"/>
  <c r="R44" i="13"/>
  <c r="R40" i="13"/>
  <c r="T40" i="13" s="1"/>
  <c r="R36" i="13"/>
  <c r="R32" i="13"/>
  <c r="T32" i="13" s="1"/>
  <c r="R28" i="13"/>
  <c r="R24" i="13"/>
  <c r="R20" i="13"/>
  <c r="R13" i="13"/>
  <c r="Q13" i="16"/>
  <c r="Q13" i="15"/>
  <c r="T13" i="15"/>
  <c r="S52" i="13"/>
  <c r="R13" i="14"/>
  <c r="R16" i="14"/>
  <c r="T16" i="14" s="1"/>
  <c r="R67" i="15"/>
  <c r="R63" i="15"/>
  <c r="R59" i="15"/>
  <c r="R50" i="15"/>
  <c r="R55" i="15"/>
  <c r="R47" i="15"/>
  <c r="R43" i="15"/>
  <c r="R39" i="15"/>
  <c r="R35" i="15"/>
  <c r="R31" i="15"/>
  <c r="R27" i="15"/>
  <c r="R23" i="15"/>
  <c r="R19" i="15"/>
  <c r="R68" i="15"/>
  <c r="R64" i="15"/>
  <c r="R60" i="15"/>
  <c r="R52" i="15"/>
  <c r="R48" i="15"/>
  <c r="R44" i="15"/>
  <c r="R40" i="15"/>
  <c r="R36" i="15"/>
  <c r="R32" i="15"/>
  <c r="R28" i="15"/>
  <c r="R24" i="15"/>
  <c r="R20" i="15"/>
  <c r="R65" i="15"/>
  <c r="R61" i="15"/>
  <c r="R57" i="15"/>
  <c r="R14" i="15"/>
  <c r="T14" i="15" s="1"/>
  <c r="R53" i="15"/>
  <c r="R49" i="15"/>
  <c r="R45" i="15"/>
  <c r="R41" i="15"/>
  <c r="R37" i="15"/>
  <c r="R33" i="15"/>
  <c r="R29" i="15"/>
  <c r="R25" i="15"/>
  <c r="R21" i="15"/>
  <c r="R15" i="15"/>
  <c r="R66" i="15"/>
  <c r="R62" i="15"/>
  <c r="R58" i="15"/>
  <c r="R54" i="15"/>
  <c r="R46" i="15"/>
  <c r="R30" i="15"/>
  <c r="R34" i="15"/>
  <c r="R17" i="15"/>
  <c r="R38" i="15"/>
  <c r="R22" i="15"/>
  <c r="R42" i="15"/>
  <c r="R26" i="15"/>
  <c r="S55" i="15"/>
  <c r="S47" i="15"/>
  <c r="S43" i="15"/>
  <c r="S39" i="15"/>
  <c r="S35" i="15"/>
  <c r="S31" i="15"/>
  <c r="S27" i="15"/>
  <c r="S23" i="15"/>
  <c r="S19" i="15"/>
  <c r="S68" i="15"/>
  <c r="S64" i="15"/>
  <c r="S60" i="15"/>
  <c r="S52" i="15"/>
  <c r="S48" i="15"/>
  <c r="S44" i="15"/>
  <c r="S40" i="15"/>
  <c r="S36" i="15"/>
  <c r="S32" i="15"/>
  <c r="S28" i="15"/>
  <c r="S24" i="15"/>
  <c r="S20" i="15"/>
  <c r="S65" i="15"/>
  <c r="S61" i="15"/>
  <c r="S57" i="15"/>
  <c r="S53" i="15"/>
  <c r="S49" i="15"/>
  <c r="S45" i="15"/>
  <c r="S41" i="15"/>
  <c r="S37" i="15"/>
  <c r="S33" i="15"/>
  <c r="S29" i="15"/>
  <c r="S25" i="15"/>
  <c r="S21" i="15"/>
  <c r="S66" i="15"/>
  <c r="S62" i="15"/>
  <c r="S58" i="15"/>
  <c r="S54" i="15"/>
  <c r="S46" i="15"/>
  <c r="S42" i="15"/>
  <c r="S38" i="15"/>
  <c r="S34" i="15"/>
  <c r="S30" i="15"/>
  <c r="S26" i="15"/>
  <c r="S22" i="15"/>
  <c r="S59" i="15"/>
  <c r="S63" i="15"/>
  <c r="S50" i="15"/>
  <c r="S67" i="15"/>
  <c r="H8" i="4"/>
  <c r="D6" i="4"/>
  <c r="J6" i="4"/>
  <c r="I6" i="4"/>
  <c r="S52" i="16"/>
  <c r="S48" i="16"/>
  <c r="S44" i="16"/>
  <c r="S40" i="16"/>
  <c r="S36" i="16"/>
  <c r="S32" i="16"/>
  <c r="S28" i="16"/>
  <c r="S24" i="16"/>
  <c r="S20" i="16"/>
  <c r="S65" i="16"/>
  <c r="S61" i="16"/>
  <c r="S57" i="16"/>
  <c r="S53" i="16"/>
  <c r="S45" i="16"/>
  <c r="S41" i="16"/>
  <c r="S37" i="16"/>
  <c r="S33" i="16"/>
  <c r="S29" i="16"/>
  <c r="S25" i="16"/>
  <c r="S21" i="16"/>
  <c r="S66" i="16"/>
  <c r="S62" i="16"/>
  <c r="S58" i="16"/>
  <c r="S49" i="16"/>
  <c r="S54" i="16"/>
  <c r="S46" i="16"/>
  <c r="S42" i="16"/>
  <c r="S38" i="16"/>
  <c r="S34" i="16"/>
  <c r="S30" i="16"/>
  <c r="S26" i="16"/>
  <c r="S22" i="16"/>
  <c r="S67" i="16"/>
  <c r="S63" i="16"/>
  <c r="S59" i="16"/>
  <c r="S51" i="16"/>
  <c r="S47" i="16"/>
  <c r="S43" i="16"/>
  <c r="S39" i="16"/>
  <c r="S35" i="16"/>
  <c r="S31" i="16"/>
  <c r="S27" i="16"/>
  <c r="S23" i="16"/>
  <c r="S19" i="16"/>
  <c r="S64" i="16"/>
  <c r="S56" i="16"/>
  <c r="S60" i="16"/>
  <c r="AC192" i="8"/>
  <c r="AC197" i="8" s="1"/>
  <c r="P40" i="19"/>
  <c r="P36" i="19"/>
  <c r="P25" i="19"/>
  <c r="P21" i="19"/>
  <c r="P17" i="19"/>
  <c r="P28" i="19"/>
  <c r="P12" i="19"/>
  <c r="P39" i="19"/>
  <c r="P35" i="19"/>
  <c r="P24" i="19"/>
  <c r="P20" i="19"/>
  <c r="P16" i="19"/>
  <c r="P31" i="19"/>
  <c r="P27" i="19"/>
  <c r="P38" i="19"/>
  <c r="P34" i="19"/>
  <c r="P23" i="19"/>
  <c r="P19" i="19"/>
  <c r="P15" i="19"/>
  <c r="P11" i="19"/>
  <c r="P30" i="19"/>
  <c r="P37" i="19"/>
  <c r="P33" i="19"/>
  <c r="P26" i="19"/>
  <c r="P22" i="19"/>
  <c r="P18" i="19"/>
  <c r="P29" i="19"/>
  <c r="J8" i="4"/>
  <c r="I8" i="4"/>
  <c r="R51" i="14"/>
  <c r="T51" i="14" s="1"/>
  <c r="S55" i="16"/>
  <c r="P32" i="19"/>
  <c r="S13" i="16"/>
  <c r="R15" i="16"/>
  <c r="T15" i="16" s="1"/>
  <c r="R52" i="13"/>
  <c r="T52" i="13" s="1"/>
  <c r="AK522" i="8"/>
  <c r="AC520" i="8"/>
  <c r="AD232" i="8"/>
  <c r="S54" i="14"/>
  <c r="S67" i="14"/>
  <c r="S63" i="14"/>
  <c r="S59" i="14"/>
  <c r="S50" i="14"/>
  <c r="S55" i="14"/>
  <c r="S65" i="14"/>
  <c r="S61" i="14"/>
  <c r="S57" i="14"/>
  <c r="S53" i="14"/>
  <c r="S48" i="14"/>
  <c r="S45" i="14"/>
  <c r="S42" i="14"/>
  <c r="S38" i="14"/>
  <c r="S34" i="14"/>
  <c r="S30" i="14"/>
  <c r="S26" i="14"/>
  <c r="S22" i="14"/>
  <c r="S49" i="14"/>
  <c r="S66" i="14"/>
  <c r="S64" i="14"/>
  <c r="S62" i="14"/>
  <c r="S60" i="14"/>
  <c r="S58" i="14"/>
  <c r="S56" i="14"/>
  <c r="S46" i="14"/>
  <c r="S43" i="14"/>
  <c r="S39" i="14"/>
  <c r="S35" i="14"/>
  <c r="S31" i="14"/>
  <c r="S27" i="14"/>
  <c r="S23" i="14"/>
  <c r="S19" i="14"/>
  <c r="S68" i="14"/>
  <c r="S52" i="14"/>
  <c r="S47" i="14"/>
  <c r="S40" i="14"/>
  <c r="S36" i="14"/>
  <c r="S32" i="14"/>
  <c r="S28" i="14"/>
  <c r="S24" i="14"/>
  <c r="S20" i="14"/>
  <c r="S44" i="14"/>
  <c r="S41" i="14"/>
  <c r="S37" i="14"/>
  <c r="S33" i="14"/>
  <c r="S29" i="14"/>
  <c r="S25" i="14"/>
  <c r="S21" i="14"/>
  <c r="R66" i="14"/>
  <c r="R62" i="14"/>
  <c r="R58" i="14"/>
  <c r="R54" i="14"/>
  <c r="T54" i="14" s="1"/>
  <c r="R46" i="14"/>
  <c r="R67" i="14"/>
  <c r="T67" i="14" s="1"/>
  <c r="R63" i="14"/>
  <c r="R59" i="14"/>
  <c r="R68" i="14"/>
  <c r="R52" i="14"/>
  <c r="R65" i="14"/>
  <c r="R61" i="14"/>
  <c r="R57" i="14"/>
  <c r="R41" i="14"/>
  <c r="R37" i="14"/>
  <c r="R33" i="14"/>
  <c r="R29" i="14"/>
  <c r="T29" i="14" s="1"/>
  <c r="R25" i="14"/>
  <c r="T25" i="14" s="1"/>
  <c r="R21" i="14"/>
  <c r="T21" i="14" s="1"/>
  <c r="R48" i="14"/>
  <c r="R45" i="14"/>
  <c r="R42" i="14"/>
  <c r="R38" i="14"/>
  <c r="R34" i="14"/>
  <c r="T34" i="14" s="1"/>
  <c r="R30" i="14"/>
  <c r="R26" i="14"/>
  <c r="R22" i="14"/>
  <c r="R17" i="14"/>
  <c r="R49" i="14"/>
  <c r="R64" i="14"/>
  <c r="R60" i="14"/>
  <c r="R56" i="14"/>
  <c r="R43" i="14"/>
  <c r="R39" i="14"/>
  <c r="R35" i="14"/>
  <c r="R31" i="14"/>
  <c r="R27" i="14"/>
  <c r="R23" i="14"/>
  <c r="T23" i="14" s="1"/>
  <c r="R19" i="14"/>
  <c r="R50" i="14"/>
  <c r="R47" i="14"/>
  <c r="R40" i="14"/>
  <c r="R36" i="14"/>
  <c r="R32" i="14"/>
  <c r="R28" i="14"/>
  <c r="R24" i="14"/>
  <c r="R20" i="14"/>
  <c r="R55" i="14"/>
  <c r="R53" i="14"/>
  <c r="R44" i="14"/>
  <c r="R14" i="14"/>
  <c r="AC85" i="8"/>
  <c r="AC168" i="8"/>
  <c r="AC173" i="8" s="1"/>
  <c r="C9" i="4"/>
  <c r="D7" i="4"/>
  <c r="AE14" i="8"/>
  <c r="C7" i="4"/>
  <c r="G7" i="4"/>
  <c r="E7" i="4"/>
  <c r="AD13" i="8"/>
  <c r="F7" i="4"/>
  <c r="K10" i="19"/>
  <c r="P13" i="19"/>
  <c r="O13" i="19"/>
  <c r="O10" i="19" s="1"/>
  <c r="O11" i="13"/>
  <c r="Q17" i="13"/>
  <c r="Q11" i="13" s="1"/>
  <c r="E22" i="4"/>
  <c r="E24" i="4" s="1"/>
  <c r="F22" i="4"/>
  <c r="F24" i="4" s="1"/>
  <c r="S17" i="13"/>
  <c r="T17" i="13" s="1"/>
  <c r="S16" i="13"/>
  <c r="AE522" i="8"/>
  <c r="D10" i="4"/>
  <c r="C10" i="4"/>
  <c r="R64" i="16"/>
  <c r="R60" i="16"/>
  <c r="R56" i="16"/>
  <c r="R52" i="16"/>
  <c r="R48" i="16"/>
  <c r="R44" i="16"/>
  <c r="R40" i="16"/>
  <c r="R36" i="16"/>
  <c r="T36" i="16" s="1"/>
  <c r="R32" i="16"/>
  <c r="T32" i="16" s="1"/>
  <c r="R28" i="16"/>
  <c r="R24" i="16"/>
  <c r="R20" i="16"/>
  <c r="T20" i="16" s="1"/>
  <c r="R65" i="16"/>
  <c r="T65" i="16" s="1"/>
  <c r="R61" i="16"/>
  <c r="R57" i="16"/>
  <c r="R14" i="16"/>
  <c r="R53" i="16"/>
  <c r="R45" i="16"/>
  <c r="R41" i="16"/>
  <c r="R37" i="16"/>
  <c r="R33" i="16"/>
  <c r="R29" i="16"/>
  <c r="T29" i="16" s="1"/>
  <c r="R25" i="16"/>
  <c r="R21" i="16"/>
  <c r="R66" i="16"/>
  <c r="T66" i="16" s="1"/>
  <c r="R62" i="16"/>
  <c r="T62" i="16" s="1"/>
  <c r="R58" i="16"/>
  <c r="R49" i="16"/>
  <c r="R16" i="16"/>
  <c r="R54" i="16"/>
  <c r="R50" i="16"/>
  <c r="R46" i="16"/>
  <c r="R42" i="16"/>
  <c r="R38" i="16"/>
  <c r="R34" i="16"/>
  <c r="R30" i="16"/>
  <c r="R26" i="16"/>
  <c r="R22" i="16"/>
  <c r="R17" i="16"/>
  <c r="R67" i="16"/>
  <c r="R63" i="16"/>
  <c r="R59" i="16"/>
  <c r="R35" i="16"/>
  <c r="R19" i="16"/>
  <c r="T19" i="16" s="1"/>
  <c r="R51" i="16"/>
  <c r="T51" i="16" s="1"/>
  <c r="R39" i="16"/>
  <c r="R23" i="16"/>
  <c r="R43" i="16"/>
  <c r="R27" i="16"/>
  <c r="R47" i="16"/>
  <c r="T47" i="16" s="1"/>
  <c r="R31" i="16"/>
  <c r="AC19" i="8"/>
  <c r="AC13" i="8" s="1"/>
  <c r="O11" i="16"/>
  <c r="P11" i="14"/>
  <c r="Q14" i="15"/>
  <c r="R14" i="13"/>
  <c r="T14" i="13" s="1"/>
  <c r="AE540" i="8"/>
  <c r="AD539" i="8"/>
  <c r="D13" i="4"/>
  <c r="C13" i="4"/>
  <c r="AC10" i="8"/>
  <c r="AC4" i="8"/>
  <c r="D9" i="4"/>
  <c r="P16" i="15"/>
  <c r="P11" i="15" s="1"/>
  <c r="S50" i="16"/>
  <c r="P12" i="16"/>
  <c r="P11" i="16" s="1"/>
  <c r="S16" i="15"/>
  <c r="S15" i="15"/>
  <c r="S11" i="15" s="1"/>
  <c r="S16" i="16"/>
  <c r="L11" i="15"/>
  <c r="R15" i="13"/>
  <c r="H6" i="4"/>
  <c r="T44" i="13" l="1"/>
  <c r="T48" i="13"/>
  <c r="T14" i="14"/>
  <c r="T63" i="16"/>
  <c r="T61" i="13"/>
  <c r="T55" i="13"/>
  <c r="T65" i="13"/>
  <c r="T22" i="13"/>
  <c r="T15" i="13"/>
  <c r="T25" i="16"/>
  <c r="T40" i="16"/>
  <c r="T33" i="14"/>
  <c r="T59" i="16"/>
  <c r="T44" i="16"/>
  <c r="T31" i="14"/>
  <c r="T21" i="16"/>
  <c r="T48" i="16"/>
  <c r="T45" i="13"/>
  <c r="T16" i="15"/>
  <c r="T27" i="16"/>
  <c r="T53" i="16"/>
  <c r="S12" i="16"/>
  <c r="T24" i="13"/>
  <c r="T35" i="13"/>
  <c r="T50" i="13"/>
  <c r="T15" i="14"/>
  <c r="T20" i="13"/>
  <c r="T42" i="16"/>
  <c r="T64" i="16"/>
  <c r="T26" i="14"/>
  <c r="T52" i="14"/>
  <c r="T43" i="16"/>
  <c r="T46" i="16"/>
  <c r="T14" i="16"/>
  <c r="T30" i="14"/>
  <c r="T68" i="14"/>
  <c r="T39" i="13"/>
  <c r="T59" i="13"/>
  <c r="T23" i="16"/>
  <c r="T57" i="16"/>
  <c r="T55" i="16"/>
  <c r="T54" i="16"/>
  <c r="T61" i="16"/>
  <c r="T19" i="14"/>
  <c r="T38" i="14"/>
  <c r="T63" i="14"/>
  <c r="T36" i="13"/>
  <c r="T28" i="13"/>
  <c r="T43" i="13"/>
  <c r="T63" i="13"/>
  <c r="T54" i="13"/>
  <c r="T48" i="14"/>
  <c r="T21" i="13"/>
  <c r="T58" i="14"/>
  <c r="T44" i="14"/>
  <c r="T53" i="14"/>
  <c r="T43" i="14"/>
  <c r="T33" i="13"/>
  <c r="T55" i="14"/>
  <c r="T56" i="14"/>
  <c r="T69" i="13"/>
  <c r="T26" i="13"/>
  <c r="T37" i="13"/>
  <c r="T67" i="16"/>
  <c r="T60" i="14"/>
  <c r="T41" i="13"/>
  <c r="T33" i="16"/>
  <c r="T24" i="14"/>
  <c r="T62" i="14"/>
  <c r="T30" i="16"/>
  <c r="T52" i="16"/>
  <c r="T49" i="13"/>
  <c r="T34" i="16"/>
  <c r="T56" i="16"/>
  <c r="T32" i="14"/>
  <c r="T61" i="14"/>
  <c r="T56" i="15"/>
  <c r="T20" i="14"/>
  <c r="T31" i="16"/>
  <c r="T38" i="16"/>
  <c r="T45" i="16"/>
  <c r="T36" i="14"/>
  <c r="T22" i="14"/>
  <c r="T65" i="14"/>
  <c r="T16" i="16"/>
  <c r="AC79" i="8"/>
  <c r="AE232" i="8"/>
  <c r="AD79" i="8"/>
  <c r="G9" i="4"/>
  <c r="T38" i="15"/>
  <c r="T66" i="15"/>
  <c r="T33" i="15"/>
  <c r="T45" i="15"/>
  <c r="T49" i="15"/>
  <c r="T65" i="15"/>
  <c r="T24" i="15"/>
  <c r="T28" i="15"/>
  <c r="T48" i="15"/>
  <c r="T60" i="15"/>
  <c r="T64" i="15"/>
  <c r="T31" i="15"/>
  <c r="T39" i="15"/>
  <c r="T43" i="15"/>
  <c r="T12" i="15"/>
  <c r="S11" i="13"/>
  <c r="D11" i="4"/>
  <c r="C11" i="4"/>
  <c r="C17" i="4" s="1"/>
  <c r="AD525" i="8"/>
  <c r="AE526" i="8"/>
  <c r="AC531" i="8"/>
  <c r="AC525" i="8" s="1"/>
  <c r="J14" i="4"/>
  <c r="I14" i="4"/>
  <c r="G14" i="4"/>
  <c r="F14" i="4"/>
  <c r="E14" i="4"/>
  <c r="H14" i="4" s="1"/>
  <c r="P10" i="18"/>
  <c r="O11" i="15"/>
  <c r="T13" i="13"/>
  <c r="T12" i="13" s="1"/>
  <c r="R12" i="13"/>
  <c r="R11" i="13" s="1"/>
  <c r="T15" i="15"/>
  <c r="T64" i="13"/>
  <c r="J13" i="4"/>
  <c r="I13" i="4"/>
  <c r="G13" i="4"/>
  <c r="F13" i="4"/>
  <c r="E13" i="4"/>
  <c r="T17" i="16"/>
  <c r="T50" i="16"/>
  <c r="J7" i="4"/>
  <c r="I7" i="4"/>
  <c r="T40" i="14"/>
  <c r="T39" i="14"/>
  <c r="Q12" i="16"/>
  <c r="Q11" i="16" s="1"/>
  <c r="T34" i="15"/>
  <c r="T21" i="15"/>
  <c r="T53" i="15"/>
  <c r="T32" i="15"/>
  <c r="T68" i="15"/>
  <c r="T47" i="15"/>
  <c r="T31" i="13"/>
  <c r="T68" i="13"/>
  <c r="T46" i="13"/>
  <c r="T25" i="13"/>
  <c r="T62" i="13"/>
  <c r="O9" i="17"/>
  <c r="T17" i="14"/>
  <c r="T39" i="16"/>
  <c r="T22" i="16"/>
  <c r="G10" i="4"/>
  <c r="J10" i="4"/>
  <c r="E10" i="4"/>
  <c r="I10" i="4"/>
  <c r="F10" i="4"/>
  <c r="T47" i="14"/>
  <c r="T66" i="14"/>
  <c r="S11" i="16"/>
  <c r="D17" i="4"/>
  <c r="C18" i="4" s="1"/>
  <c r="T30" i="15"/>
  <c r="T25" i="15"/>
  <c r="T36" i="15"/>
  <c r="T19" i="15"/>
  <c r="T55" i="15"/>
  <c r="T29" i="13"/>
  <c r="T66" i="13"/>
  <c r="G12" i="4"/>
  <c r="J12" i="4"/>
  <c r="I12" i="4"/>
  <c r="E12" i="4"/>
  <c r="F12" i="4"/>
  <c r="T35" i="14"/>
  <c r="T27" i="13"/>
  <c r="T26" i="16"/>
  <c r="Q16" i="15"/>
  <c r="Q11" i="15" s="1"/>
  <c r="T50" i="14"/>
  <c r="T59" i="14"/>
  <c r="P10" i="19"/>
  <c r="T46" i="15"/>
  <c r="T29" i="15"/>
  <c r="T57" i="15"/>
  <c r="T40" i="15"/>
  <c r="T23" i="15"/>
  <c r="T50" i="15"/>
  <c r="T53" i="13"/>
  <c r="T13" i="16"/>
  <c r="T12" i="16" s="1"/>
  <c r="T17" i="15"/>
  <c r="T13" i="14"/>
  <c r="T12" i="14" s="1"/>
  <c r="R12" i="14"/>
  <c r="R11" i="14" s="1"/>
  <c r="T42" i="13"/>
  <c r="T37" i="16"/>
  <c r="T37" i="14"/>
  <c r="T26" i="15"/>
  <c r="T54" i="15"/>
  <c r="T61" i="15"/>
  <c r="T44" i="15"/>
  <c r="T27" i="15"/>
  <c r="T59" i="15"/>
  <c r="R12" i="15"/>
  <c r="R11" i="15" s="1"/>
  <c r="E9" i="4"/>
  <c r="R12" i="16"/>
  <c r="R11" i="16" s="1"/>
  <c r="T41" i="16"/>
  <c r="T24" i="16"/>
  <c r="T64" i="14"/>
  <c r="T42" i="14"/>
  <c r="T41" i="14"/>
  <c r="T42" i="15"/>
  <c r="T58" i="15"/>
  <c r="T37" i="15"/>
  <c r="T63" i="15"/>
  <c r="F9" i="4"/>
  <c r="T49" i="16"/>
  <c r="T35" i="16"/>
  <c r="T58" i="16"/>
  <c r="T28" i="16"/>
  <c r="T60" i="16"/>
  <c r="H7" i="4"/>
  <c r="T28" i="14"/>
  <c r="T27" i="14"/>
  <c r="T49" i="14"/>
  <c r="T45" i="14"/>
  <c r="T57" i="14"/>
  <c r="T46" i="14"/>
  <c r="T22" i="15"/>
  <c r="T62" i="15"/>
  <c r="T41" i="15"/>
  <c r="T20" i="15"/>
  <c r="T52" i="15"/>
  <c r="T35" i="15"/>
  <c r="T67" i="15"/>
  <c r="T16" i="13"/>
  <c r="T11" i="13" l="1"/>
  <c r="J11" i="4"/>
  <c r="I11" i="4"/>
  <c r="G11" i="4"/>
  <c r="G17" i="4" s="1"/>
  <c r="E11" i="4"/>
  <c r="F11" i="4"/>
  <c r="F17" i="4" s="1"/>
  <c r="J9" i="4"/>
  <c r="J17" i="4" s="1"/>
  <c r="I9" i="4"/>
  <c r="I17" i="4" s="1"/>
  <c r="I18" i="4" s="1"/>
  <c r="T11" i="14"/>
  <c r="G25" i="4"/>
  <c r="J29" i="4"/>
  <c r="C25" i="4"/>
  <c r="T11" i="16"/>
  <c r="H13" i="4"/>
  <c r="T11" i="15"/>
  <c r="H12" i="4"/>
  <c r="H9" i="4"/>
  <c r="E17" i="4"/>
  <c r="H10" i="4"/>
  <c r="H11" i="4" l="1"/>
  <c r="H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42983825-1C3C-4385-8836-4632BFCEF49B}">
      <text>
        <r>
          <rPr>
            <sz val="12"/>
            <color indexed="81"/>
            <rFont val="Tahoma"/>
            <family val="2"/>
            <charset val="238"/>
          </rPr>
          <t>wpisz nazwę szkoły</t>
        </r>
      </text>
    </comment>
    <comment ref="B8" authorId="0" shapeId="0" xr:uid="{9307DE76-473D-4858-AAA8-D1B90E262BCE}">
      <text>
        <r>
          <rPr>
            <b/>
            <sz val="9"/>
            <color indexed="81"/>
            <rFont val="Tahoma"/>
            <family val="2"/>
            <charset val="238"/>
          </rPr>
          <t>wpisz patrona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B5" authorId="0" shapeId="0" xr:uid="{5E6ED430-399B-4365-B866-7C9199954A5C}">
      <text>
        <r>
          <rPr>
            <b/>
            <sz val="10"/>
            <color indexed="81"/>
            <rFont val="Tahoma"/>
            <family val="2"/>
            <charset val="238"/>
          </rPr>
          <t>wpisz ilość godz. etatowych</t>
        </r>
        <r>
          <rPr>
            <sz val="8"/>
            <color indexed="81"/>
            <rFont val="Tahoma"/>
            <family val="2"/>
            <charset val="238"/>
          </rPr>
          <t xml:space="preserve">
</t>
        </r>
      </text>
    </comment>
    <comment ref="AB14" authorId="0" shapeId="0" xr:uid="{50F43AAB-51B6-47E6-9BE2-33E13EBFA3A1}">
      <text>
        <r>
          <rPr>
            <b/>
            <sz val="10"/>
            <color indexed="81"/>
            <rFont val="Tahoma"/>
            <family val="2"/>
            <charset val="238"/>
          </rPr>
          <t>wpisz ilość godz. etatowych</t>
        </r>
      </text>
    </comment>
    <comment ref="AB22" authorId="0" shapeId="0" xr:uid="{136E4C75-4AB6-4773-8B70-011CB499BED5}">
      <text>
        <r>
          <rPr>
            <b/>
            <sz val="10"/>
            <color indexed="81"/>
            <rFont val="Tahoma"/>
            <family val="2"/>
            <charset val="238"/>
          </rPr>
          <t>wpisz ilość godz. etatowych</t>
        </r>
      </text>
    </comment>
    <comment ref="AB31" authorId="0" shapeId="0" xr:uid="{45402525-FC58-4C60-BD49-6E22E0E99CC7}">
      <text>
        <r>
          <rPr>
            <b/>
            <sz val="10"/>
            <color indexed="81"/>
            <rFont val="Tahoma"/>
            <family val="2"/>
            <charset val="238"/>
          </rPr>
          <t>wpisz ilość godz. etatowych</t>
        </r>
      </text>
    </comment>
    <comment ref="AB39" authorId="0" shapeId="0" xr:uid="{FF8B49B9-D07F-44DD-95AE-55E3831F96A1}">
      <text>
        <r>
          <rPr>
            <b/>
            <sz val="10"/>
            <color indexed="81"/>
            <rFont val="Tahoma"/>
            <family val="2"/>
            <charset val="238"/>
          </rPr>
          <t>wpisz ilość godz. etatowyc</t>
        </r>
        <r>
          <rPr>
            <b/>
            <sz val="8"/>
            <color indexed="81"/>
            <rFont val="Tahoma"/>
            <family val="2"/>
            <charset val="238"/>
          </rPr>
          <t>h</t>
        </r>
      </text>
    </comment>
    <comment ref="AB47" authorId="0" shapeId="0" xr:uid="{65BEE66B-CEFF-46B0-B866-979FEE522A13}">
      <text>
        <r>
          <rPr>
            <b/>
            <sz val="10"/>
            <color indexed="81"/>
            <rFont val="Tahoma"/>
            <family val="2"/>
            <charset val="238"/>
          </rPr>
          <t>wpisz ilość godz. etatowych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9" authorId="0" shapeId="0" xr:uid="{B3890A71-AB6C-4816-A828-378C0878931C}">
      <text>
        <r>
          <rPr>
            <b/>
            <sz val="9"/>
            <color indexed="81"/>
            <rFont val="Tahoma"/>
            <family val="2"/>
            <charset val="238"/>
          </rPr>
          <t>liczba uczniów w grupie</t>
        </r>
        <r>
          <rPr>
            <sz val="9"/>
            <color indexed="81"/>
            <rFont val="Tahoma"/>
            <family val="2"/>
            <charset val="238"/>
          </rPr>
          <t xml:space="preserve">
</t>
        </r>
      </text>
    </comment>
  </commentList>
</comments>
</file>

<file path=xl/sharedStrings.xml><?xml version="1.0" encoding="utf-8"?>
<sst xmlns="http://schemas.openxmlformats.org/spreadsheetml/2006/main" count="1706" uniqueCount="518">
  <si>
    <t>Przedmiot</t>
  </si>
  <si>
    <t>Zajęcia edukacyjne</t>
  </si>
  <si>
    <t>Typy szkół</t>
  </si>
  <si>
    <t>Przygot. pedag</t>
  </si>
  <si>
    <t>Forma zatrudnienia</t>
  </si>
  <si>
    <t>audycje muzyczne</t>
  </si>
  <si>
    <t>dodatkowe zajęcia edukacyjne</t>
  </si>
  <si>
    <t>dze</t>
  </si>
  <si>
    <t>OSB</t>
  </si>
  <si>
    <t>tak</t>
  </si>
  <si>
    <t>TAK</t>
  </si>
  <si>
    <t>mianowanie</t>
  </si>
  <si>
    <t>m</t>
  </si>
  <si>
    <t>biologia</t>
  </si>
  <si>
    <t>godziny do dysp. dyrekt.</t>
  </si>
  <si>
    <t>gdd</t>
  </si>
  <si>
    <t>SST</t>
  </si>
  <si>
    <t>nie</t>
  </si>
  <si>
    <t>NIE</t>
  </si>
  <si>
    <t>umowa na czas nieokreślony</t>
  </si>
  <si>
    <t>un</t>
  </si>
  <si>
    <t>biznes i zarządzanie</t>
  </si>
  <si>
    <t>indywidualny tok naucz.</t>
  </si>
  <si>
    <t>itn</t>
  </si>
  <si>
    <t>umowa na czas określony</t>
  </si>
  <si>
    <t>uo</t>
  </si>
  <si>
    <t xml:space="preserve">chemia </t>
  </si>
  <si>
    <t>inne zajęcia edukacyjne</t>
  </si>
  <si>
    <t>inne</t>
  </si>
  <si>
    <t>in</t>
  </si>
  <si>
    <t>edukacja dla bezpieczeństwa</t>
  </si>
  <si>
    <t>nauczanie indywidualne</t>
  </si>
  <si>
    <t>nind</t>
  </si>
  <si>
    <t>etyka</t>
  </si>
  <si>
    <t>zajęcia obowiązkowe</t>
  </si>
  <si>
    <t>ob.</t>
  </si>
  <si>
    <t>filozofia</t>
  </si>
  <si>
    <t>zajęcia rewalidacyjne</t>
  </si>
  <si>
    <t>zrew</t>
  </si>
  <si>
    <t>fizyka</t>
  </si>
  <si>
    <t>geografia</t>
  </si>
  <si>
    <t>historia</t>
  </si>
  <si>
    <t>Przedmioty w zakresie rozszerzonym i uzupełniającym</t>
  </si>
  <si>
    <t>historia i teraźniejszość</t>
  </si>
  <si>
    <t>Zakres zajęć edukacyjnych</t>
  </si>
  <si>
    <t>historia muzyki</t>
  </si>
  <si>
    <t xml:space="preserve">Szkoła </t>
  </si>
  <si>
    <t>historia sztuki</t>
  </si>
  <si>
    <t>historia tańca</t>
  </si>
  <si>
    <t>Płeć</t>
  </si>
  <si>
    <t>podstwowy</t>
  </si>
  <si>
    <t>P</t>
  </si>
  <si>
    <t>informatyka</t>
  </si>
  <si>
    <t>rozszerzony</t>
  </si>
  <si>
    <t>R</t>
  </si>
  <si>
    <t>publiczna</t>
  </si>
  <si>
    <t>j. angielski</t>
  </si>
  <si>
    <t>kobieta</t>
  </si>
  <si>
    <t>k</t>
  </si>
  <si>
    <t>uzupełniające</t>
  </si>
  <si>
    <t>U</t>
  </si>
  <si>
    <t>niepubliczna</t>
  </si>
  <si>
    <t>j. francuski</t>
  </si>
  <si>
    <t>mężczyzna</t>
  </si>
  <si>
    <t>j. łaciński i kultura antyczna</t>
  </si>
  <si>
    <t>j. niemiecki</t>
  </si>
  <si>
    <t>j. polski</t>
  </si>
  <si>
    <t>j.rosyjski</t>
  </si>
  <si>
    <t>Tytuł naukowy</t>
  </si>
  <si>
    <t>Regiony</t>
  </si>
  <si>
    <t>matematyka</t>
  </si>
  <si>
    <t>partnerowanie</t>
  </si>
  <si>
    <t>licencjat</t>
  </si>
  <si>
    <t>lic.</t>
  </si>
  <si>
    <t>plastyka</t>
  </si>
  <si>
    <t>inżynier</t>
  </si>
  <si>
    <t>inż.</t>
  </si>
  <si>
    <t>j. łaciński i kult. antyczna</t>
  </si>
  <si>
    <t>Region I - Zachodniopomorski</t>
  </si>
  <si>
    <t>podstawy przedsiębiorczości</t>
  </si>
  <si>
    <t>magister</t>
  </si>
  <si>
    <t>mgr</t>
  </si>
  <si>
    <t>język angielski</t>
  </si>
  <si>
    <t>Region III - Pomorski</t>
  </si>
  <si>
    <t>praktyki sceniczne</t>
  </si>
  <si>
    <t>mgr inż.</t>
  </si>
  <si>
    <t>mgri</t>
  </si>
  <si>
    <t>język francuski</t>
  </si>
  <si>
    <t>Region IV - Kujawsko - Pomorski</t>
  </si>
  <si>
    <t>przedmiot główny - taniec klasyczny</t>
  </si>
  <si>
    <t>doktor</t>
  </si>
  <si>
    <t>dr</t>
  </si>
  <si>
    <t>język niemiecki</t>
  </si>
  <si>
    <t>Region V - Wielkopolski</t>
  </si>
  <si>
    <t>przyroda</t>
  </si>
  <si>
    <t>doktor hab.</t>
  </si>
  <si>
    <t>drh</t>
  </si>
  <si>
    <t>język polski</t>
  </si>
  <si>
    <t>Region VI - Lubuski</t>
  </si>
  <si>
    <t>religia</t>
  </si>
  <si>
    <t>profesor</t>
  </si>
  <si>
    <t>prof.</t>
  </si>
  <si>
    <t>język rosyjski</t>
  </si>
  <si>
    <t>Region VII - Dolnośląski</t>
  </si>
  <si>
    <t>repertuar</t>
  </si>
  <si>
    <t>Region VIII-IX - Opolski</t>
  </si>
  <si>
    <t>rytmika</t>
  </si>
  <si>
    <t>wiedza o społeczeństwie</t>
  </si>
  <si>
    <t>Regio IX - Śląski</t>
  </si>
  <si>
    <t>taniec dawny</t>
  </si>
  <si>
    <t>Region X - Małopolski, Świętokrzyski</t>
  </si>
  <si>
    <t>taniec klasyczny</t>
  </si>
  <si>
    <t>Region XI - Podkarpacki</t>
  </si>
  <si>
    <t>taniec ludowy i charakter.</t>
  </si>
  <si>
    <t>Region XII - Lubelski</t>
  </si>
  <si>
    <t>taniec współczesny</t>
  </si>
  <si>
    <t xml:space="preserve"> </t>
  </si>
  <si>
    <t>Egzaminy zewnętrzne</t>
  </si>
  <si>
    <t>Region XIII - Łódzki</t>
  </si>
  <si>
    <t>technika</t>
  </si>
  <si>
    <t>Aneks, na dzień:</t>
  </si>
  <si>
    <t>Region XIV - XV - Warmińsko-Mazurski i Podlaski</t>
  </si>
  <si>
    <t>techniki uzupełniające</t>
  </si>
  <si>
    <t>Region XVI - Mazowiecki</t>
  </si>
  <si>
    <t>umuzykalnienie</t>
  </si>
  <si>
    <t>egzamin ośmioklasisty</t>
  </si>
  <si>
    <t>egzamin maturalny</t>
  </si>
  <si>
    <t>wiedza o tańcu</t>
  </si>
  <si>
    <t>Symbol cyfrowy</t>
  </si>
  <si>
    <t>wychowanie do życia w rodz.</t>
  </si>
  <si>
    <t>Zajęcia inne niż w systemie lekc-klasow.</t>
  </si>
  <si>
    <t>Organ prowadzący</t>
  </si>
  <si>
    <t>zajęcia z wychowawcą</t>
  </si>
  <si>
    <t>zasady charakteryzacji</t>
  </si>
  <si>
    <t>343701 Tancerz</t>
  </si>
  <si>
    <t>obóz naukowy*</t>
  </si>
  <si>
    <t>MKiDN</t>
  </si>
  <si>
    <t>obóz artystyczny*</t>
  </si>
  <si>
    <t>JST</t>
  </si>
  <si>
    <t>realizacja spekt/przedstaw*</t>
  </si>
  <si>
    <t>osoba fizyczna</t>
  </si>
  <si>
    <t>realizacja koncertów*</t>
  </si>
  <si>
    <t>realizacja wystaw*</t>
  </si>
  <si>
    <t>Poziom kształcenia</t>
  </si>
  <si>
    <t>Stopień awansu</t>
  </si>
  <si>
    <t>ew</t>
  </si>
  <si>
    <t>podst</t>
  </si>
  <si>
    <t>dyplomowany</t>
  </si>
  <si>
    <t>D</t>
  </si>
  <si>
    <t>lic</t>
  </si>
  <si>
    <t>mian. plan. przyst. do post. kwalif.</t>
  </si>
  <si>
    <t>M1</t>
  </si>
  <si>
    <t>mianowany</t>
  </si>
  <si>
    <t>M</t>
  </si>
  <si>
    <t>naucz. plan. przyst. do post. egz.</t>
  </si>
  <si>
    <t>NP1</t>
  </si>
  <si>
    <t>Nauczyciel początkujący</t>
  </si>
  <si>
    <t>nauczyciel początkujący</t>
  </si>
  <si>
    <t>NP.</t>
  </si>
  <si>
    <t>bibliotekarz</t>
  </si>
  <si>
    <t>logopeda</t>
  </si>
  <si>
    <t>nauczyciel zawodu</t>
  </si>
  <si>
    <t>pedagog</t>
  </si>
  <si>
    <t>zlecenie</t>
  </si>
  <si>
    <t>zl</t>
  </si>
  <si>
    <t>pedagog specjalny</t>
  </si>
  <si>
    <t>psycholog</t>
  </si>
  <si>
    <t>wychowawca klasy</t>
  </si>
  <si>
    <t>wychowawca w bursie</t>
  </si>
  <si>
    <t>wychowawca w internacie</t>
  </si>
  <si>
    <t>wychowawca w świetlicy</t>
  </si>
  <si>
    <t>Wpisz aneks i datę</t>
  </si>
  <si>
    <t>Szkoła</t>
  </si>
  <si>
    <t>Numer teczki:</t>
  </si>
  <si>
    <t>??</t>
  </si>
  <si>
    <t>Nazwa skrócona:</t>
  </si>
  <si>
    <t>???</t>
  </si>
  <si>
    <t>Rok szkolny:</t>
  </si>
  <si>
    <t>2023/2024</t>
  </si>
  <si>
    <t>ARKUSZ ORGANIZACYJNY SZKOŁY ARTYSTYCZNEJ</t>
  </si>
  <si>
    <t>\</t>
  </si>
  <si>
    <t>Imienia:</t>
  </si>
  <si>
    <t>Dane adresowe</t>
  </si>
  <si>
    <t>REGON</t>
  </si>
  <si>
    <t>Region</t>
  </si>
  <si>
    <t>Rok założenia</t>
  </si>
  <si>
    <t>Kod:</t>
  </si>
  <si>
    <t>Miejscowość:</t>
  </si>
  <si>
    <t>Ulica, nr:</t>
  </si>
  <si>
    <t>Fax:</t>
  </si>
  <si>
    <t>Nr tel:</t>
  </si>
  <si>
    <t>Nr tel.komórkowego:</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</si>
  <si>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</si>
  <si>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</si>
  <si>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</si>
  <si>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</si>
  <si>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</si>
  <si>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</si>
  <si>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1.</t>
  </si>
  <si>
    <t>3.</t>
  </si>
  <si>
    <t>4.</t>
  </si>
  <si>
    <t>Dane organu prowadzącego szkołę:</t>
  </si>
  <si>
    <t>Organ prow.:</t>
  </si>
  <si>
    <t>Nazwa (nazwisko)</t>
  </si>
  <si>
    <t>KOD</t>
  </si>
  <si>
    <t>Ulica nr:</t>
  </si>
  <si>
    <t>Tel:</t>
  </si>
  <si>
    <t>Informacje dodatkowe:</t>
  </si>
  <si>
    <t>Tytuł zawodowy (kod i tytuł)</t>
  </si>
  <si>
    <t>Kształcenie ogólnokształcące:</t>
  </si>
  <si>
    <t>Realizowane etapy edukacjne (usuń niewłaściwe) :</t>
  </si>
  <si>
    <t>II etap</t>
  </si>
  <si>
    <t>III etap</t>
  </si>
  <si>
    <t>Egzaminy zewnętrzne:</t>
  </si>
  <si>
    <t>Związki zawodowe:</t>
  </si>
  <si>
    <t>Czy działają:</t>
  </si>
  <si>
    <t>Czy szkoła posiada internat/bursę?</t>
  </si>
  <si>
    <t>Rada Szkoły</t>
  </si>
  <si>
    <t>2.</t>
  </si>
  <si>
    <t>Rada Rodziców</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</si>
  <si>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</si>
  <si>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</si>
  <si>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</si>
  <si>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</si>
  <si>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</si>
  <si>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</si>
  <si>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</si>
  <si>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</si>
  <si>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</si>
  <si>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</si>
  <si>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</si>
  <si>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</si>
  <si>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</si>
  <si>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</si>
  <si>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</si>
  <si>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</si>
  <si>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</si>
  <si>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</si>
  <si>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&gt;20 GODZIN TYGODNIOWO (psycholog, pedagog szkolny)</t>
  </si>
  <si>
    <t>NAUCZYCIELE ZAWODU REALIZUJĄCY OBOWIĄZKOWY WYMIAR 20 GODZIN TYGODNIOWO</t>
  </si>
  <si>
    <t>WYCHOWAWCY ŚWIETLICY REALIZUJĄCY OBOWIĄZKOWO WYMIAR 26 GODZIN TYGODNIOWO</t>
  </si>
  <si>
    <t>NAUCZYCIELE REALIZUJĄCY OBOWIĄZKOWY WYMIAR 30 GODZ. TYG. (bibliotekarz, wychowawca internatu - bursy)</t>
  </si>
  <si>
    <t>NAUCZYCIELE REALIZUJĄCY INNY WYMIAR GODZIN ETATOWYCH W TYG. LUB ŁĄCZĄCY  ETATY O RÓŻNYCH WYMIARACH GODZIN ETATOWYCH</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</si>
  <si>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</si>
  <si>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</si>
  <si>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Razem</t>
  </si>
  <si>
    <t>Liczba odziałów</t>
  </si>
  <si>
    <t>Charakter służbowy pracownika</t>
  </si>
  <si>
    <t>Pełno-           zatrudnieni</t>
  </si>
  <si>
    <t>Niepełno-     zatrudnieni</t>
  </si>
  <si>
    <t>godziny w wymiarze obowiązującym</t>
  </si>
  <si>
    <t>Liczba etatów</t>
  </si>
  <si>
    <t xml:space="preserve">PRACOWNICY ADMINISTRACYJNO-BIUROWI </t>
  </si>
  <si>
    <t>Liczba uczniów</t>
  </si>
  <si>
    <t>PRACOWNICY GOSPODARCZY I OBSŁUGI</t>
  </si>
  <si>
    <t xml:space="preserve">PRACOWNICY SEZONOWI </t>
  </si>
  <si>
    <t>liceum</t>
  </si>
  <si>
    <t xml:space="preserve">Liczba pracowników zatrudnionych w szkole ogółem: </t>
  </si>
  <si>
    <t xml:space="preserve">Ogółem etatów: </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</si>
  <si>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</si>
  <si>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</si>
  <si>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</si>
  <si>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</si>
  <si>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</si>
  <si>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</si>
  <si>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</si>
  <si>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</si>
  <si>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</si>
  <si>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</si>
  <si>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</si>
  <si>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</si>
  <si>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osoby zatwierdzającej</t>
  </si>
  <si>
    <t>druk:</t>
  </si>
  <si>
    <t>Opinia wizytatora CEA*:</t>
  </si>
  <si>
    <t>w przypadku szkół prowadzonych przez inny organ niż  MKiDN</t>
  </si>
  <si>
    <t>Pieczęć i podpis wizytatora</t>
  </si>
  <si>
    <t>* w przypadku opinii negatywnej, wizytator dołączy szczegółowe uzasadnienie</t>
  </si>
  <si>
    <t xml:space="preserve">Ramowy kalendarz  roku  szkolnego </t>
  </si>
  <si>
    <t>terminy</t>
  </si>
  <si>
    <t>rok szkolny</t>
  </si>
  <si>
    <t>01.09.20…. - 31.08.20….</t>
  </si>
  <si>
    <t>zajęcia dydaktyczne</t>
  </si>
  <si>
    <t>przerwy świąteczne:</t>
  </si>
  <si>
    <t>zimowa</t>
  </si>
  <si>
    <t>?</t>
  </si>
  <si>
    <t>wiosenna</t>
  </si>
  <si>
    <t>wakacje :</t>
  </si>
  <si>
    <t>zimowe</t>
  </si>
  <si>
    <t>letnie</t>
  </si>
  <si>
    <t>zajęcia dydakt. w kl.  dyplomowych</t>
  </si>
  <si>
    <t>egzaminy dyplomowe:</t>
  </si>
  <si>
    <t xml:space="preserve">egzaminy maturalne </t>
  </si>
  <si>
    <t>egzamin ósmoklasisty</t>
  </si>
  <si>
    <t>badanie przydatności</t>
  </si>
  <si>
    <t>Liczba tygodni pracy dydaktycznej</t>
  </si>
  <si>
    <t>Terminy</t>
  </si>
  <si>
    <t>Liczba tygodni</t>
  </si>
  <si>
    <t>Uwagi</t>
  </si>
  <si>
    <t>I  o k r e s :</t>
  </si>
  <si>
    <t>01.09.20….. - ??</t>
  </si>
  <si>
    <t>w tym</t>
  </si>
  <si>
    <t>zajęcia dydaktyczne w cyklu k-l</t>
  </si>
  <si>
    <t>*</t>
  </si>
  <si>
    <t>II  o k r e s :</t>
  </si>
  <si>
    <t xml:space="preserve">w tym </t>
  </si>
  <si>
    <t>-  w tym w klasach dyplomowych</t>
  </si>
  <si>
    <t xml:space="preserve">Razem tyg. pracy dydaktycznej w roku szkolnym= </t>
  </si>
  <si>
    <t>tyg</t>
  </si>
  <si>
    <t>W tym zajęcia w klasach dyplomowych</t>
  </si>
  <si>
    <t>w załączeniu szczegółowy harmonogram planowanych zajęć</t>
  </si>
  <si>
    <t>Obowiązująca liczba godzin dydaktycznych nauczycieli w roku szkolnym</t>
  </si>
  <si>
    <t>Liczb godz. obowiązkowych tyg.</t>
  </si>
  <si>
    <t>Liczb godz. obow. rocznie</t>
  </si>
  <si>
    <t>przy 3 godz. tygodniowo=</t>
  </si>
  <si>
    <t>przy 7 godz. tygodniowo=</t>
  </si>
  <si>
    <t>przy 14 godz. tygodniowo=</t>
  </si>
  <si>
    <t>przy 15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</si>
  <si>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</si>
  <si>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</si>
  <si>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</si>
  <si>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</si>
  <si>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</si>
  <si>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</si>
  <si>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</si>
  <si>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</si>
  <si>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</si>
  <si>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</si>
  <si>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</si>
  <si>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</si>
  <si>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</si>
  <si>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</si>
  <si>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</si>
  <si>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</si>
  <si>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</si>
  <si>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</si>
  <si>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</si>
  <si>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Nazwisko i imię</t>
  </si>
  <si>
    <t>Rok ur.</t>
  </si>
  <si>
    <t>Staż pracy ogółem</t>
  </si>
  <si>
    <t>Staż pracy pedagogicznej</t>
  </si>
  <si>
    <t>Wykształcenie kierunkowe -uczelnia, wydział, kierunek, specjalność; ew.średnie- szkoła zawód</t>
  </si>
  <si>
    <t>Przygot. pedagog.-uczelnia, instytucja</t>
  </si>
  <si>
    <t xml:space="preserve">Nauczyciel początkujący </t>
  </si>
  <si>
    <t>Zajęcia edukacujne</t>
  </si>
  <si>
    <t>Zakres zajęć edukac.</t>
  </si>
  <si>
    <t>I</t>
  </si>
  <si>
    <t>II</t>
  </si>
  <si>
    <t>III</t>
  </si>
  <si>
    <t>IV</t>
  </si>
  <si>
    <t>V</t>
  </si>
  <si>
    <t>VI</t>
  </si>
  <si>
    <t>VII</t>
  </si>
  <si>
    <t>VIII</t>
  </si>
  <si>
    <t>IX</t>
  </si>
  <si>
    <t>Zajęcia międzyklasowe</t>
  </si>
  <si>
    <t>Suma godzin</t>
  </si>
  <si>
    <t>Wymiar godzin obowiązkowych</t>
  </si>
  <si>
    <t>Godziny  ponadwymiarowe</t>
  </si>
  <si>
    <t>Wymiar etatu</t>
  </si>
  <si>
    <t>Kod etatu</t>
  </si>
  <si>
    <t>U W A G I</t>
  </si>
  <si>
    <t>kod etatu</t>
  </si>
  <si>
    <t>Suma</t>
  </si>
  <si>
    <t>dyr.</t>
  </si>
  <si>
    <t>WICEDYREKTORZY</t>
  </si>
  <si>
    <t>wice</t>
  </si>
  <si>
    <t>Nauczyciele pełniący inne funkcje kierownicze</t>
  </si>
  <si>
    <t>nau_kier</t>
  </si>
  <si>
    <t>Nauczyciele realizujący obowiązkowo wymiar 18 godzin tygodniowo</t>
  </si>
  <si>
    <t>nau_18h</t>
  </si>
  <si>
    <t>Nauczyciele realizujący obowiązkowo wymiar &gt;20 godzin tygodniowo (psycholog, pedagog,..)</t>
  </si>
  <si>
    <t>nau_20h</t>
  </si>
  <si>
    <t>Nauczyciele zawodu realizujący obowiązkowo wymiar 20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</si>
  <si>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</si>
  <si>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</si>
  <si>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</si>
  <si>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</si>
  <si>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</si>
  <si>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realizujący inny wymiar godzin w etacie lub łączący etaty o różnych wymiarach godzin</t>
  </si>
  <si>
    <t>Nauczyciele na urlopach płatnych</t>
  </si>
  <si>
    <t>x</t>
  </si>
  <si>
    <t>nau_ur_pl</t>
  </si>
  <si>
    <t>Nauczyciele na urlopach bezpłatnych</t>
  </si>
  <si>
    <t>nau_ur_bezpl</t>
  </si>
  <si>
    <t>Pracownicy administracji i obsługi w roku szkolnym</t>
  </si>
  <si>
    <t>Staż</t>
  </si>
  <si>
    <t>Wykształcenie, zawód- specjalność</t>
  </si>
  <si>
    <t>Stanowisko, funkcja</t>
  </si>
  <si>
    <t>forma zatrudnienia</t>
  </si>
  <si>
    <t>Przydział godzin</t>
  </si>
  <si>
    <t>Godziny  nadliczb.</t>
  </si>
  <si>
    <t>Pracownicy administracji</t>
  </si>
  <si>
    <t>Pracownicy obsługi</t>
  </si>
  <si>
    <t xml:space="preserve">Pracownicy sezonowi </t>
  </si>
  <si>
    <t>Klasa:</t>
  </si>
  <si>
    <t>Razem oddz./uczniów</t>
  </si>
  <si>
    <t>Liczba oddziałów:</t>
  </si>
  <si>
    <t>Liczba dziewcząt:</t>
  </si>
  <si>
    <t>Liczba chłopców:</t>
  </si>
  <si>
    <t>Razem uczniów w klasie:</t>
  </si>
  <si>
    <t>% dziewcząt</t>
  </si>
  <si>
    <t>% chłopców</t>
  </si>
  <si>
    <t>Liczba uczniów z orzeczeniami PPP</t>
  </si>
  <si>
    <t xml:space="preserve">P o d z i a ł  n a  g r u p y  </t>
  </si>
  <si>
    <t>Lp</t>
  </si>
  <si>
    <t>Klasa</t>
  </si>
  <si>
    <t>Grupy międzyklasowe</t>
  </si>
  <si>
    <t>Razem grup</t>
  </si>
  <si>
    <t>Ucznów w klasie</t>
  </si>
  <si>
    <t>Liczba oddziałów</t>
  </si>
  <si>
    <t>Liczba uczniów w oddziałach</t>
  </si>
  <si>
    <t>Grupy</t>
  </si>
  <si>
    <t>A</t>
  </si>
  <si>
    <t>B</t>
  </si>
  <si>
    <t>C</t>
  </si>
  <si>
    <t>Audycje muzyczne</t>
  </si>
  <si>
    <t>Biologia</t>
  </si>
  <si>
    <t>Biznes i zarządzanie</t>
  </si>
  <si>
    <t xml:space="preserve">Chemia </t>
  </si>
  <si>
    <t>Edukacja dla bezpieczeństwa</t>
  </si>
  <si>
    <t>Etyka</t>
  </si>
  <si>
    <t>Filozofia</t>
  </si>
  <si>
    <t>Fizyka</t>
  </si>
  <si>
    <t>Geografia</t>
  </si>
  <si>
    <t>Historia</t>
  </si>
  <si>
    <t>Historia i teraźniejszość</t>
  </si>
  <si>
    <t>Historia tańca</t>
  </si>
  <si>
    <t xml:space="preserve">   Historia muzyki</t>
  </si>
  <si>
    <t xml:space="preserve">   Historia sztuki</t>
  </si>
  <si>
    <t>Informatyka</t>
  </si>
  <si>
    <t>J. łaciński i kult. antyczna</t>
  </si>
  <si>
    <t>Język ........................(I)</t>
  </si>
  <si>
    <t>Język ........................(II)</t>
  </si>
  <si>
    <t>Język polski</t>
  </si>
  <si>
    <t>Matematyka</t>
  </si>
  <si>
    <t>Partnerowanie</t>
  </si>
  <si>
    <t>Plastyka</t>
  </si>
  <si>
    <t>Podstawy przedsiębiorczości</t>
  </si>
  <si>
    <t>Praktyki sceniczne</t>
  </si>
  <si>
    <t>Przedmiot główny - taniec klasyczny</t>
  </si>
  <si>
    <t>Przyroda</t>
  </si>
  <si>
    <t>Religia</t>
  </si>
  <si>
    <t>Repertuar</t>
  </si>
  <si>
    <t>Rytmika</t>
  </si>
  <si>
    <t>Taniec dawny</t>
  </si>
  <si>
    <t>Taniec klasyczny</t>
  </si>
  <si>
    <t>Taniec ludowy i charakterystyczny</t>
  </si>
  <si>
    <t>Taniec współczesny</t>
  </si>
  <si>
    <t>Technika</t>
  </si>
  <si>
    <t>Techniki uzupełniające</t>
  </si>
  <si>
    <t>Umuzykalnienie</t>
  </si>
  <si>
    <t>Wiedza o społeczeństwie</t>
  </si>
  <si>
    <t>Wiedza o tańcu</t>
  </si>
  <si>
    <t>Wychowanie do życia w rodzinie</t>
  </si>
  <si>
    <t>Zajęcia z wychowawcą</t>
  </si>
  <si>
    <t>Zasady charakteryzacji</t>
  </si>
  <si>
    <t>Absolwenci :</t>
  </si>
  <si>
    <t>Liczba</t>
  </si>
  <si>
    <t>Przyjętych w 2013 r.</t>
  </si>
  <si>
    <t>Dopuszczeni do egzaminu dyplomowego</t>
  </si>
  <si>
    <t>Zdali egzamin dyplomowy</t>
  </si>
  <si>
    <t>Tancerz</t>
  </si>
  <si>
    <t xml:space="preserve">S Z K O L N Y   P L A N    N A U C Z A N I A  -  </t>
  </si>
  <si>
    <t xml:space="preserve">Zawód:    </t>
  </si>
  <si>
    <t>ZAJĘCIA EDUKACYJNE</t>
  </si>
  <si>
    <t>K L A S A</t>
  </si>
  <si>
    <t>podstawowa</t>
  </si>
  <si>
    <t>Razem godzin tyg. w cyklu nauczania</t>
  </si>
  <si>
    <t>Suma godzin w cyklu nauczania</t>
  </si>
  <si>
    <t>UWAGI</t>
  </si>
  <si>
    <t>Liczba tygodni nauki</t>
  </si>
  <si>
    <t>Podstawowa</t>
  </si>
  <si>
    <t>Liceum</t>
  </si>
  <si>
    <t>LICZBA GODZIN TYGODNIOWO</t>
  </si>
  <si>
    <t>OGÓLNA LICZBA GODZIN</t>
  </si>
  <si>
    <t>Godziny obowiązkowe razem</t>
  </si>
  <si>
    <t xml:space="preserve">Artystyczne razem </t>
  </si>
  <si>
    <t xml:space="preserve">Ogólnokształcące razem </t>
  </si>
  <si>
    <t>Inne zajęcia edukacyjne razem</t>
  </si>
  <si>
    <t>Godziny do dyspozycji dyrektora razem</t>
  </si>
  <si>
    <t>Pozostałe zajęcia razem</t>
  </si>
  <si>
    <t>OBOWIĄZKOWE ZAJĘCIA EDUKACYJNE</t>
  </si>
  <si>
    <t>Zajęcia edukacyjne artystyczne</t>
  </si>
  <si>
    <t>Przedmiot głowny - taniec klasyczny</t>
  </si>
  <si>
    <t>Zajęcia edukacyjne ogólnokształcace</t>
  </si>
  <si>
    <t>Zakres podstawowy</t>
  </si>
  <si>
    <t>Język ........................(I)*</t>
  </si>
  <si>
    <t>Język ........................(II)*</t>
  </si>
  <si>
    <t>Zakres rozszerzony*</t>
  </si>
  <si>
    <t>Inne zajęcia edukacyjne</t>
  </si>
  <si>
    <t>Godziny do dyspozycji dyrektora</t>
  </si>
  <si>
    <t>Religia/etyka</t>
  </si>
  <si>
    <t>Dodatkowe zajęcia edukacyjne*</t>
  </si>
  <si>
    <t>Zajęcia z zakresu pomocy psycologiczno-pedagogicznej</t>
  </si>
  <si>
    <t>dotychczasowa II-IX</t>
  </si>
  <si>
    <t>Dotychczasowy VII-IX</t>
  </si>
  <si>
    <t>Filozofia lub plastyka, lub j.łaciński i kultura antyczna</t>
  </si>
  <si>
    <t>wymienić zajęcia w zakładce "Lista…."</t>
  </si>
  <si>
    <t>Zał.6 tab.1-3</t>
  </si>
  <si>
    <t>Dotychczasowy VIII-IX</t>
  </si>
  <si>
    <t>Filozofia lub plastyka</t>
  </si>
  <si>
    <t xml:space="preserve">  Lista przedmiotów proponowanych przez szkołę w SPN  -  </t>
  </si>
  <si>
    <t>Suma godz w cyklu kształ.</t>
  </si>
  <si>
    <t>Zakres rozszerzony</t>
  </si>
  <si>
    <t>Inne przedmioty</t>
  </si>
  <si>
    <t>OBOWIĄZKOWE</t>
  </si>
  <si>
    <t>Zakres rozszerzony lub uzupełniającym</t>
  </si>
  <si>
    <t>Razem godzin w cyklu</t>
  </si>
  <si>
    <t>klasy II-IX</t>
  </si>
  <si>
    <t>nauczyciel realizujący wymiar zatr. pon. 1/2 etatu</t>
  </si>
  <si>
    <t>NP 1/2</t>
  </si>
  <si>
    <t>Nauczyciel realizujący wymiar zatr. pon. 1/2 etatu</t>
  </si>
  <si>
    <t>S p e c y f i k a c j a  wg  zajęć, o których mowa w art. 109 ust. 4 ustawy Prawo oświatowe 2023/2024</t>
  </si>
  <si>
    <t>OSB/SST</t>
  </si>
  <si>
    <t xml:space="preserve">Razem </t>
  </si>
  <si>
    <t>Razem :</t>
  </si>
  <si>
    <t>W białe pola należy wpisać liczbę uczniów.</t>
  </si>
  <si>
    <t>Wpisz liczbę godzin w SZKOLE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</si>
</sst>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00\-000"/>
    <numFmt numFmtId="165" formatCode="[&lt;=9999999]###\-##\-##;\(###\)\ ###\-##\-##"/>
    <numFmt numFmtId="166" formatCode="[$-415]d\ mmmm\ yyyy;@"/>
    <numFmt numFmtId="167" formatCode="0.0"/>
    <numFmt numFmtId="168" formatCode="0.0%"/>
    <numFmt numFmtId="169" formatCode="mmmm\,\ yyyy"/>
    <numFmt numFmtId="170" formatCode="[$-F800]dddd\,\ mmmm\ dd\,\ yyyy"/>
  </numFmts>
  <fonts count="133" x14ac:knownFonts="1">
    <font>
      <sz val="11"/>
      <color theme="1"/>
      <name val="Calibri"/>
      <family val="2"/>
      <scheme val="minor"/>
    </font>
    <font>
      <sz val="10"/>
      <name val="Arial CE"/>
      <charset val="238"/>
    </font>
    <font>
      <b/>
      <sz val="12"/>
      <name val="Arial CE"/>
      <charset val="238"/>
    </font>
    <font>
      <sz val="12"/>
      <name val="Arial CE"/>
      <charset val="238"/>
    </font>
    <font>
      <b/>
      <sz val="10"/>
      <name val="Arial CE"/>
      <charset val="238"/>
    </font>
    <font>
      <b/>
      <sz val="16"/>
      <name val="Arial CE"/>
      <charset val="238"/>
    </font>
    <font>
      <sz val="10"/>
      <name val="Arial"/>
      <family val="2"/>
      <charset val="238"/>
    </font>
    <font>
      <sz val="8"/>
      <name val="Arial CE"/>
      <charset val="238"/>
    </font>
    <font>
      <sz val="8"/>
      <color rgb="FFFF0000"/>
      <name val="Arial CE"/>
      <charset val="238"/>
    </font>
    <font>
      <i/>
      <sz val="10"/>
      <name val="Arial"/>
      <family val="2"/>
      <charset val="238"/>
    </font>
    <font>
      <sz val="10"/>
      <color theme="1"/>
      <name val="Arial"/>
      <family val="2"/>
      <charset val="238"/>
    </font>
    <font>
      <b/>
      <sz val="12"/>
      <color rgb="FFFF0000"/>
      <name val="Arial CE"/>
      <charset val="238"/>
    </font>
    <font>
      <b/>
      <sz val="10"/>
      <color rgb="FFFF0000"/>
      <name val="Arial CE"/>
      <charset val="238"/>
    </font>
    <font>
      <sz val="9"/>
      <name val="Arial CE"/>
      <charset val="238"/>
    </font>
    <font>
      <b/>
      <i/>
      <sz val="16"/>
      <color rgb="FFFF0000"/>
      <name val="Arial CE"/>
      <charset val="238"/>
    </font>
    <font>
      <b/>
      <sz val="16"/>
      <color rgb="FFFF0000"/>
      <name val="Arial CE"/>
      <charset val="238"/>
    </font>
    <font>
      <i/>
      <sz val="8"/>
      <name val="Arial CE"/>
      <charset val="238"/>
    </font>
    <font>
      <b/>
      <sz val="22"/>
      <color rgb="FFFF0000"/>
      <name val="Arial CE"/>
      <charset val="238"/>
    </font>
    <font>
      <sz val="10"/>
      <name val="Arial CE"/>
      <family val="2"/>
      <charset val="238"/>
    </font>
    <font>
      <b/>
      <sz val="20"/>
      <color rgb="FFC00000"/>
      <name val="Arial"/>
      <family val="2"/>
    </font>
    <font>
      <b/>
      <sz val="20"/>
      <color rgb="FF0066FF"/>
      <name val="Arial CE"/>
      <charset val="238"/>
    </font>
    <font>
      <b/>
      <sz val="22"/>
      <name val="Arial CE"/>
      <charset val="238"/>
    </font>
    <font>
      <sz val="9"/>
      <name val="Arial CE"/>
      <family val="2"/>
      <charset val="238"/>
    </font>
    <font>
      <b/>
      <sz val="60"/>
      <name val="Times New Roman CE"/>
      <family val="1"/>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i/>
      <sz val="10"/>
      <name val="Arial CE"/>
      <charset val="238"/>
    </font>
    <font>
      <sz val="11"/>
      <name val="Arial CE"/>
      <charset val="238"/>
    </font>
    <font>
      <i/>
      <sz val="11"/>
      <name val="Arial CE"/>
      <charset val="238"/>
    </font>
    <font>
      <b/>
      <sz val="8"/>
      <name val="Arial CE"/>
      <charset val="238"/>
    </font>
    <font>
      <u/>
      <sz val="10"/>
      <color theme="10"/>
      <name val="Arial CE"/>
      <charset val="238"/>
    </font>
    <font>
      <b/>
      <sz val="11"/>
      <name val="Arial CE"/>
      <charset val="238"/>
    </font>
    <font>
      <i/>
      <sz val="8"/>
      <name val="Arial"/>
      <family val="2"/>
      <charset val="238"/>
    </font>
    <font>
      <b/>
      <sz val="14"/>
      <name val="Arial CE"/>
      <charset val="238"/>
    </font>
    <font>
      <sz val="12"/>
      <color indexed="81"/>
      <name val="Tahoma"/>
      <family val="2"/>
      <charset val="238"/>
    </font>
    <font>
      <b/>
      <sz val="9"/>
      <color indexed="81"/>
      <name val="Tahoma"/>
      <family val="2"/>
      <charset val="238"/>
    </font>
    <font>
      <sz val="9"/>
      <color indexed="81"/>
      <name val="Tahoma"/>
      <family val="2"/>
      <charset val="238"/>
    </font>
    <font>
      <sz val="12"/>
      <name val="Arial CE"/>
      <family val="2"/>
      <charset val="238"/>
    </font>
    <font>
      <b/>
      <sz val="15"/>
      <color indexed="10"/>
      <name val="Arial"/>
      <family val="2"/>
    </font>
    <font>
      <b/>
      <sz val="15"/>
      <name val="Arial CE"/>
      <family val="2"/>
      <charset val="238"/>
    </font>
    <font>
      <b/>
      <sz val="15"/>
      <name val="Arial CE"/>
      <charset val="238"/>
    </font>
    <font>
      <b/>
      <sz val="7"/>
      <name val="Arial CE"/>
      <charset val="238"/>
    </font>
    <font>
      <b/>
      <sz val="9"/>
      <name val="Arial CE"/>
      <charset val="238"/>
    </font>
    <font>
      <sz val="7"/>
      <name val="Arial Narrow"/>
      <family val="2"/>
      <charset val="238"/>
    </font>
    <font>
      <b/>
      <sz val="9"/>
      <name val="Arial CE"/>
      <family val="2"/>
      <charset val="238"/>
    </font>
    <font>
      <b/>
      <sz val="12"/>
      <name val="Arial CE"/>
      <family val="2"/>
      <charset val="238"/>
    </font>
    <font>
      <b/>
      <sz val="8"/>
      <name val="Arial CE"/>
      <family val="2"/>
      <charset val="238"/>
    </font>
    <font>
      <b/>
      <sz val="11"/>
      <name val="Arial CE"/>
      <family val="2"/>
      <charset val="238"/>
    </font>
    <font>
      <sz val="28"/>
      <name val="Arial CE"/>
      <family val="2"/>
      <charset val="238"/>
    </font>
    <font>
      <b/>
      <sz val="12"/>
      <color rgb="FF0000FF"/>
      <name val="Arial CE"/>
      <charset val="238"/>
    </font>
    <font>
      <sz val="7"/>
      <name val="Arial CE"/>
      <family val="2"/>
      <charset val="238"/>
    </font>
    <font>
      <sz val="11"/>
      <name val="Arial CE"/>
      <family val="2"/>
      <charset val="238"/>
    </font>
    <font>
      <b/>
      <sz val="12"/>
      <color indexed="12"/>
      <name val="Arial CE"/>
      <charset val="238"/>
    </font>
    <font>
      <b/>
      <sz val="10"/>
      <color indexed="12"/>
      <name val="Arial CE"/>
      <charset val="238"/>
    </font>
    <font>
      <b/>
      <sz val="11"/>
      <color indexed="12"/>
      <name val="Arial CE"/>
      <charset val="238"/>
    </font>
    <font>
      <b/>
      <sz val="10"/>
      <color indexed="30"/>
      <name val="Arial CE"/>
      <charset val="238"/>
    </font>
    <font>
      <b/>
      <sz val="8"/>
      <name val="Arial Narrow"/>
      <family val="2"/>
      <charset val="238"/>
    </font>
    <font>
      <sz val="12"/>
      <color rgb="FFFF0000"/>
      <name val="Arial CE"/>
      <charset val="238"/>
    </font>
    <font>
      <i/>
      <sz val="9"/>
      <name val="Arial CE"/>
      <charset val="238"/>
    </font>
    <font>
      <b/>
      <sz val="12"/>
      <color indexed="10"/>
      <name val="Arial CE"/>
      <charset val="238"/>
    </font>
    <font>
      <sz val="9"/>
      <name val="Arial"/>
      <family val="2"/>
      <charset val="238"/>
    </font>
    <font>
      <sz val="8"/>
      <name val="Arial"/>
      <family val="2"/>
      <charset val="238"/>
    </font>
    <font>
      <b/>
      <sz val="10"/>
      <name val="Arial"/>
      <family val="2"/>
      <charset val="238"/>
    </font>
    <font>
      <b/>
      <sz val="9"/>
      <name val="Arial"/>
      <family val="2"/>
      <charset val="238"/>
    </font>
    <font>
      <sz val="7"/>
      <name val="Arial"/>
      <family val="2"/>
      <charset val="238"/>
    </font>
    <font>
      <b/>
      <sz val="8"/>
      <name val="Arial"/>
      <family val="2"/>
      <charset val="238"/>
    </font>
    <font>
      <b/>
      <sz val="11"/>
      <name val="Arial"/>
      <family val="2"/>
      <charset val="238"/>
    </font>
    <font>
      <sz val="11"/>
      <name val="Arial"/>
      <family val="2"/>
      <charset val="238"/>
    </font>
    <font>
      <sz val="10"/>
      <color rgb="FF7030A0"/>
      <name val="Arial CE"/>
      <charset val="238"/>
    </font>
    <font>
      <b/>
      <sz val="16"/>
      <color rgb="FF7030A0"/>
      <name val="Arial CE"/>
      <charset val="238"/>
    </font>
    <font>
      <b/>
      <sz val="18"/>
      <color rgb="FF7030A0"/>
      <name val="Arial CE"/>
      <charset val="238"/>
    </font>
    <font>
      <sz val="10"/>
      <color rgb="FFFF000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b/>
      <sz val="11"/>
      <color rgb="FFFF0000"/>
      <name val="Arial CE"/>
      <charset val="238"/>
    </font>
    <font>
      <sz val="11"/>
      <color rgb="FFFF0000"/>
      <name val="Arial CE"/>
      <charset val="238"/>
    </font>
    <font>
      <sz val="11"/>
      <color indexed="10"/>
      <name val="Arial CE"/>
      <charset val="238"/>
    </font>
    <font>
      <sz val="20"/>
      <name val="Arial CE"/>
      <charset val="238"/>
    </font>
    <font>
      <sz val="10"/>
      <color indexed="10"/>
      <name val="Arial CE"/>
      <charset val="238"/>
    </font>
    <font>
      <b/>
      <sz val="14"/>
      <color indexed="10"/>
      <name val="Arial CE"/>
      <charset val="238"/>
    </font>
    <font>
      <b/>
      <sz val="11"/>
      <color indexed="10"/>
      <name val="Arial CE"/>
      <charset val="238"/>
    </font>
    <font>
      <sz val="20"/>
      <color rgb="FFFF0000"/>
      <name val="Arial CE"/>
      <charset val="238"/>
    </font>
    <font>
      <b/>
      <sz val="13"/>
      <color rgb="FF7030A0"/>
      <name val="Arial CE"/>
      <charset val="238"/>
    </font>
    <font>
      <sz val="9"/>
      <color rgb="FFFF0000"/>
      <name val="Arial CE"/>
      <charset val="238"/>
    </font>
    <font>
      <b/>
      <sz val="22"/>
      <color indexed="10"/>
      <name val="Arial"/>
      <family val="2"/>
      <charset val="238"/>
    </font>
    <font>
      <b/>
      <sz val="20"/>
      <name val="Arial"/>
      <family val="2"/>
      <charset val="238"/>
    </font>
    <font>
      <b/>
      <sz val="16"/>
      <name val="Arial"/>
      <family val="2"/>
      <charset val="238"/>
    </font>
    <font>
      <sz val="14"/>
      <name val="Arial"/>
      <family val="2"/>
      <charset val="238"/>
    </font>
    <font>
      <b/>
      <sz val="12"/>
      <name val="Arial"/>
      <family val="2"/>
      <charset val="238"/>
    </font>
    <font>
      <b/>
      <sz val="14"/>
      <name val="Arial"/>
      <family val="2"/>
      <charset val="238"/>
    </font>
    <font>
      <b/>
      <i/>
      <sz val="11"/>
      <name val="Arial Narrow"/>
      <family val="2"/>
      <charset val="238"/>
    </font>
    <font>
      <b/>
      <i/>
      <sz val="11"/>
      <name val="Arial"/>
      <family val="2"/>
      <charset val="238"/>
    </font>
    <font>
      <sz val="8"/>
      <name val="Arial Narrow"/>
      <family val="2"/>
      <charset val="238"/>
    </font>
    <font>
      <b/>
      <sz val="12"/>
      <color rgb="FFFF0000"/>
      <name val="Arial"/>
      <family val="2"/>
      <charset val="238"/>
    </font>
    <font>
      <b/>
      <sz val="10"/>
      <color indexed="81"/>
      <name val="Tahoma"/>
      <family val="2"/>
      <charset val="238"/>
    </font>
    <font>
      <sz val="8"/>
      <color indexed="81"/>
      <name val="Tahoma"/>
      <family val="2"/>
      <charset val="238"/>
    </font>
    <font>
      <b/>
      <sz val="8"/>
      <color indexed="81"/>
      <name val="Tahoma"/>
      <family val="2"/>
      <charset val="238"/>
    </font>
    <font>
      <b/>
      <sz val="16"/>
      <color indexed="10"/>
      <name val="Arial CE"/>
      <charset val="238"/>
    </font>
    <font>
      <b/>
      <sz val="20"/>
      <name val="Arial CE"/>
      <charset val="238"/>
    </font>
    <font>
      <i/>
      <sz val="11"/>
      <name val="Arial"/>
      <family val="2"/>
      <charset val="238"/>
    </font>
    <font>
      <b/>
      <sz val="18"/>
      <name val="Arial CE"/>
      <charset val="238"/>
    </font>
    <font>
      <b/>
      <sz val="16"/>
      <color indexed="10"/>
      <name val="Arial CE"/>
      <family val="2"/>
      <charset val="238"/>
    </font>
    <font>
      <b/>
      <sz val="14"/>
      <color indexed="10"/>
      <name val="Arial CE"/>
      <family val="2"/>
      <charset val="238"/>
    </font>
    <font>
      <b/>
      <sz val="14"/>
      <name val="Arial CE"/>
      <family val="2"/>
      <charset val="238"/>
    </font>
    <font>
      <sz val="6"/>
      <name val="Arial CE"/>
      <family val="2"/>
      <charset val="238"/>
    </font>
    <font>
      <b/>
      <sz val="13"/>
      <name val="Arial CE"/>
      <charset val="238"/>
    </font>
    <font>
      <b/>
      <sz val="14"/>
      <color indexed="10"/>
      <name val="Arial"/>
      <family val="2"/>
      <charset val="238"/>
    </font>
    <font>
      <sz val="10"/>
      <color rgb="FFFF0000"/>
      <name val="Arial"/>
      <family val="2"/>
      <charset val="238"/>
    </font>
    <font>
      <sz val="18"/>
      <color rgb="FFFF0000"/>
      <name val="Times New Roman"/>
      <family val="1"/>
    </font>
    <font>
      <sz val="10"/>
      <name val="Times New Roman"/>
      <family val="1"/>
    </font>
    <font>
      <b/>
      <sz val="14"/>
      <color indexed="12"/>
      <name val="Arial"/>
      <family val="2"/>
      <charset val="238"/>
    </font>
    <font>
      <b/>
      <sz val="14"/>
      <color rgb="FFFF0000"/>
      <name val="Arial"/>
      <family val="2"/>
      <charset val="238"/>
    </font>
    <font>
      <b/>
      <i/>
      <sz val="14"/>
      <color indexed="10"/>
      <name val="Arial"/>
      <family val="2"/>
      <charset val="238"/>
    </font>
    <font>
      <b/>
      <sz val="10"/>
      <color indexed="30"/>
      <name val="Arial"/>
      <family val="2"/>
      <charset val="238"/>
    </font>
    <font>
      <sz val="8"/>
      <name val="Times New Roman"/>
      <family val="1"/>
    </font>
    <font>
      <b/>
      <sz val="10"/>
      <name val="Times New Roman"/>
      <family val="1"/>
    </font>
    <font>
      <b/>
      <sz val="12"/>
      <color indexed="30"/>
      <name val="Arial"/>
      <family val="2"/>
      <charset val="238"/>
    </font>
    <font>
      <b/>
      <i/>
      <sz val="12"/>
      <name val="Arial"/>
      <family val="2"/>
      <charset val="238"/>
    </font>
    <font>
      <b/>
      <i/>
      <sz val="10"/>
      <name val="Arial"/>
      <family val="2"/>
      <charset val="238"/>
    </font>
    <font>
      <sz val="10"/>
      <color theme="0" tint="-0.34998626667073579"/>
      <name val="Arial"/>
      <family val="2"/>
      <charset val="238"/>
    </font>
    <font>
      <b/>
      <sz val="14"/>
      <color rgb="FFC00000"/>
      <name val="Arial"/>
      <family val="2"/>
      <charset val="238"/>
    </font>
    <font>
      <sz val="10"/>
      <color theme="0" tint="-0.249977111117893"/>
      <name val="Arial"/>
      <family val="2"/>
      <charset val="238"/>
    </font>
    <font>
      <b/>
      <sz val="12"/>
      <color indexed="10"/>
      <name val="Arial CE"/>
      <family val="2"/>
      <charset val="238"/>
    </font>
    <font>
      <b/>
      <sz val="10"/>
      <name val="Arial CE"/>
      <family val="2"/>
      <charset val="238"/>
    </font>
    <font>
      <b/>
      <sz val="16"/>
      <color rgb="FF0070C0"/>
      <name val="Calibri"/>
      <family val="2"/>
      <charset val="238"/>
      <scheme val="minor"/>
    </font>
    <font>
      <b/>
      <sz val="16"/>
      <name val="Calibri"/>
      <family val="2"/>
      <charset val="238"/>
      <scheme val="minor"/>
    </font>
    <font>
      <b/>
      <sz val="14"/>
      <color rgb="FFFF0000"/>
      <name val="Arial CE"/>
      <charset val="238"/>
    </font>
    <font>
      <b/>
      <sz val="14"/>
      <color rgb="FFFF0000"/>
      <name val="Calibri"/>
      <family val="2"/>
      <charset val="238"/>
      <scheme val="minor"/>
    </font>
    <font>
      <b/>
      <sz val="12"/>
      <name val="Calibri"/>
      <family val="2"/>
      <charset val="238"/>
      <scheme val="minor"/>
    </font>
  </fonts>
  <fills count="30">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rgb="FFCCFFFF"/>
        <bgColor indexed="64"/>
      </patternFill>
    </fill>
    <fill>
      <patternFill patternType="solid">
        <fgColor indexed="65"/>
        <bgColor indexed="64"/>
      </patternFill>
    </fill>
    <fill>
      <patternFill patternType="solid">
        <fgColor indexed="26"/>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rgb="FFF2DCDB"/>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indexed="44"/>
        <bgColor indexed="64"/>
      </patternFill>
    </fill>
    <fill>
      <patternFill patternType="solid">
        <fgColor rgb="FFC5D9F1"/>
        <bgColor indexed="64"/>
      </patternFill>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D9D9D9"/>
        <bgColor indexed="64"/>
      </patternFill>
    </fill>
    <fill>
      <patternFill patternType="solid">
        <fgColor indexed="26"/>
      </patternFill>
    </fill>
    <fill>
      <patternFill patternType="solid">
        <fgColor rgb="FFEBF1DE"/>
        <bgColor indexed="64"/>
      </patternFill>
    </fill>
    <fill>
      <patternFill patternType="solid">
        <fgColor rgb="FFCCCCFF"/>
        <bgColor indexed="64"/>
      </patternFill>
    </fill>
    <fill>
      <patternFill patternType="solid">
        <fgColor theme="8" tint="0.59999389629810485"/>
        <bgColor indexed="64"/>
      </patternFill>
    </fill>
  </fills>
  <borders count="231">
    <border>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bottom style="medium">
        <color indexed="12"/>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18"/>
      </left>
      <right/>
      <top/>
      <bottom/>
      <diagonal/>
    </border>
    <border>
      <left/>
      <right style="medium">
        <color indexed="64"/>
      </right>
      <top/>
      <bottom/>
      <diagonal/>
    </border>
    <border>
      <left style="medium">
        <color indexed="18"/>
      </left>
      <right/>
      <top/>
      <bottom style="thin">
        <color indexed="64"/>
      </bottom>
      <diagonal/>
    </border>
    <border>
      <left style="medium">
        <color indexed="18"/>
      </left>
      <right/>
      <top/>
      <bottom style="medium">
        <color indexed="18"/>
      </bottom>
      <diagonal/>
    </border>
    <border>
      <left/>
      <right style="thin">
        <color indexed="64"/>
      </right>
      <top/>
      <bottom style="medium">
        <color indexed="18"/>
      </bottom>
      <diagonal/>
    </border>
    <border>
      <left style="medium">
        <color indexed="64"/>
      </left>
      <right/>
      <top/>
      <bottom style="medium">
        <color indexed="64"/>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bottom/>
      <diagonal/>
    </border>
    <border>
      <left style="double">
        <color indexed="64"/>
      </left>
      <right style="thin">
        <color indexed="64"/>
      </right>
      <top/>
      <bottom/>
      <diagonal/>
    </border>
    <border>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thin">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double">
        <color indexed="64"/>
      </right>
      <top style="dotted">
        <color indexed="64"/>
      </top>
      <bottom/>
      <diagonal/>
    </border>
    <border>
      <left/>
      <right/>
      <top style="dotted">
        <color indexed="64"/>
      </top>
      <bottom/>
      <diagonal/>
    </border>
    <border>
      <left style="double">
        <color indexed="64"/>
      </left>
      <right style="double">
        <color indexed="64"/>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style="double">
        <color indexed="64"/>
      </left>
      <right style="thin">
        <color indexed="64"/>
      </right>
      <top/>
      <bottom style="thin">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auto="1"/>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style="double">
        <color indexed="64"/>
      </bottom>
      <diagonal/>
    </border>
    <border>
      <left/>
      <right style="medium">
        <color indexed="64"/>
      </right>
      <top style="dotted">
        <color indexed="64"/>
      </top>
      <bottom/>
      <diagonal/>
    </border>
    <border>
      <left style="double">
        <color indexed="64"/>
      </left>
      <right style="thin">
        <color indexed="64"/>
      </right>
      <top style="thin">
        <color indexed="64"/>
      </top>
      <bottom style="thin">
        <color indexed="64"/>
      </bottom>
      <diagonal/>
    </border>
    <border>
      <left/>
      <right style="medium">
        <color indexed="64"/>
      </right>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bottom style="dotted">
        <color indexed="64"/>
      </bottom>
      <diagonal/>
    </border>
    <border>
      <left style="double">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tted">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auto="1"/>
      </right>
      <top style="medium">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medium">
        <color indexed="18"/>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12"/>
      </right>
      <top style="medium">
        <color indexed="12"/>
      </top>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right style="medium">
        <color indexed="64"/>
      </right>
      <top style="medium">
        <color indexed="12"/>
      </top>
      <bottom style="medium">
        <color indexed="12"/>
      </bottom>
      <diagonal/>
    </border>
    <border>
      <left/>
      <right style="thin">
        <color auto="1"/>
      </right>
      <top style="medium">
        <color auto="1"/>
      </top>
      <bottom style="thin">
        <color auto="1"/>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s>
  <cellStyleXfs count="8">
    <xf numFmtId="0" fontId="0" fillId="0" borderId="0"/>
    <xf numFmtId="0" fontId="1" fillId="0" borderId="0"/>
    <xf numFmtId="0" fontId="32"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6" fillId="0" borderId="0"/>
    <xf numFmtId="0" fontId="6" fillId="0" borderId="0"/>
    <xf numFmtId="0" fontId="1" fillId="26" borderId="220" applyNumberFormat="0" applyFont="0" applyAlignment="0" applyProtection="0"/>
  </cellStyleXfs>
  <cellXfs count="1579">
    <xf numFmtId="0" fontId="0" fillId="0" borderId="0" xfId="0"/>
    <xf numFmtId="0" fontId="3" fillId="2" borderId="0" xfId="1" applyFont="1" applyFill="1" applyAlignment="1" applyProtection="1">
      <alignment vertical="center" wrapText="1"/>
      <protection hidden="1"/>
    </xf>
    <xf numFmtId="0" fontId="3" fillId="3" borderId="0" xfId="1" applyFont="1" applyFill="1" applyAlignment="1" applyProtection="1">
      <alignment vertical="center" wrapText="1"/>
      <protection hidden="1"/>
    </xf>
    <xf numFmtId="0" fontId="2" fillId="3" borderId="0" xfId="1" applyFont="1" applyFill="1" applyAlignment="1" applyProtection="1">
      <alignment vertical="center" wrapText="1"/>
      <protection hidden="1"/>
    </xf>
    <xf numFmtId="0" fontId="1" fillId="0" borderId="0" xfId="1" applyAlignment="1">
      <alignment vertical="center" wrapText="1"/>
    </xf>
    <xf numFmtId="0" fontId="1" fillId="0" borderId="0" xfId="1" applyAlignment="1" applyProtection="1">
      <alignment vertical="center" wrapText="1"/>
      <protection hidden="1"/>
    </xf>
    <xf numFmtId="0" fontId="5" fillId="0" borderId="3" xfId="1" applyFont="1" applyBorder="1" applyProtection="1">
      <protection hidden="1"/>
    </xf>
    <xf numFmtId="0" fontId="1" fillId="0" borderId="0" xfId="1" applyProtection="1">
      <protection hidden="1"/>
    </xf>
    <xf numFmtId="0" fontId="1" fillId="0" borderId="4" xfId="1" applyBorder="1" applyProtection="1">
      <protection hidden="1"/>
    </xf>
    <xf numFmtId="0" fontId="1" fillId="0" borderId="5" xfId="1" applyBorder="1" applyProtection="1">
      <protection hidden="1"/>
    </xf>
    <xf numFmtId="0" fontId="1" fillId="0" borderId="3" xfId="1" applyBorder="1" applyProtection="1">
      <protection hidden="1"/>
    </xf>
    <xf numFmtId="0" fontId="1" fillId="0" borderId="0" xfId="1"/>
    <xf numFmtId="0" fontId="6" fillId="0" borderId="3" xfId="1" applyFont="1" applyBorder="1" applyAlignment="1" applyProtection="1">
      <alignment vertical="center"/>
      <protection hidden="1"/>
    </xf>
    <xf numFmtId="0" fontId="1" fillId="0" borderId="5" xfId="1" applyBorder="1" applyAlignment="1" applyProtection="1">
      <alignment horizontal="center" vertical="center"/>
      <protection hidden="1"/>
    </xf>
    <xf numFmtId="0" fontId="4" fillId="0" borderId="5" xfId="1" applyFont="1" applyBorder="1" applyProtection="1">
      <protection hidden="1"/>
    </xf>
    <xf numFmtId="0" fontId="4" fillId="0" borderId="5" xfId="1" applyFont="1" applyBorder="1" applyAlignment="1" applyProtection="1">
      <alignment horizontal="center" vertical="center"/>
      <protection hidden="1"/>
    </xf>
    <xf numFmtId="0" fontId="1" fillId="0" borderId="6" xfId="1" applyBorder="1" applyProtection="1">
      <protection hidden="1"/>
    </xf>
    <xf numFmtId="0" fontId="1" fillId="0" borderId="7" xfId="1" applyBorder="1" applyProtection="1">
      <protection hidden="1"/>
    </xf>
    <xf numFmtId="0" fontId="1" fillId="0" borderId="8" xfId="1" applyBorder="1" applyProtection="1">
      <protection hidden="1"/>
    </xf>
    <xf numFmtId="0" fontId="1" fillId="3" borderId="0" xfId="1" applyFill="1" applyProtection="1">
      <protection hidden="1"/>
    </xf>
    <xf numFmtId="0" fontId="4" fillId="3" borderId="0" xfId="1" applyFont="1" applyFill="1" applyAlignment="1" applyProtection="1">
      <alignment horizontal="center" vertical="center"/>
      <protection hidden="1"/>
    </xf>
    <xf numFmtId="0" fontId="1" fillId="0" borderId="9" xfId="1" applyBorder="1" applyProtection="1">
      <protection hidden="1"/>
    </xf>
    <xf numFmtId="0" fontId="4" fillId="0" borderId="8" xfId="1" applyFont="1" applyBorder="1" applyAlignment="1" applyProtection="1">
      <alignment horizontal="center" vertical="center"/>
      <protection hidden="1"/>
    </xf>
    <xf numFmtId="0" fontId="1" fillId="0" borderId="3" xfId="1" applyBorder="1"/>
    <xf numFmtId="0" fontId="7" fillId="0" borderId="0" xfId="1" applyFont="1" applyProtection="1">
      <protection hidden="1"/>
    </xf>
    <xf numFmtId="0" fontId="1" fillId="0" borderId="8" xfId="1" applyBorder="1" applyAlignment="1" applyProtection="1">
      <alignment horizontal="center" vertical="center"/>
      <protection hidden="1"/>
    </xf>
    <xf numFmtId="0" fontId="2" fillId="0" borderId="0" xfId="1" applyFont="1" applyAlignment="1" applyProtection="1">
      <alignment vertical="center"/>
      <protection hidden="1"/>
    </xf>
    <xf numFmtId="49" fontId="8" fillId="0" borderId="0" xfId="1" applyNumberFormat="1" applyFont="1" applyProtection="1">
      <protection hidden="1"/>
    </xf>
    <xf numFmtId="0" fontId="2" fillId="0" borderId="4"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6" fillId="0" borderId="4" xfId="1" applyFont="1" applyBorder="1" applyAlignment="1" applyProtection="1">
      <alignment vertical="center"/>
      <protection hidden="1"/>
    </xf>
    <xf numFmtId="0" fontId="9" fillId="0" borderId="0" xfId="1" applyFont="1" applyAlignment="1" applyProtection="1">
      <alignment vertical="center"/>
      <protection hidden="1"/>
    </xf>
    <xf numFmtId="0" fontId="1" fillId="0" borderId="5" xfId="1" applyBorder="1"/>
    <xf numFmtId="0" fontId="1" fillId="0" borderId="7" xfId="1" applyBorder="1"/>
    <xf numFmtId="0" fontId="1" fillId="0" borderId="9" xfId="1" applyBorder="1"/>
    <xf numFmtId="49" fontId="1" fillId="0" borderId="0" xfId="1" applyNumberFormat="1" applyProtection="1">
      <protection hidden="1"/>
    </xf>
    <xf numFmtId="0" fontId="1" fillId="0" borderId="4" xfId="1" applyBorder="1"/>
    <xf numFmtId="0" fontId="9" fillId="0" borderId="0" xfId="1" applyFont="1" applyAlignment="1" applyProtection="1">
      <alignment horizontal="left" vertical="center"/>
      <protection hidden="1"/>
    </xf>
    <xf numFmtId="0" fontId="10" fillId="0" borderId="4" xfId="1" applyFont="1" applyBorder="1" applyAlignment="1">
      <alignment vertical="center"/>
    </xf>
    <xf numFmtId="0" fontId="6" fillId="3" borderId="3" xfId="1" applyFont="1" applyFill="1" applyBorder="1" applyAlignment="1" applyProtection="1">
      <alignment horizontal="left" vertical="center"/>
      <protection locked="0" hidden="1"/>
    </xf>
    <xf numFmtId="0" fontId="2" fillId="0" borderId="0" xfId="1" applyFont="1" applyAlignment="1" applyProtection="1">
      <alignment horizontal="center" vertical="center" wrapText="1"/>
      <protection hidden="1"/>
    </xf>
    <xf numFmtId="49" fontId="1" fillId="0" borderId="0" xfId="1" applyNumberFormat="1" applyAlignment="1" applyProtection="1">
      <alignment horizontal="center" vertical="center"/>
      <protection hidden="1"/>
    </xf>
    <xf numFmtId="0" fontId="1" fillId="0" borderId="0" xfId="1" applyAlignment="1" applyProtection="1">
      <alignment horizontal="center" vertical="center"/>
      <protection hidden="1"/>
    </xf>
    <xf numFmtId="0" fontId="1" fillId="0" borderId="8" xfId="1" applyBorder="1"/>
    <xf numFmtId="0" fontId="4" fillId="0" borderId="0" xfId="1" applyFont="1" applyAlignment="1" applyProtection="1">
      <alignment horizontal="center" vertical="center"/>
      <protection hidden="1"/>
    </xf>
    <xf numFmtId="0" fontId="1" fillId="0" borderId="4" xfId="1" applyBorder="1" applyAlignment="1" applyProtection="1">
      <alignment horizontal="left" vertical="center"/>
      <protection hidden="1"/>
    </xf>
    <xf numFmtId="0" fontId="1" fillId="0" borderId="0" xfId="1" applyAlignment="1" applyProtection="1">
      <alignment horizontal="left" vertical="center"/>
      <protection hidden="1"/>
    </xf>
    <xf numFmtId="0" fontId="1" fillId="0" borderId="0" xfId="1" applyAlignment="1" applyProtection="1">
      <alignment horizontal="left" indent="1"/>
      <protection locked="0" hidden="1"/>
    </xf>
    <xf numFmtId="0" fontId="1" fillId="0" borderId="7" xfId="1" applyBorder="1" applyAlignment="1">
      <alignment horizontal="left" vertical="center"/>
    </xf>
    <xf numFmtId="0" fontId="1" fillId="0" borderId="9" xfId="1" applyBorder="1" applyAlignment="1">
      <alignment horizontal="left" vertical="center"/>
    </xf>
    <xf numFmtId="0" fontId="6" fillId="3" borderId="6" xfId="1" applyFont="1" applyFill="1" applyBorder="1" applyAlignment="1" applyProtection="1">
      <alignment vertical="center"/>
      <protection hidden="1"/>
    </xf>
    <xf numFmtId="0" fontId="1" fillId="0" borderId="3" xfId="1" applyBorder="1" applyAlignment="1">
      <alignment vertical="center"/>
    </xf>
    <xf numFmtId="0" fontId="1" fillId="3" borderId="0" xfId="1" applyFill="1"/>
    <xf numFmtId="0" fontId="1" fillId="3" borderId="0" xfId="1" applyFill="1" applyAlignment="1" applyProtection="1">
      <alignment horizontal="left" vertical="center"/>
      <protection hidden="1"/>
    </xf>
    <xf numFmtId="0" fontId="1" fillId="0" borderId="6" xfId="1" applyBorder="1"/>
    <xf numFmtId="0" fontId="1" fillId="3" borderId="0" xfId="1" applyFill="1" applyProtection="1">
      <protection locked="0"/>
    </xf>
    <xf numFmtId="0" fontId="1" fillId="3" borderId="0" xfId="1" applyFill="1" applyAlignment="1" applyProtection="1">
      <alignment horizontal="left" vertical="center"/>
      <protection locked="0" hidden="1"/>
    </xf>
    <xf numFmtId="0" fontId="1" fillId="3" borderId="0" xfId="1" applyFill="1" applyProtection="1">
      <protection locked="0" hidden="1"/>
    </xf>
    <xf numFmtId="0" fontId="1" fillId="3" borderId="3" xfId="1" applyFill="1" applyBorder="1" applyProtection="1">
      <protection locked="0" hidden="1"/>
    </xf>
    <xf numFmtId="0" fontId="9" fillId="3" borderId="0" xfId="1" applyFont="1" applyFill="1" applyAlignment="1" applyProtection="1">
      <alignment horizontal="left" vertical="center"/>
      <protection locked="0" hidden="1"/>
    </xf>
    <xf numFmtId="0" fontId="12" fillId="0" borderId="0" xfId="1" applyFont="1"/>
    <xf numFmtId="0" fontId="11" fillId="0" borderId="0" xfId="1" applyFont="1" applyAlignment="1">
      <alignment vertical="center" textRotation="90" wrapText="1"/>
    </xf>
    <xf numFmtId="0" fontId="13" fillId="7" borderId="0" xfId="1" applyFont="1" applyFill="1" applyAlignment="1">
      <alignment vertical="center" textRotation="90"/>
    </xf>
    <xf numFmtId="0" fontId="16" fillId="0" borderId="0" xfId="1" applyFont="1" applyAlignment="1">
      <alignment horizontal="left" vertical="top"/>
    </xf>
    <xf numFmtId="0" fontId="1" fillId="0" borderId="0" xfId="1" applyAlignment="1">
      <alignment horizontal="left" vertical="top"/>
    </xf>
    <xf numFmtId="0" fontId="17" fillId="0" borderId="0" xfId="1" applyFont="1" applyAlignment="1">
      <alignment horizontal="right"/>
    </xf>
    <xf numFmtId="0" fontId="17" fillId="0" borderId="9" xfId="1" applyFont="1" applyBorder="1" applyProtection="1">
      <protection locked="0"/>
    </xf>
    <xf numFmtId="0" fontId="1" fillId="0" borderId="9" xfId="1" applyBorder="1" applyAlignment="1">
      <alignment vertical="center"/>
    </xf>
    <xf numFmtId="0" fontId="1" fillId="8" borderId="0" xfId="1" applyFill="1" applyProtection="1">
      <protection hidden="1"/>
    </xf>
    <xf numFmtId="0" fontId="18" fillId="8" borderId="0" xfId="1" applyFont="1" applyFill="1" applyAlignment="1" applyProtection="1">
      <alignment horizontal="right"/>
      <protection hidden="1"/>
    </xf>
    <xf numFmtId="49" fontId="19" fillId="0" borderId="0" xfId="1" applyNumberFormat="1" applyFont="1" applyProtection="1">
      <protection locked="0"/>
    </xf>
    <xf numFmtId="0" fontId="18" fillId="0" borderId="0" xfId="1" applyFont="1" applyProtection="1">
      <protection hidden="1"/>
    </xf>
    <xf numFmtId="49" fontId="6" fillId="0" borderId="0" xfId="1" applyNumberFormat="1" applyFont="1" applyAlignment="1">
      <alignment horizontal="right"/>
    </xf>
    <xf numFmtId="0" fontId="21" fillId="0" borderId="0" xfId="1" applyFont="1" applyAlignment="1" applyProtection="1">
      <alignment horizontal="left" indent="1"/>
      <protection locked="0"/>
    </xf>
    <xf numFmtId="0" fontId="22" fillId="0" borderId="0" xfId="1" applyFont="1" applyAlignment="1" applyProtection="1">
      <alignment vertical="center" wrapText="1"/>
      <protection locked="0" hidden="1"/>
    </xf>
    <xf numFmtId="0" fontId="1" fillId="8" borderId="0" xfId="1" applyFill="1"/>
    <xf numFmtId="1" fontId="16" fillId="0" borderId="0" xfId="1" applyNumberFormat="1" applyFont="1" applyAlignment="1">
      <alignment horizontal="left" vertical="center"/>
    </xf>
    <xf numFmtId="1" fontId="25" fillId="0" borderId="0" xfId="1" applyNumberFormat="1" applyFont="1" applyAlignment="1" applyProtection="1">
      <alignment horizontal="center" vertical="center"/>
      <protection locked="0"/>
    </xf>
    <xf numFmtId="0" fontId="26" fillId="0" borderId="0" xfId="1" applyFont="1" applyProtection="1">
      <protection locked="0"/>
    </xf>
    <xf numFmtId="1" fontId="1" fillId="0" borderId="0" xfId="1" applyNumberFormat="1" applyAlignment="1" applyProtection="1">
      <alignment horizontal="center" vertical="center"/>
      <protection locked="0"/>
    </xf>
    <xf numFmtId="0" fontId="1" fillId="0" borderId="0" xfId="1" applyProtection="1">
      <protection locked="0"/>
    </xf>
    <xf numFmtId="0" fontId="1" fillId="0" borderId="0" xfId="1" applyAlignment="1" applyProtection="1">
      <alignment vertical="center"/>
      <protection hidden="1"/>
    </xf>
    <xf numFmtId="0" fontId="1" fillId="0" borderId="0" xfId="1" applyAlignment="1">
      <alignment vertical="center"/>
    </xf>
    <xf numFmtId="0" fontId="28" fillId="0" borderId="0" xfId="1" applyFont="1" applyProtection="1">
      <protection hidden="1"/>
    </xf>
    <xf numFmtId="1" fontId="16" fillId="0" borderId="1" xfId="1" applyNumberFormat="1" applyFont="1" applyBorder="1" applyAlignment="1">
      <alignment horizontal="left" vertical="top"/>
    </xf>
    <xf numFmtId="1" fontId="16" fillId="0" borderId="2" xfId="1" applyNumberFormat="1" applyFont="1" applyBorder="1" applyAlignment="1">
      <alignment horizontal="center" vertical="center"/>
    </xf>
    <xf numFmtId="0" fontId="28" fillId="0" borderId="0" xfId="1" applyFont="1"/>
    <xf numFmtId="0" fontId="29" fillId="0" borderId="0" xfId="1" applyFont="1" applyProtection="1">
      <protection hidden="1"/>
    </xf>
    <xf numFmtId="1" fontId="2" fillId="0" borderId="6" xfId="1" applyNumberFormat="1" applyFont="1" applyBorder="1" applyAlignment="1" applyProtection="1">
      <alignment horizontal="center" vertical="center"/>
      <protection locked="0"/>
    </xf>
    <xf numFmtId="0" fontId="29" fillId="0" borderId="0" xfId="1" applyFont="1"/>
    <xf numFmtId="1" fontId="16" fillId="0" borderId="1" xfId="1" applyNumberFormat="1" applyFont="1" applyBorder="1" applyAlignment="1">
      <alignment horizontal="center" vertical="center"/>
    </xf>
    <xf numFmtId="0" fontId="16" fillId="0" borderId="1" xfId="1" applyFont="1" applyBorder="1"/>
    <xf numFmtId="164" fontId="3" fillId="0" borderId="6" xfId="1" applyNumberFormat="1" applyFont="1" applyBorder="1" applyAlignment="1" applyProtection="1">
      <alignment horizontal="center" vertical="center"/>
      <protection locked="0"/>
    </xf>
    <xf numFmtId="0" fontId="16" fillId="0" borderId="0" xfId="1" applyFont="1" applyProtection="1">
      <protection hidden="1"/>
    </xf>
    <xf numFmtId="0" fontId="16" fillId="0" borderId="1" xfId="1" applyFont="1" applyBorder="1" applyAlignment="1">
      <alignment vertical="center"/>
    </xf>
    <xf numFmtId="0" fontId="16" fillId="0" borderId="2" xfId="1" applyFont="1" applyBorder="1" applyAlignment="1">
      <alignment vertical="center"/>
    </xf>
    <xf numFmtId="0" fontId="16" fillId="0" borderId="2" xfId="1" applyFont="1" applyBorder="1"/>
    <xf numFmtId="0" fontId="16" fillId="0" borderId="0" xfId="1" applyFont="1"/>
    <xf numFmtId="0" fontId="16" fillId="8" borderId="0" xfId="1" applyFont="1" applyFill="1" applyProtection="1">
      <protection hidden="1"/>
    </xf>
    <xf numFmtId="0" fontId="16" fillId="0" borderId="2" xfId="1" applyFont="1" applyBorder="1" applyAlignment="1" applyProtection="1">
      <alignment vertical="top"/>
      <protection hidden="1"/>
    </xf>
    <xf numFmtId="0" fontId="16" fillId="0" borderId="1" xfId="1" applyFont="1" applyBorder="1" applyAlignment="1" applyProtection="1">
      <alignment vertical="top"/>
      <protection hidden="1"/>
    </xf>
    <xf numFmtId="0" fontId="16" fillId="0" borderId="0" xfId="1" applyFont="1" applyAlignment="1" applyProtection="1">
      <alignment horizontal="left" vertical="top"/>
      <protection hidden="1"/>
    </xf>
    <xf numFmtId="0" fontId="16" fillId="8" borderId="0" xfId="1" applyFont="1" applyFill="1" applyAlignment="1" applyProtection="1">
      <alignment horizontal="center" vertical="center"/>
      <protection hidden="1"/>
    </xf>
    <xf numFmtId="0" fontId="16" fillId="8" borderId="5" xfId="1" applyFont="1" applyFill="1" applyBorder="1" applyProtection="1">
      <protection hidden="1"/>
    </xf>
    <xf numFmtId="0" fontId="16" fillId="8" borderId="0" xfId="1" applyFont="1" applyFill="1"/>
    <xf numFmtId="0" fontId="29" fillId="8" borderId="0" xfId="1" applyFont="1" applyFill="1" applyProtection="1">
      <protection hidden="1"/>
    </xf>
    <xf numFmtId="0" fontId="1" fillId="8" borderId="0" xfId="1" applyFill="1" applyAlignment="1" applyProtection="1">
      <alignment vertical="center"/>
      <protection hidden="1"/>
    </xf>
    <xf numFmtId="0" fontId="7" fillId="8" borderId="0" xfId="1" applyFont="1" applyFill="1" applyProtection="1">
      <protection hidden="1"/>
    </xf>
    <xf numFmtId="0" fontId="16" fillId="0" borderId="4" xfId="1" applyFont="1" applyBorder="1" applyAlignment="1">
      <alignment vertical="center"/>
    </xf>
    <xf numFmtId="0" fontId="16" fillId="0" borderId="0" xfId="1" applyFont="1" applyAlignment="1">
      <alignment vertical="center"/>
    </xf>
    <xf numFmtId="0" fontId="16" fillId="0" borderId="5" xfId="1" applyFont="1" applyBorder="1" applyAlignment="1">
      <alignment vertical="center"/>
    </xf>
    <xf numFmtId="0" fontId="7" fillId="0" borderId="0" xfId="1" applyFont="1"/>
    <xf numFmtId="0" fontId="3" fillId="8" borderId="0" xfId="1" applyFont="1" applyFill="1" applyProtection="1">
      <protection hidden="1"/>
    </xf>
    <xf numFmtId="0" fontId="3" fillId="0" borderId="10" xfId="1" applyFont="1" applyBorder="1" applyProtection="1">
      <protection locked="0"/>
    </xf>
    <xf numFmtId="0" fontId="3" fillId="0" borderId="0" xfId="1" applyFont="1"/>
    <xf numFmtId="0" fontId="3" fillId="0" borderId="11" xfId="1" applyFont="1" applyBorder="1" applyProtection="1">
      <protection locked="0"/>
    </xf>
    <xf numFmtId="0" fontId="3" fillId="0" borderId="12" xfId="1" applyFont="1" applyBorder="1" applyProtection="1">
      <protection locked="0"/>
    </xf>
    <xf numFmtId="0" fontId="1" fillId="0" borderId="2" xfId="1" applyBorder="1"/>
    <xf numFmtId="0" fontId="1" fillId="0" borderId="1" xfId="1" applyBorder="1"/>
    <xf numFmtId="0" fontId="1" fillId="0" borderId="6" xfId="1" applyBorder="1" applyAlignment="1" applyProtection="1">
      <alignment horizontal="center" vertical="center"/>
      <protection locked="0"/>
    </xf>
    <xf numFmtId="164" fontId="29" fillId="0" borderId="6" xfId="1" applyNumberFormat="1" applyFont="1" applyBorder="1" applyAlignment="1" applyProtection="1">
      <alignment horizontal="center" vertical="center"/>
      <protection locked="0"/>
    </xf>
    <xf numFmtId="165" fontId="29" fillId="0" borderId="6" xfId="1" applyNumberFormat="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29" fillId="0" borderId="8" xfId="1" applyFont="1" applyBorder="1" applyAlignment="1" applyProtection="1">
      <alignment horizontal="center" vertical="center"/>
      <protection locked="0"/>
    </xf>
    <xf numFmtId="0" fontId="29" fillId="0" borderId="6" xfId="1" applyFont="1" applyBorder="1" applyAlignment="1" applyProtection="1">
      <alignment horizontal="center" vertical="center"/>
      <protection locked="0"/>
    </xf>
    <xf numFmtId="0" fontId="1" fillId="0" borderId="4" xfId="1" applyBorder="1" applyAlignment="1">
      <alignment horizontal="left" indent="1"/>
    </xf>
    <xf numFmtId="0" fontId="1" fillId="0" borderId="15" xfId="1" applyBorder="1" applyAlignment="1" applyProtection="1">
      <alignment horizontal="center" vertical="center"/>
      <protection locked="0"/>
    </xf>
    <xf numFmtId="0" fontId="1" fillId="0" borderId="7" xfId="1" applyBorder="1" applyAlignment="1">
      <alignment horizontal="left" indent="1"/>
    </xf>
    <xf numFmtId="0" fontId="1" fillId="0" borderId="24" xfId="1" applyBorder="1" applyAlignment="1">
      <alignment vertical="top"/>
    </xf>
    <xf numFmtId="0" fontId="1" fillId="0" borderId="25" xfId="1" applyBorder="1"/>
    <xf numFmtId="0" fontId="1" fillId="0" borderId="0" xfId="1" applyAlignment="1">
      <alignment horizontal="left" indent="3"/>
    </xf>
    <xf numFmtId="22" fontId="1" fillId="8" borderId="0" xfId="1" applyNumberFormat="1" applyFill="1" applyProtection="1">
      <protection hidden="1"/>
    </xf>
    <xf numFmtId="0" fontId="39" fillId="8" borderId="0" xfId="1" applyFont="1" applyFill="1" applyAlignment="1" applyProtection="1">
      <alignment horizontal="right" vertical="center"/>
      <protection hidden="1"/>
    </xf>
    <xf numFmtId="0" fontId="18" fillId="0" borderId="0" xfId="1" applyFont="1" applyAlignment="1" applyProtection="1">
      <alignment vertical="center"/>
      <protection locked="0" hidden="1"/>
    </xf>
    <xf numFmtId="0" fontId="11" fillId="0" borderId="0" xfId="1" applyFont="1" applyAlignment="1" applyProtection="1">
      <alignment horizontal="right" vertical="center"/>
      <protection hidden="1"/>
    </xf>
    <xf numFmtId="1" fontId="42" fillId="8" borderId="32" xfId="1" applyNumberFormat="1" applyFont="1" applyFill="1" applyBorder="1" applyAlignment="1" applyProtection="1">
      <alignment vertical="center"/>
      <protection hidden="1"/>
    </xf>
    <xf numFmtId="1" fontId="41" fillId="8" borderId="32" xfId="1" applyNumberFormat="1" applyFont="1" applyFill="1" applyBorder="1" applyAlignment="1" applyProtection="1">
      <alignment vertical="center"/>
      <protection hidden="1"/>
    </xf>
    <xf numFmtId="167" fontId="43" fillId="8" borderId="34" xfId="1" applyNumberFormat="1" applyFont="1" applyFill="1" applyBorder="1" applyAlignment="1" applyProtection="1">
      <alignment horizontal="center" vertical="center" wrapText="1"/>
      <protection hidden="1"/>
    </xf>
    <xf numFmtId="0" fontId="7" fillId="8" borderId="7" xfId="1" applyFont="1" applyFill="1" applyBorder="1" applyAlignment="1" applyProtection="1">
      <alignment horizontal="center" vertical="center" wrapText="1"/>
      <protection hidden="1"/>
    </xf>
    <xf numFmtId="167" fontId="7" fillId="8" borderId="38" xfId="1" applyNumberFormat="1" applyFont="1" applyFill="1" applyBorder="1" applyAlignment="1" applyProtection="1">
      <alignment horizontal="center" vertical="center" wrapText="1"/>
      <protection hidden="1"/>
    </xf>
    <xf numFmtId="0" fontId="46" fillId="8" borderId="37" xfId="1" applyFont="1" applyFill="1" applyBorder="1" applyAlignment="1" applyProtection="1">
      <alignment horizontal="left" vertical="center" wrapText="1" indent="1"/>
      <protection hidden="1"/>
    </xf>
    <xf numFmtId="2" fontId="39" fillId="8" borderId="39" xfId="1" applyNumberFormat="1" applyFont="1" applyFill="1" applyBorder="1" applyAlignment="1" applyProtection="1">
      <alignment horizontal="right" vertical="center"/>
      <protection hidden="1"/>
    </xf>
    <xf numFmtId="49" fontId="1" fillId="8" borderId="0" xfId="1" applyNumberFormat="1" applyFill="1"/>
    <xf numFmtId="0" fontId="48" fillId="8" borderId="37" xfId="1" applyFont="1" applyFill="1" applyBorder="1" applyAlignment="1" applyProtection="1">
      <alignment horizontal="left" vertical="center" wrapText="1" indent="1"/>
      <protection hidden="1"/>
    </xf>
    <xf numFmtId="0" fontId="44" fillId="8" borderId="37" xfId="1" applyFont="1" applyFill="1" applyBorder="1" applyAlignment="1" applyProtection="1">
      <alignment horizontal="left" vertical="center" wrapText="1" indent="1"/>
      <protection hidden="1"/>
    </xf>
    <xf numFmtId="2" fontId="39" fillId="8" borderId="40" xfId="1" applyNumberFormat="1" applyFont="1" applyFill="1" applyBorder="1" applyAlignment="1" applyProtection="1">
      <alignment horizontal="right" vertical="center"/>
      <protection hidden="1"/>
    </xf>
    <xf numFmtId="12" fontId="47" fillId="8" borderId="41" xfId="1" applyNumberFormat="1" applyFont="1" applyFill="1" applyBorder="1" applyAlignment="1" applyProtection="1">
      <alignment horizontal="right" vertical="center"/>
      <protection hidden="1"/>
    </xf>
    <xf numFmtId="2" fontId="49" fillId="8" borderId="42" xfId="1" applyNumberFormat="1" applyFont="1" applyFill="1" applyBorder="1" applyAlignment="1" applyProtection="1">
      <alignment horizontal="right" vertical="center"/>
      <protection hidden="1"/>
    </xf>
    <xf numFmtId="2" fontId="49" fillId="8" borderId="43" xfId="1" applyNumberFormat="1" applyFont="1" applyFill="1" applyBorder="1" applyAlignment="1" applyProtection="1">
      <alignment horizontal="right" vertical="center" wrapText="1"/>
      <protection hidden="1"/>
    </xf>
    <xf numFmtId="2" fontId="49" fillId="8" borderId="35" xfId="1" applyNumberFormat="1" applyFont="1" applyFill="1" applyBorder="1" applyAlignment="1" applyProtection="1">
      <alignment horizontal="right" vertical="center" wrapText="1"/>
      <protection hidden="1"/>
    </xf>
    <xf numFmtId="2" fontId="49" fillId="8" borderId="44" xfId="1" applyNumberFormat="1" applyFont="1" applyFill="1" applyBorder="1" applyAlignment="1" applyProtection="1">
      <alignment horizontal="right" vertical="center" wrapText="1"/>
      <protection hidden="1"/>
    </xf>
    <xf numFmtId="0" fontId="50" fillId="8" borderId="0" xfId="1" applyFont="1" applyFill="1" applyProtection="1">
      <protection hidden="1"/>
    </xf>
    <xf numFmtId="0" fontId="18" fillId="8" borderId="0" xfId="1" applyFont="1" applyFill="1" applyAlignment="1" applyProtection="1">
      <alignment vertical="center"/>
      <protection hidden="1"/>
    </xf>
    <xf numFmtId="1" fontId="18" fillId="8" borderId="0" xfId="1" applyNumberFormat="1" applyFont="1" applyFill="1" applyAlignment="1" applyProtection="1">
      <alignment vertical="center"/>
      <protection hidden="1"/>
    </xf>
    <xf numFmtId="0" fontId="39" fillId="8" borderId="0" xfId="1" applyFont="1" applyFill="1" applyAlignment="1" applyProtection="1">
      <alignment vertical="center"/>
      <protection hidden="1"/>
    </xf>
    <xf numFmtId="1" fontId="18" fillId="8" borderId="0" xfId="1" applyNumberFormat="1" applyFont="1" applyFill="1" applyProtection="1">
      <protection hidden="1"/>
    </xf>
    <xf numFmtId="0" fontId="18" fillId="8" borderId="0" xfId="1" applyFont="1" applyFill="1" applyProtection="1">
      <protection hidden="1"/>
    </xf>
    <xf numFmtId="0" fontId="2" fillId="8" borderId="33" xfId="1" applyFont="1" applyFill="1" applyBorder="1" applyAlignment="1" applyProtection="1">
      <alignment horizontal="center" vertical="center" wrapText="1"/>
      <protection hidden="1"/>
    </xf>
    <xf numFmtId="0" fontId="52" fillId="8" borderId="34" xfId="1" applyFont="1" applyFill="1" applyBorder="1" applyAlignment="1" applyProtection="1">
      <alignment horizontal="center" vertical="center" wrapText="1"/>
      <protection hidden="1"/>
    </xf>
    <xf numFmtId="0" fontId="52" fillId="8" borderId="35" xfId="1" applyFont="1" applyFill="1" applyBorder="1" applyAlignment="1" applyProtection="1">
      <alignment horizontal="center" vertical="center" wrapText="1"/>
      <protection hidden="1"/>
    </xf>
    <xf numFmtId="0" fontId="1" fillId="8" borderId="44" xfId="1" applyFill="1" applyBorder="1" applyAlignment="1" applyProtection="1">
      <alignment horizontal="center" vertical="center" wrapText="1"/>
      <protection hidden="1"/>
    </xf>
    <xf numFmtId="2" fontId="53" fillId="10" borderId="39" xfId="1" applyNumberFormat="1" applyFont="1" applyFill="1" applyBorder="1" applyAlignment="1" applyProtection="1">
      <alignment horizontal="right" vertical="center"/>
      <protection hidden="1"/>
    </xf>
    <xf numFmtId="2" fontId="5" fillId="8" borderId="0" xfId="1" applyNumberFormat="1" applyFont="1" applyFill="1" applyAlignment="1" applyProtection="1">
      <alignment vertical="center"/>
      <protection hidden="1"/>
    </xf>
    <xf numFmtId="2" fontId="2" fillId="8" borderId="50" xfId="1" applyNumberFormat="1" applyFont="1" applyFill="1" applyBorder="1" applyAlignment="1" applyProtection="1">
      <alignment horizontal="center" vertical="center"/>
      <protection hidden="1"/>
    </xf>
    <xf numFmtId="0" fontId="3" fillId="0" borderId="51" xfId="1" applyFont="1" applyBorder="1" applyAlignment="1" applyProtection="1">
      <alignment horizontal="center" vertical="center"/>
      <protection hidden="1"/>
    </xf>
    <xf numFmtId="2" fontId="2" fillId="8" borderId="52" xfId="1" applyNumberFormat="1" applyFont="1" applyFill="1" applyBorder="1" applyAlignment="1" applyProtection="1">
      <alignment horizontal="center" vertical="center"/>
      <protection hidden="1"/>
    </xf>
    <xf numFmtId="0" fontId="4" fillId="8" borderId="0" xfId="1" applyFont="1" applyFill="1" applyAlignment="1" applyProtection="1">
      <alignment horizontal="right" vertical="center"/>
      <protection hidden="1"/>
    </xf>
    <xf numFmtId="0" fontId="57" fillId="8" borderId="0" xfId="1" applyFont="1" applyFill="1" applyAlignment="1" applyProtection="1">
      <alignment horizontal="right" vertical="top"/>
      <protection hidden="1"/>
    </xf>
    <xf numFmtId="168" fontId="57" fillId="8" borderId="0" xfId="1" applyNumberFormat="1" applyFont="1" applyFill="1" applyAlignment="1" applyProtection="1">
      <alignment horizontal="center" vertical="top"/>
      <protection hidden="1"/>
    </xf>
    <xf numFmtId="0" fontId="57" fillId="8" borderId="0" xfId="1" applyFont="1" applyFill="1" applyAlignment="1" applyProtection="1">
      <alignment vertical="top"/>
      <protection hidden="1"/>
    </xf>
    <xf numFmtId="0" fontId="56" fillId="8" borderId="0" xfId="1" applyFont="1" applyFill="1" applyAlignment="1" applyProtection="1">
      <alignment horizontal="right" vertical="center"/>
      <protection hidden="1"/>
    </xf>
    <xf numFmtId="12" fontId="5" fillId="8" borderId="0" xfId="1" applyNumberFormat="1" applyFont="1" applyFill="1" applyAlignment="1" applyProtection="1">
      <alignment vertical="center"/>
      <protection hidden="1"/>
    </xf>
    <xf numFmtId="0" fontId="5" fillId="8" borderId="0" xfId="1" applyFont="1" applyFill="1" applyAlignment="1" applyProtection="1">
      <alignment vertical="center"/>
      <protection hidden="1"/>
    </xf>
    <xf numFmtId="0" fontId="53" fillId="8" borderId="0" xfId="1" applyFont="1" applyFill="1" applyAlignment="1" applyProtection="1">
      <alignment horizontal="right" vertical="center"/>
      <protection hidden="1"/>
    </xf>
    <xf numFmtId="0" fontId="33" fillId="8" borderId="0" xfId="1" applyFont="1" applyFill="1" applyAlignment="1" applyProtection="1">
      <alignment horizontal="right" vertical="center"/>
      <protection hidden="1"/>
    </xf>
    <xf numFmtId="2" fontId="2" fillId="8" borderId="0" xfId="1" applyNumberFormat="1" applyFont="1" applyFill="1" applyAlignment="1" applyProtection="1">
      <alignment horizontal="center" vertical="center"/>
      <protection hidden="1"/>
    </xf>
    <xf numFmtId="0" fontId="2" fillId="8" borderId="33" xfId="1" applyFont="1" applyFill="1" applyBorder="1" applyAlignment="1" applyProtection="1">
      <alignment horizontal="center" vertical="center"/>
      <protection hidden="1"/>
    </xf>
    <xf numFmtId="1" fontId="58" fillId="8" borderId="34" xfId="1" applyNumberFormat="1" applyFont="1" applyFill="1" applyBorder="1" applyAlignment="1" applyProtection="1">
      <alignment horizontal="center" vertical="center" wrapText="1"/>
      <protection hidden="1"/>
    </xf>
    <xf numFmtId="0" fontId="58" fillId="0" borderId="34" xfId="1" applyFont="1" applyBorder="1" applyAlignment="1">
      <alignment horizontal="center" vertical="center" wrapText="1"/>
    </xf>
    <xf numFmtId="1" fontId="58" fillId="8" borderId="34" xfId="1" applyNumberFormat="1" applyFont="1" applyFill="1" applyBorder="1" applyAlignment="1" applyProtection="1">
      <alignment horizontal="center" vertical="center"/>
      <protection hidden="1"/>
    </xf>
    <xf numFmtId="1" fontId="58" fillId="8" borderId="35" xfId="1" applyNumberFormat="1" applyFont="1" applyFill="1" applyBorder="1" applyAlignment="1" applyProtection="1">
      <alignment horizontal="center" vertical="center" wrapText="1"/>
      <protection hidden="1"/>
    </xf>
    <xf numFmtId="1" fontId="58" fillId="8" borderId="44" xfId="1" applyNumberFormat="1" applyFont="1" applyFill="1" applyBorder="1" applyAlignment="1" applyProtection="1">
      <alignment horizontal="center" vertical="center" wrapText="1"/>
      <protection hidden="1"/>
    </xf>
    <xf numFmtId="0" fontId="1" fillId="8" borderId="0" xfId="1" applyFill="1" applyAlignment="1" applyProtection="1">
      <alignment horizontal="center" vertical="center" wrapText="1"/>
      <protection hidden="1"/>
    </xf>
    <xf numFmtId="0" fontId="4" fillId="8" borderId="37" xfId="1" applyFont="1" applyFill="1" applyBorder="1" applyAlignment="1" applyProtection="1">
      <alignment horizontal="left" vertical="center" indent="1"/>
      <protection hidden="1"/>
    </xf>
    <xf numFmtId="0" fontId="3" fillId="8" borderId="39" xfId="1" applyFont="1" applyFill="1" applyBorder="1" applyAlignment="1" applyProtection="1">
      <alignment horizontal="center" vertical="center"/>
      <protection hidden="1"/>
    </xf>
    <xf numFmtId="2" fontId="59" fillId="8" borderId="0" xfId="1" applyNumberFormat="1" applyFont="1" applyFill="1" applyAlignment="1" applyProtection="1">
      <alignment horizontal="center" vertical="center"/>
      <protection hidden="1"/>
    </xf>
    <xf numFmtId="0" fontId="4" fillId="8" borderId="53" xfId="1" applyFont="1" applyFill="1" applyBorder="1" applyAlignment="1" applyProtection="1">
      <alignment horizontal="left" vertical="center" indent="1"/>
      <protection hidden="1"/>
    </xf>
    <xf numFmtId="2" fontId="3" fillId="8" borderId="56"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40" xfId="1" applyNumberFormat="1" applyFont="1" applyFill="1" applyBorder="1" applyAlignment="1" applyProtection="1">
      <alignment horizontal="center" vertical="center"/>
      <protection hidden="1"/>
    </xf>
    <xf numFmtId="0" fontId="2" fillId="8" borderId="0" xfId="1" applyFont="1" applyFill="1" applyProtection="1">
      <protection hidden="1"/>
    </xf>
    <xf numFmtId="0" fontId="1" fillId="8" borderId="58" xfId="1" applyFill="1" applyBorder="1" applyProtection="1">
      <protection hidden="1"/>
    </xf>
    <xf numFmtId="0" fontId="13" fillId="8" borderId="0" xfId="1" applyFont="1" applyFill="1" applyAlignment="1" applyProtection="1">
      <alignment horizontal="left" indent="2"/>
      <protection hidden="1"/>
    </xf>
    <xf numFmtId="0" fontId="1" fillId="8" borderId="4" xfId="1" applyFill="1" applyBorder="1" applyAlignment="1" applyProtection="1">
      <alignment horizontal="left"/>
      <protection hidden="1"/>
    </xf>
    <xf numFmtId="166" fontId="60" fillId="8" borderId="60" xfId="1" applyNumberFormat="1" applyFont="1" applyFill="1" applyBorder="1" applyAlignment="1" applyProtection="1">
      <alignment horizontal="left" vertical="center" indent="1"/>
      <protection hidden="1"/>
    </xf>
    <xf numFmtId="0" fontId="16" fillId="8" borderId="61" xfId="1" applyFont="1" applyFill="1" applyBorder="1" applyAlignment="1" applyProtection="1">
      <alignment horizontal="right"/>
      <protection hidden="1"/>
    </xf>
    <xf numFmtId="0" fontId="16" fillId="8" borderId="0" xfId="1" applyFont="1" applyFill="1" applyAlignment="1" applyProtection="1">
      <alignment vertical="top"/>
      <protection hidden="1"/>
    </xf>
    <xf numFmtId="0" fontId="16" fillId="8" borderId="0" xfId="1" applyFont="1" applyFill="1" applyAlignment="1" applyProtection="1">
      <alignment horizontal="center" vertical="top"/>
      <protection hidden="1"/>
    </xf>
    <xf numFmtId="0" fontId="1" fillId="0" borderId="0" xfId="1" applyAlignment="1">
      <alignment horizontal="right" vertical="top"/>
    </xf>
    <xf numFmtId="22" fontId="13" fillId="0" borderId="0" xfId="1" applyNumberFormat="1" applyFont="1" applyAlignment="1">
      <alignment horizontal="left" vertical="top"/>
    </xf>
    <xf numFmtId="0" fontId="1" fillId="0" borderId="52" xfId="1" applyBorder="1" applyAlignment="1">
      <alignment horizontal="left" indent="2"/>
    </xf>
    <xf numFmtId="0" fontId="1" fillId="0" borderId="58" xfId="1" applyBorder="1"/>
    <xf numFmtId="0" fontId="1" fillId="0" borderId="52" xfId="1" applyBorder="1"/>
    <xf numFmtId="0" fontId="16" fillId="8" borderId="62" xfId="1" applyFont="1" applyFill="1" applyBorder="1" applyProtection="1">
      <protection hidden="1"/>
    </xf>
    <xf numFmtId="0" fontId="1" fillId="8" borderId="32" xfId="1" applyFill="1" applyBorder="1" applyProtection="1">
      <protection hidden="1"/>
    </xf>
    <xf numFmtId="0" fontId="16" fillId="8" borderId="32" xfId="1" applyFont="1" applyFill="1" applyBorder="1" applyProtection="1">
      <protection hidden="1"/>
    </xf>
    <xf numFmtId="0" fontId="16" fillId="8" borderId="32" xfId="1" applyFont="1" applyFill="1" applyBorder="1" applyAlignment="1" applyProtection="1">
      <alignment vertical="top"/>
      <protection hidden="1"/>
    </xf>
    <xf numFmtId="0" fontId="16" fillId="8" borderId="32" xfId="1" applyFont="1" applyFill="1" applyBorder="1" applyAlignment="1" applyProtection="1">
      <alignment horizontal="center" vertical="center"/>
      <protection hidden="1"/>
    </xf>
    <xf numFmtId="0" fontId="1" fillId="8" borderId="63" xfId="1" applyFill="1" applyBorder="1" applyProtection="1">
      <protection hidden="1"/>
    </xf>
    <xf numFmtId="0" fontId="1" fillId="0" borderId="0" xfId="5" applyFont="1" applyAlignment="1">
      <alignment vertical="center"/>
    </xf>
    <xf numFmtId="0" fontId="1" fillId="0" borderId="0" xfId="5" applyFont="1" applyAlignment="1" applyProtection="1">
      <alignment vertical="center"/>
      <protection locked="0"/>
    </xf>
    <xf numFmtId="0" fontId="29" fillId="0" borderId="0" xfId="5" applyFont="1" applyAlignment="1">
      <alignment vertical="center"/>
    </xf>
    <xf numFmtId="0" fontId="72" fillId="0" borderId="0" xfId="5" applyFont="1" applyAlignment="1">
      <alignment vertical="center" wrapText="1"/>
    </xf>
    <xf numFmtId="0" fontId="29" fillId="0" borderId="0" xfId="5" applyFont="1" applyAlignment="1" applyProtection="1">
      <alignment vertical="center"/>
      <protection locked="0"/>
    </xf>
    <xf numFmtId="0" fontId="33" fillId="0" borderId="9" xfId="5" applyFont="1" applyBorder="1" applyAlignment="1" applyProtection="1">
      <alignment vertical="center"/>
      <protection locked="0"/>
    </xf>
    <xf numFmtId="0" fontId="73" fillId="0" borderId="0" xfId="1" applyFont="1" applyAlignment="1" applyProtection="1">
      <alignment horizontal="right"/>
      <protection hidden="1"/>
    </xf>
    <xf numFmtId="14" fontId="12" fillId="0" borderId="0" xfId="1" applyNumberFormat="1" applyFont="1" applyAlignment="1" applyProtection="1">
      <alignment horizontal="left" wrapText="1"/>
      <protection locked="0" hidden="1"/>
    </xf>
    <xf numFmtId="0" fontId="29" fillId="0" borderId="0" xfId="5" applyFont="1" applyAlignment="1" applyProtection="1">
      <alignment horizontal="centerContinuous" vertical="center"/>
      <protection locked="0"/>
    </xf>
    <xf numFmtId="0" fontId="3" fillId="0" borderId="0" xfId="5" applyFont="1" applyAlignment="1" applyProtection="1">
      <alignment vertical="center"/>
      <protection locked="0"/>
    </xf>
    <xf numFmtId="0" fontId="75" fillId="0" borderId="0" xfId="5" applyFont="1" applyAlignment="1" applyProtection="1">
      <alignment vertical="center"/>
      <protection locked="0"/>
    </xf>
    <xf numFmtId="0" fontId="7" fillId="0" borderId="0" xfId="5" quotePrefix="1" applyFont="1" applyAlignment="1" applyProtection="1">
      <alignment vertical="center"/>
      <protection locked="0"/>
    </xf>
    <xf numFmtId="0" fontId="81" fillId="0" borderId="0" xfId="5" applyFont="1" applyAlignment="1" applyProtection="1">
      <alignment horizontal="right" vertical="center"/>
      <protection locked="0"/>
    </xf>
    <xf numFmtId="0" fontId="82" fillId="0" borderId="0" xfId="5" applyFont="1" applyAlignment="1">
      <alignment vertical="center"/>
    </xf>
    <xf numFmtId="0" fontId="80" fillId="0" borderId="0" xfId="5" applyFont="1" applyAlignment="1">
      <alignment vertical="center"/>
    </xf>
    <xf numFmtId="0" fontId="77" fillId="0" borderId="0" xfId="5" applyFont="1" applyAlignment="1">
      <alignment horizontal="right" vertical="center"/>
    </xf>
    <xf numFmtId="167" fontId="61" fillId="0" borderId="2" xfId="5" applyNumberFormat="1" applyFont="1" applyBorder="1" applyAlignment="1">
      <alignment horizontal="right" vertical="center"/>
    </xf>
    <xf numFmtId="0" fontId="83" fillId="0" borderId="0" xfId="5" applyFont="1" applyAlignment="1" applyProtection="1">
      <alignment horizontal="left" vertical="center"/>
      <protection locked="0"/>
    </xf>
    <xf numFmtId="167" fontId="84" fillId="0" borderId="0" xfId="5" quotePrefix="1" applyNumberFormat="1" applyFont="1" applyAlignment="1">
      <alignment vertical="center"/>
    </xf>
    <xf numFmtId="0" fontId="61" fillId="0" borderId="0" xfId="5" applyFont="1" applyAlignment="1" applyProtection="1">
      <alignment horizontal="left" vertical="center"/>
      <protection locked="0"/>
    </xf>
    <xf numFmtId="0" fontId="85" fillId="0" borderId="0" xfId="5" applyFont="1" applyAlignment="1">
      <alignment horizontal="right" vertical="center"/>
    </xf>
    <xf numFmtId="0" fontId="73" fillId="0" borderId="0" xfId="5" applyFont="1" applyAlignment="1">
      <alignment vertical="center"/>
    </xf>
    <xf numFmtId="0" fontId="80" fillId="0" borderId="0" xfId="5" quotePrefix="1" applyFont="1" applyAlignment="1">
      <alignment horizontal="left" vertical="center"/>
    </xf>
    <xf numFmtId="0" fontId="29" fillId="0" borderId="0" xfId="5" applyFont="1" applyAlignment="1">
      <alignment horizontal="left" vertical="center"/>
    </xf>
    <xf numFmtId="0" fontId="55" fillId="0" borderId="0" xfId="5" applyFont="1" applyAlignment="1" applyProtection="1">
      <alignment vertical="center" wrapText="1"/>
      <protection locked="0"/>
    </xf>
    <xf numFmtId="0" fontId="76" fillId="0" borderId="0" xfId="5" applyFont="1" applyAlignment="1" applyProtection="1">
      <alignment wrapText="1"/>
      <protection locked="0"/>
    </xf>
    <xf numFmtId="0" fontId="1" fillId="0" borderId="4" xfId="5" quotePrefix="1" applyFont="1" applyBorder="1" applyAlignment="1" applyProtection="1">
      <alignment horizontal="left" vertical="center"/>
      <protection locked="0"/>
    </xf>
    <xf numFmtId="0" fontId="1" fillId="0" borderId="0" xfId="5" quotePrefix="1" applyFont="1" applyAlignment="1" applyProtection="1">
      <alignment horizontal="left" vertical="center"/>
      <protection locked="0"/>
    </xf>
    <xf numFmtId="0" fontId="3" fillId="0" borderId="0" xfId="5" applyFont="1" applyAlignment="1">
      <alignment horizontal="right"/>
    </xf>
    <xf numFmtId="0" fontId="7" fillId="0" borderId="0" xfId="5" applyFont="1" applyAlignment="1">
      <alignment vertical="center"/>
    </xf>
    <xf numFmtId="0" fontId="84" fillId="0" borderId="0" xfId="5" applyFont="1" applyAlignment="1">
      <alignment horizontal="center" vertical="center"/>
    </xf>
    <xf numFmtId="0" fontId="16" fillId="0" borderId="0" xfId="5" applyFont="1" applyAlignment="1">
      <alignment vertical="center"/>
    </xf>
    <xf numFmtId="0" fontId="73" fillId="0" borderId="0" xfId="1" applyFont="1"/>
    <xf numFmtId="0" fontId="87" fillId="0" borderId="0" xfId="1" applyFont="1" applyAlignment="1">
      <alignment horizontal="right"/>
    </xf>
    <xf numFmtId="14" fontId="73" fillId="0" borderId="0" xfId="1" applyNumberFormat="1" applyFont="1" applyAlignment="1">
      <alignment horizontal="left"/>
    </xf>
    <xf numFmtId="0" fontId="2" fillId="0" borderId="0" xfId="1" applyFont="1" applyAlignment="1">
      <alignment horizontal="center" vertical="center"/>
    </xf>
    <xf numFmtId="0" fontId="2" fillId="0" borderId="0" xfId="1" applyFont="1"/>
    <xf numFmtId="0" fontId="6" fillId="8" borderId="0" xfId="1" applyFont="1" applyFill="1" applyAlignment="1" applyProtection="1">
      <alignment horizontal="left" textRotation="180"/>
      <protection hidden="1"/>
    </xf>
    <xf numFmtId="0" fontId="89" fillId="8" borderId="0" xfId="1" applyFont="1" applyFill="1" applyAlignment="1" applyProtection="1">
      <alignment vertical="center"/>
      <protection hidden="1"/>
    </xf>
    <xf numFmtId="0" fontId="89" fillId="8" borderId="0" xfId="1" applyFont="1" applyFill="1" applyAlignment="1" applyProtection="1">
      <alignment horizontal="left" vertical="center"/>
      <protection hidden="1"/>
    </xf>
    <xf numFmtId="0" fontId="89" fillId="8" borderId="0" xfId="1" applyFont="1" applyFill="1" applyAlignment="1" applyProtection="1">
      <alignment horizontal="center" vertical="center"/>
      <protection hidden="1"/>
    </xf>
    <xf numFmtId="0" fontId="6" fillId="0" borderId="0" xfId="1" applyFont="1" applyAlignment="1" applyProtection="1">
      <alignment horizontal="right"/>
      <protection hidden="1"/>
    </xf>
    <xf numFmtId="0" fontId="90" fillId="8" borderId="0" xfId="1" applyFont="1" applyFill="1" applyAlignment="1" applyProtection="1">
      <alignment horizontal="right"/>
      <protection hidden="1"/>
    </xf>
    <xf numFmtId="14" fontId="91" fillId="8" borderId="0" xfId="1" applyNumberFormat="1" applyFont="1" applyFill="1" applyAlignment="1" applyProtection="1">
      <alignment horizontal="right"/>
      <protection hidden="1"/>
    </xf>
    <xf numFmtId="2" fontId="69" fillId="8" borderId="0" xfId="1" applyNumberFormat="1" applyFont="1" applyFill="1" applyAlignment="1" applyProtection="1">
      <alignment horizontal="right"/>
      <protection hidden="1"/>
    </xf>
    <xf numFmtId="14" fontId="11" fillId="0" borderId="0" xfId="1" applyNumberFormat="1" applyFont="1" applyAlignment="1" applyProtection="1">
      <alignment horizontal="left" vertical="center"/>
      <protection locked="0" hidden="1"/>
    </xf>
    <xf numFmtId="0" fontId="6" fillId="8" borderId="0" xfId="1" applyFont="1" applyFill="1" applyProtection="1">
      <protection hidden="1"/>
    </xf>
    <xf numFmtId="0" fontId="6" fillId="0" borderId="0" xfId="1" applyFont="1" applyProtection="1">
      <protection hidden="1"/>
    </xf>
    <xf numFmtId="0" fontId="92" fillId="9" borderId="41" xfId="1" applyFont="1" applyFill="1" applyBorder="1" applyAlignment="1" applyProtection="1">
      <alignment horizontal="center" vertical="center" wrapText="1"/>
      <protection hidden="1"/>
    </xf>
    <xf numFmtId="0" fontId="64" fillId="9" borderId="69" xfId="1" applyFont="1" applyFill="1" applyBorder="1" applyAlignment="1" applyProtection="1">
      <alignment horizontal="center" vertical="center" textRotation="90" wrapText="1"/>
      <protection hidden="1"/>
    </xf>
    <xf numFmtId="12" fontId="68" fillId="9" borderId="42" xfId="1" applyNumberFormat="1" applyFont="1" applyFill="1" applyBorder="1" applyAlignment="1" applyProtection="1">
      <alignment horizontal="center" vertical="center" wrapText="1"/>
      <protection hidden="1"/>
    </xf>
    <xf numFmtId="0" fontId="64" fillId="9" borderId="42" xfId="1" applyFont="1" applyFill="1" applyBorder="1" applyAlignment="1" applyProtection="1">
      <alignment horizontal="center" vertical="center" textRotation="90" wrapText="1"/>
      <protection hidden="1"/>
    </xf>
    <xf numFmtId="0" fontId="64" fillId="9" borderId="42" xfId="1" applyFont="1" applyFill="1" applyBorder="1" applyAlignment="1" applyProtection="1">
      <alignment horizontal="center" vertical="center" wrapText="1"/>
      <protection hidden="1"/>
    </xf>
    <xf numFmtId="0" fontId="65" fillId="9" borderId="42" xfId="1" applyFont="1" applyFill="1" applyBorder="1" applyAlignment="1" applyProtection="1">
      <alignment horizontal="center" vertical="center" textRotation="90" wrapText="1"/>
      <protection hidden="1"/>
    </xf>
    <xf numFmtId="0" fontId="65" fillId="9" borderId="42" xfId="1" applyFont="1" applyFill="1" applyBorder="1" applyAlignment="1" applyProtection="1">
      <alignment horizontal="center" vertical="center" textRotation="90"/>
      <protection hidden="1"/>
    </xf>
    <xf numFmtId="12" fontId="64" fillId="9" borderId="42" xfId="1" applyNumberFormat="1" applyFont="1" applyFill="1" applyBorder="1" applyAlignment="1" applyProtection="1">
      <alignment horizontal="center" vertical="center" textRotation="90" wrapText="1"/>
      <protection hidden="1"/>
    </xf>
    <xf numFmtId="12" fontId="93" fillId="9" borderId="42" xfId="1" applyNumberFormat="1" applyFont="1" applyFill="1" applyBorder="1" applyAlignment="1" applyProtection="1">
      <alignment horizontal="center" vertical="center" wrapText="1"/>
      <protection hidden="1"/>
    </xf>
    <xf numFmtId="12" fontId="65" fillId="9" borderId="42" xfId="1" applyNumberFormat="1" applyFont="1" applyFill="1" applyBorder="1" applyAlignment="1" applyProtection="1">
      <alignment horizontal="center" vertical="center" textRotation="90" wrapText="1"/>
      <protection hidden="1"/>
    </xf>
    <xf numFmtId="2" fontId="64" fillId="9" borderId="43" xfId="1" applyNumberFormat="1" applyFont="1" applyFill="1" applyBorder="1" applyAlignment="1" applyProtection="1">
      <alignment horizontal="center" vertical="center" textRotation="90" wrapText="1"/>
      <protection hidden="1"/>
    </xf>
    <xf numFmtId="2" fontId="64" fillId="13" borderId="43" xfId="1" applyNumberFormat="1" applyFont="1" applyFill="1" applyBorder="1" applyAlignment="1" applyProtection="1">
      <alignment horizontal="center" vertical="center" textRotation="90" wrapText="1"/>
      <protection hidden="1"/>
    </xf>
    <xf numFmtId="0" fontId="64" fillId="13" borderId="70" xfId="1" applyFont="1" applyFill="1" applyBorder="1" applyAlignment="1" applyProtection="1">
      <alignment horizontal="center" vertical="center"/>
      <protection hidden="1"/>
    </xf>
    <xf numFmtId="0" fontId="65" fillId="11" borderId="71" xfId="1" applyFont="1" applyFill="1" applyBorder="1" applyAlignment="1" applyProtection="1">
      <alignment horizontal="center" vertical="center" wrapText="1"/>
      <protection hidden="1"/>
    </xf>
    <xf numFmtId="0" fontId="6" fillId="8" borderId="0" xfId="1" applyFont="1" applyFill="1" applyAlignment="1" applyProtection="1">
      <alignment vertical="center"/>
      <protection hidden="1"/>
    </xf>
    <xf numFmtId="0" fontId="6" fillId="0" borderId="0" xfId="1" applyFont="1" applyAlignment="1" applyProtection="1">
      <alignment vertical="center"/>
      <protection hidden="1"/>
    </xf>
    <xf numFmtId="12" fontId="68" fillId="11" borderId="72" xfId="1" applyNumberFormat="1" applyFont="1" applyFill="1" applyBorder="1" applyAlignment="1" applyProtection="1">
      <alignment horizontal="left" vertical="center" wrapText="1"/>
      <protection hidden="1"/>
    </xf>
    <xf numFmtId="12" fontId="68" fillId="11" borderId="73" xfId="1" applyNumberFormat="1" applyFont="1" applyFill="1" applyBorder="1" applyAlignment="1" applyProtection="1">
      <alignment horizontal="left" vertical="center" wrapText="1"/>
      <protection hidden="1"/>
    </xf>
    <xf numFmtId="0" fontId="33" fillId="11" borderId="73" xfId="1" applyFont="1" applyFill="1" applyBorder="1" applyAlignment="1" applyProtection="1">
      <alignment horizontal="left" vertical="center" indent="1"/>
      <protection hidden="1"/>
    </xf>
    <xf numFmtId="0" fontId="1" fillId="11" borderId="73" xfId="1" applyFill="1" applyBorder="1" applyAlignment="1" applyProtection="1">
      <alignment horizontal="center" vertical="center" wrapText="1"/>
      <protection hidden="1"/>
    </xf>
    <xf numFmtId="2" fontId="68" fillId="13" borderId="74" xfId="1" applyNumberFormat="1" applyFont="1" applyFill="1" applyBorder="1" applyAlignment="1" applyProtection="1">
      <alignment horizontal="right"/>
      <protection hidden="1"/>
    </xf>
    <xf numFmtId="2" fontId="68" fillId="13" borderId="74" xfId="1" applyNumberFormat="1" applyFont="1" applyFill="1" applyBorder="1" applyProtection="1">
      <protection hidden="1"/>
    </xf>
    <xf numFmtId="2" fontId="68" fillId="13" borderId="74" xfId="1" applyNumberFormat="1" applyFont="1" applyFill="1" applyBorder="1" applyAlignment="1" applyProtection="1">
      <alignment horizontal="center" vertical="top"/>
      <protection hidden="1"/>
    </xf>
    <xf numFmtId="49" fontId="94" fillId="14" borderId="75" xfId="1" applyNumberFormat="1" applyFont="1" applyFill="1" applyBorder="1" applyAlignment="1" applyProtection="1">
      <alignment horizontal="center"/>
      <protection hidden="1"/>
    </xf>
    <xf numFmtId="0" fontId="6" fillId="0" borderId="78" xfId="1" applyFont="1" applyBorder="1" applyAlignment="1" applyProtection="1">
      <alignment horizontal="center" vertical="center" wrapText="1"/>
      <protection locked="0"/>
    </xf>
    <xf numFmtId="2" fontId="62" fillId="0" borderId="78" xfId="1" applyNumberFormat="1" applyFont="1" applyBorder="1" applyAlignment="1" applyProtection="1">
      <alignment horizontal="center" vertical="center" wrapText="1"/>
      <protection locked="0"/>
    </xf>
    <xf numFmtId="2" fontId="62" fillId="0" borderId="78" xfId="1" applyNumberFormat="1" applyFont="1" applyBorder="1" applyAlignment="1" applyProtection="1">
      <alignment vertical="center" wrapText="1"/>
      <protection locked="0"/>
    </xf>
    <xf numFmtId="12" fontId="6" fillId="0" borderId="0" xfId="1" applyNumberFormat="1" applyFont="1" applyProtection="1">
      <protection hidden="1"/>
    </xf>
    <xf numFmtId="2" fontId="62" fillId="0" borderId="83" xfId="1" applyNumberFormat="1" applyFont="1" applyBorder="1" applyAlignment="1" applyProtection="1">
      <alignment horizontal="center" vertical="center" wrapText="1"/>
      <protection locked="0"/>
    </xf>
    <xf numFmtId="2" fontId="62" fillId="0" borderId="83" xfId="1" applyNumberFormat="1" applyFont="1" applyBorder="1" applyAlignment="1" applyProtection="1">
      <alignment vertical="center" wrapText="1"/>
      <protection locked="0"/>
    </xf>
    <xf numFmtId="0" fontId="68" fillId="11" borderId="72" xfId="1" applyFont="1" applyFill="1" applyBorder="1" applyAlignment="1" applyProtection="1">
      <alignment horizontal="center" vertical="center"/>
      <protection hidden="1"/>
    </xf>
    <xf numFmtId="0" fontId="68" fillId="11" borderId="73" xfId="1" applyFont="1" applyFill="1" applyBorder="1" applyAlignment="1" applyProtection="1">
      <alignment horizontal="center" vertical="center"/>
      <protection hidden="1"/>
    </xf>
    <xf numFmtId="0" fontId="68" fillId="11" borderId="73" xfId="1" applyFont="1" applyFill="1" applyBorder="1" applyAlignment="1" applyProtection="1">
      <alignment horizontal="left" vertical="center" indent="1"/>
      <protection hidden="1"/>
    </xf>
    <xf numFmtId="0" fontId="64" fillId="11" borderId="73" xfId="1" applyFont="1" applyFill="1" applyBorder="1" applyAlignment="1" applyProtection="1">
      <alignment horizontal="center"/>
      <protection hidden="1"/>
    </xf>
    <xf numFmtId="0" fontId="68" fillId="11" borderId="73" xfId="1" applyFont="1" applyFill="1" applyBorder="1" applyAlignment="1" applyProtection="1">
      <alignment horizontal="center"/>
      <protection hidden="1"/>
    </xf>
    <xf numFmtId="0" fontId="64" fillId="11" borderId="73" xfId="1" applyFont="1" applyFill="1" applyBorder="1" applyProtection="1">
      <protection hidden="1"/>
    </xf>
    <xf numFmtId="0" fontId="64" fillId="11" borderId="73" xfId="1" applyFont="1" applyFill="1" applyBorder="1" applyAlignment="1" applyProtection="1">
      <alignment horizontal="center" vertical="center"/>
      <protection hidden="1"/>
    </xf>
    <xf numFmtId="2" fontId="68" fillId="11" borderId="73" xfId="1" applyNumberFormat="1" applyFont="1" applyFill="1" applyBorder="1" applyAlignment="1" applyProtection="1">
      <alignment horizontal="center" vertical="center"/>
      <protection hidden="1"/>
    </xf>
    <xf numFmtId="2" fontId="68" fillId="14" borderId="74" xfId="1" applyNumberFormat="1" applyFont="1" applyFill="1" applyBorder="1" applyAlignment="1" applyProtection="1">
      <alignment horizontal="right" vertical="center"/>
      <protection hidden="1"/>
    </xf>
    <xf numFmtId="2" fontId="68" fillId="14" borderId="74" xfId="1" applyNumberFormat="1" applyFont="1" applyFill="1" applyBorder="1" applyAlignment="1" applyProtection="1">
      <alignment vertical="center"/>
      <protection hidden="1"/>
    </xf>
    <xf numFmtId="2" fontId="68" fillId="14" borderId="82" xfId="1" applyNumberFormat="1" applyFont="1" applyFill="1" applyBorder="1" applyAlignment="1" applyProtection="1">
      <alignment horizontal="center" vertical="center"/>
      <protection hidden="1"/>
    </xf>
    <xf numFmtId="49" fontId="94" fillId="14" borderId="84" xfId="1" applyNumberFormat="1" applyFont="1" applyFill="1" applyBorder="1" applyAlignment="1" applyProtection="1">
      <alignment horizontal="center"/>
      <protection hidden="1"/>
    </xf>
    <xf numFmtId="0" fontId="68" fillId="11" borderId="85" xfId="1" applyFont="1" applyFill="1" applyBorder="1" applyAlignment="1" applyProtection="1">
      <alignment horizontal="center" vertical="center"/>
      <protection hidden="1"/>
    </xf>
    <xf numFmtId="2" fontId="68" fillId="14" borderId="74" xfId="1" applyNumberFormat="1" applyFont="1" applyFill="1" applyBorder="1" applyAlignment="1" applyProtection="1">
      <alignment horizontal="center" vertical="center"/>
      <protection hidden="1"/>
    </xf>
    <xf numFmtId="0" fontId="68" fillId="11" borderId="73" xfId="1" applyFont="1" applyFill="1" applyBorder="1" applyAlignment="1" applyProtection="1">
      <alignment horizontal="left" vertical="center"/>
      <protection hidden="1"/>
    </xf>
    <xf numFmtId="2" fontId="68" fillId="14" borderId="86" xfId="1" applyNumberFormat="1" applyFont="1" applyFill="1" applyBorder="1" applyAlignment="1" applyProtection="1">
      <alignment horizontal="right" vertical="center"/>
      <protection hidden="1"/>
    </xf>
    <xf numFmtId="2" fontId="68" fillId="14" borderId="86" xfId="1" applyNumberFormat="1" applyFont="1" applyFill="1" applyBorder="1" applyAlignment="1" applyProtection="1">
      <alignment vertical="center"/>
      <protection hidden="1"/>
    </xf>
    <xf numFmtId="0" fontId="64" fillId="11" borderId="73" xfId="1" applyFont="1" applyFill="1" applyBorder="1" applyAlignment="1" applyProtection="1">
      <alignment horizontal="left" vertical="center"/>
      <protection hidden="1"/>
    </xf>
    <xf numFmtId="2" fontId="68" fillId="11" borderId="73" xfId="1" applyNumberFormat="1" applyFont="1" applyFill="1" applyBorder="1" applyAlignment="1" applyProtection="1">
      <alignment horizontal="left" vertical="center"/>
      <protection hidden="1"/>
    </xf>
    <xf numFmtId="2" fontId="4" fillId="14" borderId="74" xfId="1" applyNumberFormat="1" applyFont="1" applyFill="1" applyBorder="1" applyAlignment="1" applyProtection="1">
      <alignment horizontal="right" vertical="center"/>
      <protection hidden="1"/>
    </xf>
    <xf numFmtId="2" fontId="4" fillId="14" borderId="74" xfId="1" applyNumberFormat="1" applyFont="1" applyFill="1" applyBorder="1" applyAlignment="1" applyProtection="1">
      <alignment vertical="center"/>
      <protection hidden="1"/>
    </xf>
    <xf numFmtId="2" fontId="4" fillId="14" borderId="74" xfId="1" applyNumberFormat="1" applyFont="1" applyFill="1" applyBorder="1" applyAlignment="1" applyProtection="1">
      <alignment horizontal="center" vertical="center"/>
      <protection hidden="1"/>
    </xf>
    <xf numFmtId="0" fontId="92" fillId="0" borderId="87" xfId="1" applyFont="1" applyBorder="1" applyAlignment="1" applyProtection="1">
      <alignment horizontal="center" vertical="center" wrapText="1"/>
      <protection locked="0"/>
    </xf>
    <xf numFmtId="12" fontId="92" fillId="0" borderId="78" xfId="1" applyNumberFormat="1" applyFont="1" applyBorder="1" applyAlignment="1" applyProtection="1">
      <alignment horizontal="left" vertical="center" wrapText="1"/>
      <protection locked="0"/>
    </xf>
    <xf numFmtId="0" fontId="6" fillId="0" borderId="78" xfId="1" applyFont="1" applyBorder="1" applyAlignment="1" applyProtection="1">
      <alignment vertical="center" wrapText="1"/>
      <protection locked="0"/>
    </xf>
    <xf numFmtId="0" fontId="6" fillId="0" borderId="78" xfId="1" applyFont="1" applyBorder="1" applyAlignment="1" applyProtection="1">
      <alignment horizontal="center" vertical="center"/>
      <protection locked="0"/>
    </xf>
    <xf numFmtId="0" fontId="63" fillId="0" borderId="78" xfId="1" applyFont="1" applyBorder="1" applyAlignment="1" applyProtection="1">
      <alignment horizontal="left" vertical="center" wrapText="1"/>
      <protection locked="0"/>
    </xf>
    <xf numFmtId="0" fontId="6" fillId="0" borderId="88" xfId="1" applyFont="1" applyBorder="1" applyAlignment="1" applyProtection="1">
      <alignment horizontal="center" vertical="center" wrapText="1"/>
      <protection locked="0"/>
    </xf>
    <xf numFmtId="2" fontId="62" fillId="11" borderId="77" xfId="1" applyNumberFormat="1" applyFont="1" applyFill="1" applyBorder="1" applyAlignment="1" applyProtection="1">
      <alignment vertical="center" wrapText="1"/>
      <protection hidden="1"/>
    </xf>
    <xf numFmtId="2" fontId="62" fillId="0" borderId="77" xfId="1" applyNumberFormat="1" applyFont="1" applyBorder="1" applyAlignment="1" applyProtection="1">
      <alignment horizontal="center" vertical="center" wrapText="1"/>
      <protection locked="0"/>
    </xf>
    <xf numFmtId="2" fontId="68" fillId="11" borderId="77" xfId="1" applyNumberFormat="1" applyFont="1" applyFill="1" applyBorder="1" applyAlignment="1" applyProtection="1">
      <alignment horizontal="right" vertical="center" wrapText="1"/>
      <protection hidden="1"/>
    </xf>
    <xf numFmtId="2" fontId="68" fillId="0" borderId="77" xfId="1" applyNumberFormat="1" applyFont="1" applyBorder="1" applyAlignment="1" applyProtection="1">
      <alignment horizontal="right" vertical="center" wrapText="1"/>
      <protection locked="0" hidden="1"/>
    </xf>
    <xf numFmtId="2" fontId="68" fillId="11" borderId="77" xfId="1" applyNumberFormat="1" applyFont="1" applyFill="1" applyBorder="1" applyAlignment="1" applyProtection="1">
      <alignment vertical="center" wrapText="1"/>
      <protection hidden="1"/>
    </xf>
    <xf numFmtId="2" fontId="95" fillId="11" borderId="77" xfId="1" applyNumberFormat="1" applyFont="1" applyFill="1" applyBorder="1" applyAlignment="1" applyProtection="1">
      <alignment horizontal="right" vertical="center"/>
      <protection hidden="1"/>
    </xf>
    <xf numFmtId="2" fontId="95" fillId="11" borderId="77" xfId="1" applyNumberFormat="1" applyFont="1" applyFill="1" applyBorder="1" applyAlignment="1" applyProtection="1">
      <alignment horizontal="center" vertical="center"/>
      <protection hidden="1"/>
    </xf>
    <xf numFmtId="49" fontId="96" fillId="0" borderId="79" xfId="1" applyNumberFormat="1" applyFont="1" applyBorder="1" applyAlignment="1" applyProtection="1">
      <alignment horizontal="right" vertical="center" wrapText="1"/>
      <protection locked="0"/>
    </xf>
    <xf numFmtId="12" fontId="6" fillId="0" borderId="0" xfId="1" applyNumberFormat="1" applyFont="1" applyAlignment="1" applyProtection="1">
      <alignment vertical="center"/>
      <protection hidden="1"/>
    </xf>
    <xf numFmtId="0" fontId="97" fillId="0" borderId="0" xfId="1" applyFont="1" applyAlignment="1" applyProtection="1">
      <alignment vertical="center"/>
      <protection hidden="1"/>
    </xf>
    <xf numFmtId="0" fontId="92" fillId="0" borderId="37" xfId="1" applyFont="1" applyBorder="1" applyAlignment="1" applyProtection="1">
      <alignment horizontal="center" vertical="center" wrapText="1"/>
      <protection locked="0"/>
    </xf>
    <xf numFmtId="49" fontId="96" fillId="0" borderId="39" xfId="1" applyNumberFormat="1" applyFont="1" applyBorder="1" applyAlignment="1" applyProtection="1">
      <alignment vertical="center" wrapText="1"/>
      <protection locked="0"/>
    </xf>
    <xf numFmtId="0" fontId="92" fillId="0" borderId="89" xfId="1" applyFont="1" applyBorder="1" applyAlignment="1" applyProtection="1">
      <alignment horizontal="center" vertical="center" wrapText="1"/>
      <protection locked="0"/>
    </xf>
    <xf numFmtId="0" fontId="6" fillId="0" borderId="83" xfId="1" applyFont="1" applyBorder="1" applyAlignment="1" applyProtection="1">
      <alignment horizontal="center" vertical="center" wrapText="1"/>
      <protection locked="0"/>
    </xf>
    <xf numFmtId="12" fontId="92" fillId="0" borderId="83" xfId="1" applyNumberFormat="1" applyFont="1" applyBorder="1" applyAlignment="1" applyProtection="1">
      <alignment horizontal="left" vertical="center" wrapText="1"/>
      <protection locked="0"/>
    </xf>
    <xf numFmtId="0" fontId="6" fillId="0" borderId="83" xfId="1" applyFont="1" applyBorder="1" applyAlignment="1" applyProtection="1">
      <alignment vertical="center" wrapText="1"/>
      <protection locked="0"/>
    </xf>
    <xf numFmtId="0" fontId="6" fillId="0" borderId="83" xfId="1" applyFont="1" applyBorder="1" applyAlignment="1" applyProtection="1">
      <alignment horizontal="center" vertical="center"/>
      <protection locked="0"/>
    </xf>
    <xf numFmtId="0" fontId="63" fillId="0" borderId="83" xfId="1" applyFont="1" applyBorder="1" applyAlignment="1" applyProtection="1">
      <alignment horizontal="left" vertical="center" wrapText="1"/>
      <protection locked="0"/>
    </xf>
    <xf numFmtId="0" fontId="6" fillId="0" borderId="90" xfId="1" applyFont="1" applyBorder="1" applyAlignment="1" applyProtection="1">
      <alignment horizontal="center" vertical="center" wrapText="1"/>
      <protection locked="0"/>
    </xf>
    <xf numFmtId="12" fontId="62" fillId="11" borderId="81" xfId="1" applyNumberFormat="1" applyFont="1" applyFill="1" applyBorder="1" applyAlignment="1" applyProtection="1">
      <alignment vertical="center" wrapText="1"/>
      <protection hidden="1"/>
    </xf>
    <xf numFmtId="2" fontId="62" fillId="11" borderId="81" xfId="1" applyNumberFormat="1" applyFont="1" applyFill="1" applyBorder="1" applyAlignment="1" applyProtection="1">
      <alignment vertical="center" wrapText="1"/>
      <protection hidden="1"/>
    </xf>
    <xf numFmtId="12" fontId="62" fillId="0" borderId="81" xfId="1" applyNumberFormat="1" applyFont="1" applyBorder="1" applyAlignment="1" applyProtection="1">
      <alignment horizontal="center" vertical="center" wrapText="1"/>
      <protection locked="0"/>
    </xf>
    <xf numFmtId="2" fontId="68" fillId="11" borderId="81" xfId="1" applyNumberFormat="1" applyFont="1" applyFill="1" applyBorder="1" applyAlignment="1" applyProtection="1">
      <alignment horizontal="right" vertical="center" wrapText="1"/>
      <protection hidden="1"/>
    </xf>
    <xf numFmtId="2" fontId="68" fillId="0" borderId="81" xfId="1" applyNumberFormat="1" applyFont="1" applyBorder="1" applyAlignment="1" applyProtection="1">
      <alignment horizontal="right" vertical="center" wrapText="1"/>
      <protection locked="0" hidden="1"/>
    </xf>
    <xf numFmtId="2" fontId="68" fillId="11" borderId="83" xfId="1" applyNumberFormat="1" applyFont="1" applyFill="1" applyBorder="1" applyAlignment="1" applyProtection="1">
      <alignment vertical="center" wrapText="1"/>
      <protection hidden="1"/>
    </xf>
    <xf numFmtId="2" fontId="95" fillId="11" borderId="81" xfId="1" applyNumberFormat="1" applyFont="1" applyFill="1" applyBorder="1" applyAlignment="1" applyProtection="1">
      <alignment horizontal="right" vertical="center"/>
      <protection hidden="1"/>
    </xf>
    <xf numFmtId="2" fontId="95" fillId="11" borderId="81" xfId="1" applyNumberFormat="1" applyFont="1" applyFill="1" applyBorder="1" applyAlignment="1" applyProtection="1">
      <alignment horizontal="center" vertical="center"/>
      <protection hidden="1"/>
    </xf>
    <xf numFmtId="49" fontId="96" fillId="0" borderId="84" xfId="1" applyNumberFormat="1" applyFont="1" applyBorder="1" applyAlignment="1" applyProtection="1">
      <alignment vertical="center" wrapText="1"/>
      <protection locked="0"/>
    </xf>
    <xf numFmtId="2" fontId="68" fillId="13" borderId="74" xfId="1" applyNumberFormat="1" applyFont="1" applyFill="1" applyBorder="1" applyAlignment="1" applyProtection="1">
      <alignment horizontal="right" vertical="center"/>
      <protection hidden="1"/>
    </xf>
    <xf numFmtId="2" fontId="68" fillId="13" borderId="74" xfId="1" applyNumberFormat="1" applyFont="1" applyFill="1" applyBorder="1" applyAlignment="1" applyProtection="1">
      <alignment vertical="center"/>
      <protection hidden="1"/>
    </xf>
    <xf numFmtId="2" fontId="68" fillId="13" borderId="74" xfId="1" applyNumberFormat="1" applyFont="1" applyFill="1" applyBorder="1" applyAlignment="1" applyProtection="1">
      <alignment horizontal="center" vertical="center"/>
      <protection hidden="1"/>
    </xf>
    <xf numFmtId="12" fontId="62" fillId="11" borderId="77" xfId="1" applyNumberFormat="1" applyFont="1" applyFill="1" applyBorder="1" applyAlignment="1" applyProtection="1">
      <alignment vertical="center" wrapText="1"/>
      <protection hidden="1"/>
    </xf>
    <xf numFmtId="12" fontId="62" fillId="0" borderId="77" xfId="1" applyNumberFormat="1" applyFont="1" applyBorder="1" applyAlignment="1" applyProtection="1">
      <alignment horizontal="center" vertical="center" wrapText="1"/>
      <protection locked="0" hidden="1"/>
    </xf>
    <xf numFmtId="49" fontId="96" fillId="0" borderId="79" xfId="1" applyNumberFormat="1" applyFont="1" applyBorder="1" applyAlignment="1" applyProtection="1">
      <alignment vertical="center" wrapText="1"/>
      <protection locked="0" hidden="1"/>
    </xf>
    <xf numFmtId="49" fontId="96" fillId="0" borderId="39" xfId="1" applyNumberFormat="1" applyFont="1" applyBorder="1" applyAlignment="1" applyProtection="1">
      <alignment vertical="center" wrapText="1"/>
      <protection locked="0" hidden="1"/>
    </xf>
    <xf numFmtId="12" fontId="62" fillId="0" borderId="81" xfId="1" applyNumberFormat="1" applyFont="1" applyBorder="1" applyAlignment="1" applyProtection="1">
      <alignment horizontal="center" vertical="center" wrapText="1"/>
      <protection locked="0" hidden="1"/>
    </xf>
    <xf numFmtId="2" fontId="68" fillId="11" borderId="81" xfId="1" applyNumberFormat="1" applyFont="1" applyFill="1" applyBorder="1" applyAlignment="1" applyProtection="1">
      <alignment vertical="center" wrapText="1"/>
      <protection hidden="1"/>
    </xf>
    <xf numFmtId="49" fontId="96" fillId="0" borderId="84" xfId="1" applyNumberFormat="1" applyFont="1" applyBorder="1" applyAlignment="1" applyProtection="1">
      <alignment vertical="center" wrapText="1"/>
      <protection locked="0" hidden="1"/>
    </xf>
    <xf numFmtId="0" fontId="68" fillId="14" borderId="73" xfId="1" applyFont="1" applyFill="1" applyBorder="1" applyAlignment="1" applyProtection="1">
      <alignment horizontal="right" vertical="center"/>
      <protection hidden="1"/>
    </xf>
    <xf numFmtId="0" fontId="68" fillId="14" borderId="73" xfId="1" applyFont="1" applyFill="1" applyBorder="1" applyAlignment="1" applyProtection="1">
      <alignment horizontal="center" vertical="center"/>
      <protection hidden="1"/>
    </xf>
    <xf numFmtId="2" fontId="68" fillId="14" borderId="86" xfId="1" applyNumberFormat="1" applyFont="1" applyFill="1" applyBorder="1" applyAlignment="1" applyProtection="1">
      <alignment horizontal="center" vertical="center"/>
      <protection hidden="1"/>
    </xf>
    <xf numFmtId="12" fontId="62" fillId="11" borderId="77" xfId="1" applyNumberFormat="1" applyFont="1" applyFill="1" applyBorder="1" applyAlignment="1" applyProtection="1">
      <alignment horizontal="center" vertical="center" wrapText="1"/>
      <protection hidden="1"/>
    </xf>
    <xf numFmtId="12" fontId="68" fillId="11" borderId="77" xfId="1" applyNumberFormat="1" applyFont="1" applyFill="1" applyBorder="1" applyAlignment="1" applyProtection="1">
      <alignment horizontal="right" vertical="center" wrapText="1"/>
      <protection hidden="1"/>
    </xf>
    <xf numFmtId="12" fontId="6" fillId="11" borderId="77" xfId="1" applyNumberFormat="1" applyFont="1" applyFill="1" applyBorder="1" applyAlignment="1" applyProtection="1">
      <alignment horizontal="center" vertical="center" wrapText="1"/>
      <protection hidden="1"/>
    </xf>
    <xf numFmtId="2" fontId="68" fillId="0" borderId="91" xfId="1" applyNumberFormat="1" applyFont="1" applyBorder="1" applyAlignment="1" applyProtection="1">
      <alignment horizontal="right" vertical="center"/>
      <protection locked="0"/>
    </xf>
    <xf numFmtId="2" fontId="95" fillId="11" borderId="78" xfId="1" applyNumberFormat="1" applyFont="1" applyFill="1" applyBorder="1" applyAlignment="1" applyProtection="1">
      <alignment horizontal="center" vertical="center"/>
      <protection hidden="1"/>
    </xf>
    <xf numFmtId="49" fontId="96" fillId="0" borderId="79" xfId="1" applyNumberFormat="1" applyFont="1" applyBorder="1" applyAlignment="1" applyProtection="1">
      <alignment wrapText="1"/>
      <protection locked="0"/>
    </xf>
    <xf numFmtId="49" fontId="96" fillId="0" borderId="39" xfId="1" applyNumberFormat="1" applyFont="1" applyBorder="1" applyAlignment="1" applyProtection="1">
      <alignment wrapText="1"/>
      <protection locked="0"/>
    </xf>
    <xf numFmtId="12" fontId="62" fillId="11" borderId="6" xfId="1" applyNumberFormat="1" applyFont="1" applyFill="1" applyBorder="1" applyAlignment="1" applyProtection="1">
      <alignment vertical="center" wrapText="1"/>
      <protection hidden="1"/>
    </xf>
    <xf numFmtId="2" fontId="62" fillId="11" borderId="6" xfId="1" applyNumberFormat="1" applyFont="1" applyFill="1" applyBorder="1" applyAlignment="1" applyProtection="1">
      <alignment vertical="center" wrapText="1"/>
      <protection hidden="1"/>
    </xf>
    <xf numFmtId="12" fontId="62" fillId="11" borderId="6" xfId="1" applyNumberFormat="1" applyFont="1" applyFill="1" applyBorder="1" applyAlignment="1" applyProtection="1">
      <alignment horizontal="center" vertical="center" wrapText="1"/>
      <protection hidden="1"/>
    </xf>
    <xf numFmtId="12" fontId="68" fillId="11" borderId="3" xfId="1" applyNumberFormat="1" applyFont="1" applyFill="1" applyBorder="1" applyAlignment="1" applyProtection="1">
      <alignment horizontal="right" vertical="center" wrapText="1"/>
      <protection hidden="1"/>
    </xf>
    <xf numFmtId="12" fontId="6" fillId="11" borderId="3" xfId="1" applyNumberFormat="1" applyFont="1" applyFill="1" applyBorder="1" applyAlignment="1" applyProtection="1">
      <alignment horizontal="center" vertical="center" wrapText="1"/>
      <protection hidden="1"/>
    </xf>
    <xf numFmtId="2" fontId="68" fillId="0" borderId="4" xfId="1" applyNumberFormat="1" applyFont="1" applyBorder="1" applyAlignment="1" applyProtection="1">
      <alignment horizontal="right" vertical="center"/>
      <protection locked="0"/>
    </xf>
    <xf numFmtId="49" fontId="96" fillId="0" borderId="68" xfId="1" applyNumberFormat="1" applyFont="1" applyBorder="1" applyAlignment="1" applyProtection="1">
      <alignment wrapText="1"/>
      <protection locked="0"/>
    </xf>
    <xf numFmtId="0" fontId="64" fillId="11" borderId="92" xfId="1" applyFont="1" applyFill="1" applyBorder="1" applyAlignment="1" applyProtection="1">
      <alignment horizontal="center" vertical="center"/>
      <protection hidden="1"/>
    </xf>
    <xf numFmtId="0" fontId="92" fillId="0" borderId="53" xfId="1" applyFont="1" applyBorder="1" applyAlignment="1" applyProtection="1">
      <alignment horizontal="center" vertical="center" wrapText="1"/>
      <protection locked="0"/>
    </xf>
    <xf numFmtId="0" fontId="6" fillId="0" borderId="56" xfId="1" applyFont="1" applyBorder="1" applyAlignment="1" applyProtection="1">
      <alignment horizontal="center" vertical="center" wrapText="1"/>
      <protection locked="0"/>
    </xf>
    <xf numFmtId="12" fontId="92" fillId="0" borderId="56" xfId="1" applyNumberFormat="1" applyFont="1" applyBorder="1" applyAlignment="1" applyProtection="1">
      <alignment horizontal="left" vertical="center" wrapText="1"/>
      <protection locked="0"/>
    </xf>
    <xf numFmtId="0" fontId="6" fillId="0" borderId="56" xfId="1" applyFont="1" applyBorder="1" applyAlignment="1" applyProtection="1">
      <alignment vertical="center" wrapText="1"/>
      <protection locked="0"/>
    </xf>
    <xf numFmtId="0" fontId="6" fillId="0" borderId="56" xfId="1" applyFont="1" applyBorder="1" applyAlignment="1" applyProtection="1">
      <alignment horizontal="center" vertical="center"/>
      <protection locked="0"/>
    </xf>
    <xf numFmtId="0" fontId="63" fillId="0" borderId="56" xfId="1" applyFont="1" applyBorder="1" applyAlignment="1" applyProtection="1">
      <alignment horizontal="left" vertical="center" wrapText="1"/>
      <protection locked="0"/>
    </xf>
    <xf numFmtId="0" fontId="6" fillId="0" borderId="54" xfId="1" applyFont="1" applyBorder="1" applyAlignment="1" applyProtection="1">
      <alignment horizontal="center" vertical="center" wrapText="1"/>
      <protection locked="0"/>
    </xf>
    <xf numFmtId="2" fontId="62" fillId="0" borderId="56" xfId="1" applyNumberFormat="1" applyFont="1" applyBorder="1" applyAlignment="1" applyProtection="1">
      <alignment horizontal="center" vertical="center" wrapText="1"/>
      <protection locked="0"/>
    </xf>
    <xf numFmtId="12" fontId="62" fillId="11" borderId="56" xfId="1" applyNumberFormat="1" applyFont="1" applyFill="1" applyBorder="1" applyAlignment="1" applyProtection="1">
      <alignment vertical="center" wrapText="1"/>
      <protection hidden="1"/>
    </xf>
    <xf numFmtId="12" fontId="62" fillId="11" borderId="93" xfId="1" applyNumberFormat="1" applyFont="1" applyFill="1" applyBorder="1" applyAlignment="1" applyProtection="1">
      <alignment vertical="center" wrapText="1"/>
      <protection hidden="1"/>
    </xf>
    <xf numFmtId="2" fontId="62" fillId="11" borderId="93" xfId="1" applyNumberFormat="1" applyFont="1" applyFill="1" applyBorder="1" applyAlignment="1" applyProtection="1">
      <alignment vertical="center" wrapText="1"/>
      <protection hidden="1"/>
    </xf>
    <xf numFmtId="12" fontId="62" fillId="11" borderId="93" xfId="1" applyNumberFormat="1" applyFont="1" applyFill="1" applyBorder="1" applyAlignment="1" applyProtection="1">
      <alignment horizontal="center" vertical="center" wrapText="1"/>
      <protection hidden="1"/>
    </xf>
    <xf numFmtId="12" fontId="68" fillId="11" borderId="93" xfId="1" applyNumberFormat="1" applyFont="1" applyFill="1" applyBorder="1" applyAlignment="1" applyProtection="1">
      <alignment horizontal="right" vertical="center" wrapText="1"/>
      <protection hidden="1"/>
    </xf>
    <xf numFmtId="12" fontId="6" fillId="11" borderId="93" xfId="1" applyNumberFormat="1" applyFont="1" applyFill="1" applyBorder="1" applyAlignment="1" applyProtection="1">
      <alignment horizontal="center" vertical="center" wrapText="1"/>
      <protection hidden="1"/>
    </xf>
    <xf numFmtId="2" fontId="68" fillId="0" borderId="93" xfId="1" applyNumberFormat="1" applyFont="1" applyBorder="1" applyAlignment="1" applyProtection="1">
      <alignment horizontal="right" vertical="center"/>
      <protection locked="0"/>
    </xf>
    <xf numFmtId="2" fontId="95" fillId="11" borderId="56" xfId="1" applyNumberFormat="1" applyFont="1" applyFill="1" applyBorder="1" applyAlignment="1" applyProtection="1">
      <alignment horizontal="center" vertical="center"/>
      <protection hidden="1"/>
    </xf>
    <xf numFmtId="49" fontId="96" fillId="0" borderId="94" xfId="1" applyNumberFormat="1" applyFont="1" applyBorder="1" applyAlignment="1" applyProtection="1">
      <alignment wrapText="1"/>
      <protection locked="0"/>
    </xf>
    <xf numFmtId="0" fontId="68" fillId="0" borderId="0" xfId="1" applyFont="1" applyProtection="1">
      <protection hidden="1"/>
    </xf>
    <xf numFmtId="0" fontId="6" fillId="0" borderId="0" xfId="1" applyFont="1" applyAlignment="1" applyProtection="1">
      <alignment horizontal="center"/>
      <protection hidden="1"/>
    </xf>
    <xf numFmtId="2" fontId="69" fillId="0" borderId="0" xfId="1" applyNumberFormat="1" applyFont="1" applyAlignment="1" applyProtection="1">
      <alignment horizontal="right"/>
      <protection hidden="1"/>
    </xf>
    <xf numFmtId="2" fontId="69" fillId="0" borderId="0" xfId="1" applyNumberFormat="1" applyFont="1" applyAlignment="1" applyProtection="1">
      <alignment horizontal="center" vertical="top"/>
      <protection hidden="1"/>
    </xf>
    <xf numFmtId="0" fontId="63" fillId="0" borderId="0" xfId="1" applyFont="1" applyProtection="1">
      <protection hidden="1"/>
    </xf>
    <xf numFmtId="49" fontId="101" fillId="0" borderId="0" xfId="1" applyNumberFormat="1" applyFont="1" applyAlignment="1" applyProtection="1">
      <alignment vertical="center"/>
      <protection hidden="1"/>
    </xf>
    <xf numFmtId="49" fontId="83" fillId="0" borderId="0" xfId="1" applyNumberFormat="1" applyFont="1" applyAlignment="1" applyProtection="1">
      <alignment vertical="center"/>
      <protection hidden="1"/>
    </xf>
    <xf numFmtId="0" fontId="102" fillId="0" borderId="0" xfId="1" applyFont="1" applyAlignment="1" applyProtection="1">
      <alignment vertical="center"/>
      <protection hidden="1"/>
    </xf>
    <xf numFmtId="0" fontId="64" fillId="13" borderId="41" xfId="1" applyFont="1" applyFill="1" applyBorder="1" applyAlignment="1" applyProtection="1">
      <alignment horizontal="center" vertical="center" wrapText="1"/>
      <protection hidden="1"/>
    </xf>
    <xf numFmtId="0" fontId="62" fillId="11" borderId="95" xfId="1" applyFont="1" applyFill="1" applyBorder="1" applyAlignment="1" applyProtection="1">
      <alignment horizontal="center" vertical="center" wrapText="1"/>
      <protection hidden="1"/>
    </xf>
    <xf numFmtId="0" fontId="68" fillId="11" borderId="72" xfId="1" applyFont="1" applyFill="1" applyBorder="1" applyAlignment="1" applyProtection="1">
      <alignment horizontal="left" vertical="center" indent="3"/>
      <protection hidden="1"/>
    </xf>
    <xf numFmtId="0" fontId="68" fillId="11" borderId="73" xfId="1" applyFont="1" applyFill="1" applyBorder="1" applyAlignment="1" applyProtection="1">
      <alignment horizontal="left" vertical="center" indent="3"/>
      <protection hidden="1"/>
    </xf>
    <xf numFmtId="0" fontId="6" fillId="0" borderId="87" xfId="1" applyFont="1" applyBorder="1" applyAlignment="1" applyProtection="1">
      <alignment horizontal="center" vertical="center" wrapText="1"/>
      <protection locked="0"/>
    </xf>
    <xf numFmtId="0" fontId="6" fillId="0" borderId="96" xfId="1" applyFont="1" applyBorder="1" applyAlignment="1" applyProtection="1">
      <alignment horizontal="center" vertical="center" wrapText="1"/>
      <protection locked="0"/>
    </xf>
    <xf numFmtId="12" fontId="64" fillId="0" borderId="78" xfId="1" applyNumberFormat="1" applyFont="1" applyBorder="1" applyAlignment="1" applyProtection="1">
      <alignment horizontal="left" vertical="center" wrapText="1" indent="1"/>
      <protection locked="0"/>
    </xf>
    <xf numFmtId="0" fontId="63" fillId="0" borderId="78" xfId="1" applyFont="1" applyBorder="1" applyAlignment="1" applyProtection="1">
      <alignment horizontal="center" vertical="center" wrapText="1"/>
      <protection locked="0"/>
    </xf>
    <xf numFmtId="2" fontId="69" fillId="0" borderId="78" xfId="1" applyNumberFormat="1" applyFont="1" applyBorder="1" applyAlignment="1" applyProtection="1">
      <alignment vertical="center" wrapText="1"/>
      <protection locked="0"/>
    </xf>
    <xf numFmtId="2" fontId="69" fillId="11" borderId="77" xfId="1" applyNumberFormat="1" applyFont="1" applyFill="1" applyBorder="1" applyAlignment="1" applyProtection="1">
      <alignment vertical="center" wrapText="1"/>
      <protection hidden="1"/>
    </xf>
    <xf numFmtId="2" fontId="103" fillId="11" borderId="77" xfId="1" applyNumberFormat="1" applyFont="1" applyFill="1" applyBorder="1" applyAlignment="1" applyProtection="1">
      <alignment vertical="center"/>
      <protection hidden="1"/>
    </xf>
    <xf numFmtId="2" fontId="103" fillId="11" borderId="77" xfId="1" applyNumberFormat="1" applyFont="1" applyFill="1" applyBorder="1" applyAlignment="1" applyProtection="1">
      <alignment horizontal="center" vertical="center"/>
      <protection hidden="1"/>
    </xf>
    <xf numFmtId="49" fontId="96" fillId="0" borderId="97" xfId="1" applyNumberFormat="1" applyFont="1" applyBorder="1" applyAlignment="1" applyProtection="1">
      <alignment vertical="center" wrapText="1"/>
      <protection locked="0"/>
    </xf>
    <xf numFmtId="0" fontId="6" fillId="0" borderId="37" xfId="1" applyFont="1" applyBorder="1" applyAlignment="1" applyProtection="1">
      <alignment horizontal="center" vertical="center" wrapText="1"/>
      <protection locked="0"/>
    </xf>
    <xf numFmtId="0" fontId="6" fillId="0" borderId="98" xfId="1" applyFont="1" applyBorder="1" applyAlignment="1" applyProtection="1">
      <alignment horizontal="center" vertical="center" wrapText="1"/>
      <protection locked="0"/>
    </xf>
    <xf numFmtId="12" fontId="64" fillId="0" borderId="6" xfId="1" applyNumberFormat="1" applyFont="1" applyBorder="1" applyAlignment="1" applyProtection="1">
      <alignment horizontal="left" vertical="center" wrapText="1" indent="1"/>
      <protection locked="0"/>
    </xf>
    <xf numFmtId="0" fontId="63" fillId="0" borderId="6" xfId="1" applyFont="1" applyBorder="1" applyAlignment="1" applyProtection="1">
      <alignment vertical="center" wrapText="1"/>
      <protection locked="0"/>
    </xf>
    <xf numFmtId="0" fontId="63" fillId="0" borderId="6" xfId="1" applyFont="1" applyBorder="1" applyAlignment="1" applyProtection="1">
      <alignment horizontal="left" vertical="center" wrapText="1"/>
      <protection locked="0"/>
    </xf>
    <xf numFmtId="2" fontId="69" fillId="8" borderId="6" xfId="1" applyNumberFormat="1" applyFont="1" applyFill="1" applyBorder="1" applyAlignment="1" applyProtection="1">
      <alignment vertical="center" wrapText="1"/>
      <protection locked="0"/>
    </xf>
    <xf numFmtId="49" fontId="96" fillId="0" borderId="38" xfId="1" applyNumberFormat="1" applyFont="1" applyBorder="1" applyAlignment="1" applyProtection="1">
      <alignment vertical="center" wrapText="1"/>
      <protection locked="0"/>
    </xf>
    <xf numFmtId="0" fontId="6" fillId="0" borderId="8" xfId="1" applyFont="1" applyBorder="1" applyAlignment="1" applyProtection="1">
      <alignment horizontal="center" vertical="center" wrapText="1"/>
      <protection locked="0"/>
    </xf>
    <xf numFmtId="0" fontId="6" fillId="0" borderId="89" xfId="1" applyFont="1" applyBorder="1" applyAlignment="1" applyProtection="1">
      <alignment horizontal="center" vertical="center" wrapText="1"/>
      <protection locked="0"/>
    </xf>
    <xf numFmtId="12" fontId="64" fillId="0" borderId="83" xfId="1" applyNumberFormat="1" applyFont="1" applyBorder="1" applyAlignment="1" applyProtection="1">
      <alignment horizontal="left" vertical="center" wrapText="1" indent="1"/>
      <protection locked="0"/>
    </xf>
    <xf numFmtId="0" fontId="63" fillId="0" borderId="83" xfId="1" applyFont="1" applyBorder="1" applyAlignment="1" applyProtection="1">
      <alignment vertical="center" wrapText="1"/>
      <protection locked="0"/>
    </xf>
    <xf numFmtId="0" fontId="63" fillId="0" borderId="83" xfId="1" applyFont="1" applyBorder="1" applyAlignment="1" applyProtection="1">
      <alignment horizontal="center" vertical="center" wrapText="1"/>
      <protection locked="0"/>
    </xf>
    <xf numFmtId="2" fontId="69" fillId="8" borderId="83" xfId="1" applyNumberFormat="1" applyFont="1" applyFill="1" applyBorder="1" applyAlignment="1" applyProtection="1">
      <alignment vertical="center" wrapText="1"/>
      <protection locked="0"/>
    </xf>
    <xf numFmtId="2" fontId="69" fillId="11" borderId="6" xfId="1" applyNumberFormat="1" applyFont="1" applyFill="1" applyBorder="1" applyAlignment="1" applyProtection="1">
      <alignment vertical="center" wrapText="1"/>
      <protection hidden="1"/>
    </xf>
    <xf numFmtId="2" fontId="103" fillId="11" borderId="3" xfId="1" applyNumberFormat="1" applyFont="1" applyFill="1" applyBorder="1" applyAlignment="1" applyProtection="1">
      <alignment vertical="center"/>
      <protection hidden="1"/>
    </xf>
    <xf numFmtId="2" fontId="103" fillId="11" borderId="3" xfId="1" applyNumberFormat="1" applyFont="1" applyFill="1" applyBorder="1" applyAlignment="1" applyProtection="1">
      <alignment horizontal="center" vertical="center"/>
      <protection hidden="1"/>
    </xf>
    <xf numFmtId="49" fontId="96" fillId="0" borderId="99" xfId="1" applyNumberFormat="1" applyFont="1" applyBorder="1" applyAlignment="1" applyProtection="1">
      <alignment vertical="center" wrapText="1"/>
      <protection locked="0"/>
    </xf>
    <xf numFmtId="49" fontId="94" fillId="14" borderId="75" xfId="1" applyNumberFormat="1" applyFont="1" applyFill="1" applyBorder="1" applyAlignment="1" applyProtection="1">
      <alignment horizontal="center" vertical="center"/>
      <protection hidden="1"/>
    </xf>
    <xf numFmtId="2" fontId="69" fillId="11" borderId="3" xfId="1" applyNumberFormat="1" applyFont="1" applyFill="1" applyBorder="1" applyAlignment="1" applyProtection="1">
      <alignment vertical="center" wrapText="1"/>
      <protection hidden="1"/>
    </xf>
    <xf numFmtId="2" fontId="69" fillId="11" borderId="56" xfId="1" applyNumberFormat="1" applyFont="1" applyFill="1" applyBorder="1" applyAlignment="1" applyProtection="1">
      <alignment vertical="center" wrapText="1"/>
      <protection hidden="1"/>
    </xf>
    <xf numFmtId="2" fontId="103" fillId="11" borderId="56" xfId="1" applyNumberFormat="1" applyFont="1" applyFill="1" applyBorder="1" applyAlignment="1" applyProtection="1">
      <alignment vertical="center"/>
      <protection hidden="1"/>
    </xf>
    <xf numFmtId="2" fontId="103" fillId="11" borderId="56" xfId="1" applyNumberFormat="1" applyFont="1" applyFill="1" applyBorder="1" applyAlignment="1" applyProtection="1">
      <alignment horizontal="center" vertical="center"/>
      <protection hidden="1"/>
    </xf>
    <xf numFmtId="49" fontId="96" fillId="0" borderId="40" xfId="1" applyNumberFormat="1" applyFont="1" applyBorder="1" applyAlignment="1" applyProtection="1">
      <alignment vertical="center" wrapText="1"/>
      <protection locked="0"/>
    </xf>
    <xf numFmtId="0" fontId="1" fillId="0" borderId="0" xfId="1" applyAlignment="1">
      <alignment horizontal="center" vertical="center"/>
    </xf>
    <xf numFmtId="49" fontId="40" fillId="0" borderId="0" xfId="1" applyNumberFormat="1" applyFont="1" applyAlignment="1" applyProtection="1">
      <alignment horizontal="center" vertical="center"/>
      <protection locked="0"/>
    </xf>
    <xf numFmtId="0" fontId="5" fillId="0" borderId="0" xfId="1" applyFont="1" applyAlignment="1" applyProtection="1">
      <alignment vertical="center"/>
      <protection hidden="1"/>
    </xf>
    <xf numFmtId="0" fontId="33" fillId="0" borderId="0" xfId="1" applyFont="1" applyAlignment="1" applyProtection="1">
      <alignment horizontal="center" vertical="center"/>
      <protection hidden="1"/>
    </xf>
    <xf numFmtId="0" fontId="2" fillId="11" borderId="33" xfId="1" applyFont="1" applyFill="1" applyBorder="1" applyAlignment="1" applyProtection="1">
      <alignment horizontal="right" vertical="center" indent="1"/>
      <protection hidden="1"/>
    </xf>
    <xf numFmtId="49" fontId="2" fillId="15" borderId="34" xfId="1" applyNumberFormat="1" applyFont="1" applyFill="1" applyBorder="1" applyAlignment="1" applyProtection="1">
      <alignment horizontal="center" vertical="center"/>
      <protection hidden="1"/>
    </xf>
    <xf numFmtId="49" fontId="2" fillId="16" borderId="34" xfId="1" applyNumberFormat="1" applyFont="1" applyFill="1" applyBorder="1" applyAlignment="1" applyProtection="1">
      <alignment horizontal="center" vertical="center"/>
      <protection hidden="1"/>
    </xf>
    <xf numFmtId="0" fontId="33" fillId="17" borderId="44" xfId="1" applyFont="1" applyFill="1" applyBorder="1" applyAlignment="1" applyProtection="1">
      <alignment horizontal="center" vertical="center" wrapText="1"/>
      <protection hidden="1"/>
    </xf>
    <xf numFmtId="0" fontId="2" fillId="11" borderId="98" xfId="1" applyFont="1" applyFill="1" applyBorder="1" applyAlignment="1" applyProtection="1">
      <alignment horizontal="right" vertical="center" indent="1"/>
      <protection hidden="1"/>
    </xf>
    <xf numFmtId="0" fontId="2" fillId="0" borderId="8" xfId="1" applyFont="1" applyBorder="1" applyAlignment="1" applyProtection="1">
      <alignment horizontal="center" vertical="center"/>
      <protection locked="0" hidden="1"/>
    </xf>
    <xf numFmtId="0" fontId="2" fillId="0" borderId="6" xfId="1" applyFont="1" applyBorder="1" applyAlignment="1" applyProtection="1">
      <alignment horizontal="center" vertical="center"/>
      <protection locked="0" hidden="1"/>
    </xf>
    <xf numFmtId="0" fontId="35" fillId="18" borderId="38" xfId="1" applyFont="1" applyFill="1" applyBorder="1" applyAlignment="1" applyProtection="1">
      <alignment horizontal="center" vertical="center"/>
      <protection hidden="1"/>
    </xf>
    <xf numFmtId="0" fontId="2" fillId="11" borderId="37" xfId="1" applyFont="1" applyFill="1" applyBorder="1" applyAlignment="1" applyProtection="1">
      <alignment horizontal="right" vertical="center" indent="1"/>
      <protection hidden="1"/>
    </xf>
    <xf numFmtId="0" fontId="3" fillId="0" borderId="6" xfId="1" applyFont="1" applyBorder="1" applyAlignment="1" applyProtection="1">
      <alignment horizontal="center" vertical="center"/>
      <protection locked="0"/>
    </xf>
    <xf numFmtId="0" fontId="35" fillId="14" borderId="38" xfId="1" applyFont="1" applyFill="1" applyBorder="1" applyAlignment="1" applyProtection="1">
      <alignment horizontal="center" vertical="center"/>
      <protection hidden="1"/>
    </xf>
    <xf numFmtId="0" fontId="35" fillId="14" borderId="39" xfId="1" applyFont="1" applyFill="1" applyBorder="1" applyAlignment="1" applyProtection="1">
      <alignment horizontal="center" vertical="center"/>
      <protection hidden="1"/>
    </xf>
    <xf numFmtId="0" fontId="2" fillId="11" borderId="80" xfId="1" applyFont="1" applyFill="1" applyBorder="1" applyAlignment="1" applyProtection="1">
      <alignment horizontal="right" vertical="center" indent="1"/>
      <protection hidden="1"/>
    </xf>
    <xf numFmtId="0" fontId="2" fillId="14" borderId="1" xfId="1" applyFont="1" applyFill="1" applyBorder="1" applyAlignment="1" applyProtection="1">
      <alignment horizontal="center" vertical="center"/>
      <protection hidden="1"/>
    </xf>
    <xf numFmtId="168" fontId="3" fillId="19" borderId="39" xfId="1" applyNumberFormat="1" applyFont="1" applyFill="1" applyBorder="1" applyAlignment="1" applyProtection="1">
      <alignment horizontal="center" vertical="center"/>
      <protection hidden="1"/>
    </xf>
    <xf numFmtId="0" fontId="2" fillId="11" borderId="53" xfId="1" applyFont="1" applyFill="1" applyBorder="1" applyAlignment="1" applyProtection="1">
      <alignment horizontal="right" vertical="center" indent="1"/>
      <protection hidden="1"/>
    </xf>
    <xf numFmtId="0" fontId="78" fillId="11" borderId="100" xfId="1" applyFont="1" applyFill="1" applyBorder="1" applyAlignment="1" applyProtection="1">
      <alignment horizontal="right" vertical="center" wrapText="1" indent="1"/>
      <protection hidden="1"/>
    </xf>
    <xf numFmtId="0" fontId="3" fillId="0" borderId="101" xfId="1" applyFont="1" applyBorder="1" applyAlignment="1" applyProtection="1">
      <alignment horizontal="center" vertical="center"/>
      <protection locked="0"/>
    </xf>
    <xf numFmtId="0" fontId="35" fillId="0" borderId="102" xfId="1" applyFont="1" applyBorder="1" applyAlignment="1">
      <alignment horizontal="center" vertical="center"/>
    </xf>
    <xf numFmtId="49" fontId="40" fillId="11" borderId="0" xfId="1" applyNumberFormat="1" applyFont="1" applyFill="1" applyAlignment="1" applyProtection="1">
      <alignment horizontal="left" vertical="center" indent="1"/>
      <protection locked="0"/>
    </xf>
    <xf numFmtId="0" fontId="81" fillId="0" borderId="0" xfId="1" applyFont="1"/>
    <xf numFmtId="0" fontId="102" fillId="0" borderId="0" xfId="1" applyFont="1" applyAlignment="1">
      <alignment vertical="center"/>
    </xf>
    <xf numFmtId="0" fontId="102" fillId="0" borderId="0" xfId="1" applyFont="1" applyAlignment="1" applyProtection="1">
      <alignment horizontal="left" vertical="center"/>
      <protection locked="0"/>
    </xf>
    <xf numFmtId="0" fontId="33" fillId="11" borderId="4" xfId="1" applyFont="1" applyFill="1" applyBorder="1" applyAlignment="1" applyProtection="1">
      <alignment horizontal="right" vertical="center" indent="1"/>
      <protection hidden="1"/>
    </xf>
    <xf numFmtId="0" fontId="33" fillId="9" borderId="4" xfId="1" applyFont="1" applyFill="1" applyBorder="1" applyAlignment="1" applyProtection="1">
      <alignment horizontal="right" vertical="center" indent="1"/>
      <protection hidden="1"/>
    </xf>
    <xf numFmtId="0" fontId="9" fillId="0" borderId="37" xfId="1" applyFont="1" applyBorder="1" applyAlignment="1" applyProtection="1">
      <alignment horizontal="center" vertical="center"/>
      <protection locked="0" hidden="1"/>
    </xf>
    <xf numFmtId="0" fontId="9" fillId="0" borderId="39" xfId="1" applyFont="1" applyBorder="1" applyAlignment="1" applyProtection="1">
      <alignment horizontal="center" vertical="center"/>
      <protection locked="0" hidden="1"/>
    </xf>
    <xf numFmtId="0" fontId="1" fillId="0" borderId="37" xfId="1" applyBorder="1" applyAlignment="1" applyProtection="1">
      <alignment horizontal="center"/>
      <protection locked="0"/>
    </xf>
    <xf numFmtId="0" fontId="1" fillId="0" borderId="39" xfId="1" applyBorder="1" applyAlignment="1" applyProtection="1">
      <alignment horizontal="center"/>
      <protection locked="0"/>
    </xf>
    <xf numFmtId="0" fontId="4" fillId="15" borderId="65" xfId="1" applyFont="1" applyFill="1" applyBorder="1" applyAlignment="1" applyProtection="1">
      <alignment horizontal="center" vertical="center"/>
      <protection hidden="1"/>
    </xf>
    <xf numFmtId="0" fontId="4" fillId="15" borderId="7" xfId="1" applyFont="1" applyFill="1" applyBorder="1" applyAlignment="1" applyProtection="1">
      <alignment horizontal="center" vertical="center"/>
      <protection hidden="1"/>
    </xf>
    <xf numFmtId="0" fontId="4" fillId="15" borderId="38" xfId="1" applyFont="1" applyFill="1" applyBorder="1" applyAlignment="1" applyProtection="1">
      <alignment horizontal="center" vertical="center"/>
      <protection hidden="1"/>
    </xf>
    <xf numFmtId="0" fontId="4" fillId="11" borderId="65" xfId="1" applyFont="1" applyFill="1" applyBorder="1" applyAlignment="1" applyProtection="1">
      <alignment horizontal="center" vertical="center"/>
      <protection hidden="1"/>
    </xf>
    <xf numFmtId="0" fontId="4" fillId="11" borderId="7" xfId="1" applyFont="1" applyFill="1" applyBorder="1" applyAlignment="1" applyProtection="1">
      <alignment horizontal="center" vertical="center"/>
      <protection hidden="1"/>
    </xf>
    <xf numFmtId="0" fontId="4" fillId="11" borderId="38" xfId="1" applyFont="1" applyFill="1" applyBorder="1" applyAlignment="1" applyProtection="1">
      <alignment horizontal="center" vertical="center"/>
      <protection hidden="1"/>
    </xf>
    <xf numFmtId="0" fontId="1" fillId="11" borderId="66" xfId="1" applyFill="1" applyBorder="1" applyAlignment="1" applyProtection="1">
      <alignment horizontal="center"/>
      <protection hidden="1"/>
    </xf>
    <xf numFmtId="0" fontId="9" fillId="11" borderId="105" xfId="1" applyFont="1" applyFill="1" applyBorder="1" applyAlignment="1" applyProtection="1">
      <alignment horizontal="left" vertical="center" indent="1"/>
      <protection hidden="1"/>
    </xf>
    <xf numFmtId="0" fontId="1" fillId="0" borderId="65" xfId="1" applyBorder="1" applyAlignment="1" applyProtection="1">
      <alignment horizontal="center"/>
      <protection locked="0"/>
    </xf>
    <xf numFmtId="0" fontId="1" fillId="0" borderId="7" xfId="1" applyBorder="1" applyAlignment="1" applyProtection="1">
      <alignment horizontal="center"/>
      <protection locked="0"/>
    </xf>
    <xf numFmtId="0" fontId="1" fillId="0" borderId="38" xfId="1" applyBorder="1" applyAlignment="1" applyProtection="1">
      <alignment horizontal="center"/>
      <protection locked="0"/>
    </xf>
    <xf numFmtId="0" fontId="1" fillId="14" borderId="103" xfId="1" applyFill="1" applyBorder="1" applyAlignment="1" applyProtection="1">
      <alignment horizontal="center"/>
      <protection hidden="1"/>
    </xf>
    <xf numFmtId="0" fontId="9" fillId="11" borderId="106" xfId="1" applyFont="1" applyFill="1" applyBorder="1" applyAlignment="1" applyProtection="1">
      <alignment horizontal="left" vertical="center" indent="1"/>
      <protection hidden="1"/>
    </xf>
    <xf numFmtId="0" fontId="9" fillId="12" borderId="106" xfId="1" applyFont="1" applyFill="1" applyBorder="1" applyAlignment="1" applyProtection="1">
      <alignment horizontal="left" vertical="center" indent="1"/>
      <protection hidden="1"/>
    </xf>
    <xf numFmtId="0" fontId="9" fillId="12" borderId="106" xfId="1" applyFont="1" applyFill="1" applyBorder="1"/>
    <xf numFmtId="0" fontId="28" fillId="12" borderId="106" xfId="1" applyFont="1" applyFill="1" applyBorder="1" applyAlignment="1" applyProtection="1">
      <alignment horizontal="left" indent="1"/>
      <protection locked="0"/>
    </xf>
    <xf numFmtId="0" fontId="1" fillId="0" borderId="66" xfId="1" applyBorder="1" applyAlignment="1" applyProtection="1">
      <alignment horizontal="center" vertical="center"/>
      <protection locked="0"/>
    </xf>
    <xf numFmtId="0" fontId="1" fillId="0" borderId="45" xfId="1" applyBorder="1" applyAlignment="1" applyProtection="1">
      <alignment horizontal="center" vertical="center"/>
      <protection locked="0"/>
    </xf>
    <xf numFmtId="0" fontId="9" fillId="0" borderId="55" xfId="1" applyFont="1" applyBorder="1" applyAlignment="1" applyProtection="1">
      <alignment horizontal="center" vertical="center"/>
      <protection locked="0" hidden="1"/>
    </xf>
    <xf numFmtId="0" fontId="9" fillId="0" borderId="56" xfId="1" applyFont="1" applyBorder="1" applyAlignment="1" applyProtection="1">
      <alignment horizontal="center" vertical="center"/>
      <protection locked="0" hidden="1"/>
    </xf>
    <xf numFmtId="0" fontId="9" fillId="0" borderId="40" xfId="1" applyFont="1" applyBorder="1" applyAlignment="1" applyProtection="1">
      <alignment horizontal="center" vertical="center"/>
      <protection locked="0" hidden="1"/>
    </xf>
    <xf numFmtId="0" fontId="9" fillId="0" borderId="53" xfId="1" applyFont="1" applyBorder="1" applyAlignment="1" applyProtection="1">
      <alignment horizontal="center" vertical="center"/>
      <protection locked="0" hidden="1"/>
    </xf>
    <xf numFmtId="0" fontId="1" fillId="0" borderId="53" xfId="1" applyBorder="1" applyAlignment="1" applyProtection="1">
      <alignment horizontal="center"/>
      <protection locked="0"/>
    </xf>
    <xf numFmtId="0" fontId="1" fillId="0" borderId="55" xfId="1" applyBorder="1" applyAlignment="1" applyProtection="1">
      <alignment horizontal="center"/>
      <protection locked="0"/>
    </xf>
    <xf numFmtId="0" fontId="1" fillId="0" borderId="56" xfId="1" applyBorder="1" applyAlignment="1" applyProtection="1">
      <alignment horizontal="center"/>
      <protection locked="0"/>
    </xf>
    <xf numFmtId="0" fontId="1" fillId="0" borderId="40" xfId="1" applyBorder="1" applyAlignment="1" applyProtection="1">
      <alignment horizontal="center"/>
      <protection locked="0"/>
    </xf>
    <xf numFmtId="0" fontId="1" fillId="0" borderId="54" xfId="1" applyBorder="1" applyAlignment="1" applyProtection="1">
      <alignment horizontal="center"/>
      <protection locked="0"/>
    </xf>
    <xf numFmtId="0" fontId="1" fillId="0" borderId="45" xfId="1" applyBorder="1" applyAlignment="1" applyProtection="1">
      <alignment horizontal="center"/>
      <protection locked="0"/>
    </xf>
    <xf numFmtId="0" fontId="1" fillId="14" borderId="46" xfId="1" applyFill="1" applyBorder="1" applyAlignment="1" applyProtection="1">
      <alignment horizontal="center"/>
      <protection hidden="1"/>
    </xf>
    <xf numFmtId="49" fontId="105" fillId="0" borderId="0" xfId="1" applyNumberFormat="1" applyFont="1" applyProtection="1">
      <protection hidden="1"/>
    </xf>
    <xf numFmtId="0" fontId="106" fillId="0" borderId="0" xfId="1" applyFont="1" applyProtection="1">
      <protection hidden="1"/>
    </xf>
    <xf numFmtId="0" fontId="107" fillId="0" borderId="0" xfId="1" applyFont="1" applyAlignment="1" applyProtection="1">
      <alignment horizontal="right"/>
      <protection hidden="1"/>
    </xf>
    <xf numFmtId="0" fontId="107" fillId="12" borderId="0" xfId="1" applyFont="1" applyFill="1" applyAlignment="1" applyProtection="1">
      <alignment horizontal="left"/>
      <protection locked="0" hidden="1"/>
    </xf>
    <xf numFmtId="0" fontId="107" fillId="0" borderId="0" xfId="1" applyFont="1" applyProtection="1">
      <protection hidden="1"/>
    </xf>
    <xf numFmtId="0" fontId="108" fillId="0" borderId="0" xfId="1" applyFont="1" applyAlignment="1" applyProtection="1">
      <alignment horizontal="center"/>
      <protection hidden="1"/>
    </xf>
    <xf numFmtId="0" fontId="107" fillId="0" borderId="32" xfId="1" applyFont="1" applyBorder="1" applyProtection="1">
      <protection hidden="1"/>
    </xf>
    <xf numFmtId="0" fontId="1" fillId="0" borderId="32" xfId="1" applyBorder="1" applyProtection="1">
      <protection hidden="1"/>
    </xf>
    <xf numFmtId="0" fontId="1" fillId="11" borderId="39" xfId="1" applyFill="1" applyBorder="1" applyAlignment="1" applyProtection="1">
      <alignment horizontal="center" vertical="center" wrapText="1"/>
      <protection hidden="1"/>
    </xf>
    <xf numFmtId="0" fontId="2" fillId="0" borderId="56" xfId="1" applyFont="1" applyBorder="1" applyAlignment="1" applyProtection="1">
      <alignment horizontal="center" vertical="center"/>
      <protection locked="0"/>
    </xf>
    <xf numFmtId="0" fontId="2" fillId="0" borderId="40" xfId="1" applyFont="1" applyBorder="1" applyAlignment="1" applyProtection="1">
      <alignment horizontal="center" vertical="center"/>
      <protection locked="0"/>
    </xf>
    <xf numFmtId="0" fontId="6" fillId="0" borderId="0" xfId="1" applyFont="1" applyAlignment="1" applyProtection="1">
      <alignment horizontal="centerContinuous"/>
      <protection hidden="1"/>
    </xf>
    <xf numFmtId="49" fontId="110" fillId="0" borderId="0" xfId="1" applyNumberFormat="1" applyFont="1" applyAlignment="1" applyProtection="1">
      <alignment vertical="center"/>
      <protection hidden="1"/>
    </xf>
    <xf numFmtId="0" fontId="6" fillId="0" borderId="0" xfId="1" applyFont="1" applyAlignment="1" applyProtection="1">
      <alignment horizontal="centerContinuous" vertical="center"/>
      <protection hidden="1"/>
    </xf>
    <xf numFmtId="0" fontId="111" fillId="0" borderId="0" xfId="1" applyFont="1" applyAlignment="1" applyProtection="1">
      <alignment horizontal="centerContinuous" vertical="center"/>
      <protection hidden="1"/>
    </xf>
    <xf numFmtId="0" fontId="112" fillId="0" borderId="0" xfId="1" applyFont="1" applyProtection="1">
      <protection hidden="1"/>
    </xf>
    <xf numFmtId="0" fontId="113" fillId="0" borderId="0" xfId="1" applyFont="1"/>
    <xf numFmtId="0" fontId="113" fillId="0" borderId="0" xfId="1" applyFont="1" applyProtection="1">
      <protection hidden="1"/>
    </xf>
    <xf numFmtId="0" fontId="93" fillId="0" borderId="0" xfId="1" applyFont="1" applyAlignment="1" applyProtection="1">
      <alignment vertical="center"/>
      <protection hidden="1"/>
    </xf>
    <xf numFmtId="0" fontId="115" fillId="0" borderId="0" xfId="1" applyFont="1" applyAlignment="1" applyProtection="1">
      <alignment vertical="top"/>
      <protection hidden="1"/>
    </xf>
    <xf numFmtId="0" fontId="6" fillId="0" borderId="0" xfId="1" applyFont="1" applyAlignment="1" applyProtection="1">
      <alignment horizontal="center" vertical="center"/>
      <protection hidden="1"/>
    </xf>
    <xf numFmtId="0" fontId="113" fillId="0" borderId="0" xfId="1" applyFont="1" applyAlignment="1">
      <alignment vertical="center"/>
    </xf>
    <xf numFmtId="0" fontId="118" fillId="21" borderId="114" xfId="1" applyFont="1" applyFill="1" applyBorder="1" applyAlignment="1" applyProtection="1">
      <alignment horizontal="right" vertical="top"/>
      <protection hidden="1"/>
    </xf>
    <xf numFmtId="0" fontId="118" fillId="21" borderId="115" xfId="1" applyFont="1" applyFill="1" applyBorder="1" applyAlignment="1" applyProtection="1">
      <alignment horizontal="right" vertical="top"/>
      <protection hidden="1"/>
    </xf>
    <xf numFmtId="0" fontId="92" fillId="21" borderId="115" xfId="1" applyFont="1" applyFill="1" applyBorder="1" applyAlignment="1" applyProtection="1">
      <alignment horizontal="center" vertical="center"/>
      <protection hidden="1"/>
    </xf>
    <xf numFmtId="167" fontId="68" fillId="15" borderId="42" xfId="1" applyNumberFormat="1" applyFont="1" applyFill="1" applyBorder="1" applyAlignment="1" applyProtection="1">
      <alignment horizontal="right" vertical="center"/>
      <protection hidden="1"/>
    </xf>
    <xf numFmtId="167" fontId="68" fillId="15" borderId="43" xfId="1" applyNumberFormat="1" applyFont="1" applyFill="1" applyBorder="1" applyAlignment="1" applyProtection="1">
      <alignment horizontal="right" vertical="center"/>
      <protection hidden="1"/>
    </xf>
    <xf numFmtId="167" fontId="68" fillId="21" borderId="116" xfId="1" applyNumberFormat="1" applyFont="1" applyFill="1" applyBorder="1" applyAlignment="1" applyProtection="1">
      <alignment horizontal="right" vertical="center"/>
      <protection hidden="1"/>
    </xf>
    <xf numFmtId="167" fontId="68" fillId="21" borderId="42" xfId="1" applyNumberFormat="1" applyFont="1" applyFill="1" applyBorder="1" applyAlignment="1" applyProtection="1">
      <alignment horizontal="right" vertical="center"/>
      <protection hidden="1"/>
    </xf>
    <xf numFmtId="167" fontId="68" fillId="21" borderId="117" xfId="1" applyNumberFormat="1" applyFont="1" applyFill="1" applyBorder="1" applyAlignment="1" applyProtection="1">
      <alignment horizontal="right" vertical="center"/>
      <protection hidden="1"/>
    </xf>
    <xf numFmtId="167" fontId="64" fillId="21" borderId="118" xfId="1" applyNumberFormat="1" applyFont="1" applyFill="1" applyBorder="1" applyAlignment="1" applyProtection="1">
      <alignment horizontal="right" vertical="center"/>
      <protection hidden="1"/>
    </xf>
    <xf numFmtId="167" fontId="64" fillId="21" borderId="69" xfId="1" applyNumberFormat="1" applyFont="1" applyFill="1" applyBorder="1" applyAlignment="1" applyProtection="1">
      <alignment horizontal="right" vertical="center"/>
      <protection hidden="1"/>
    </xf>
    <xf numFmtId="167" fontId="64" fillId="21" borderId="42" xfId="1" applyNumberFormat="1" applyFont="1" applyFill="1" applyBorder="1" applyAlignment="1" applyProtection="1">
      <alignment horizontal="right" vertical="center"/>
      <protection hidden="1"/>
    </xf>
    <xf numFmtId="167" fontId="65" fillId="12" borderId="42" xfId="1" applyNumberFormat="1" applyFont="1" applyFill="1" applyBorder="1" applyAlignment="1" applyProtection="1">
      <alignment horizontal="right" vertical="center"/>
      <protection hidden="1"/>
    </xf>
    <xf numFmtId="0" fontId="119" fillId="21" borderId="119" xfId="1" applyFont="1" applyFill="1" applyBorder="1" applyProtection="1">
      <protection locked="0" hidden="1"/>
    </xf>
    <xf numFmtId="0" fontId="113" fillId="13" borderId="52" xfId="1" applyFont="1" applyFill="1" applyBorder="1" applyProtection="1">
      <protection hidden="1"/>
    </xf>
    <xf numFmtId="0" fontId="113" fillId="13" borderId="0" xfId="1" applyFont="1" applyFill="1" applyProtection="1">
      <protection hidden="1"/>
    </xf>
    <xf numFmtId="0" fontId="92" fillId="13" borderId="0" xfId="1" applyFont="1" applyFill="1" applyAlignment="1" applyProtection="1">
      <alignment horizontal="right" vertical="center" indent="1"/>
      <protection hidden="1"/>
    </xf>
    <xf numFmtId="167" fontId="68" fillId="20" borderId="0" xfId="1" applyNumberFormat="1" applyFont="1" applyFill="1" applyAlignment="1" applyProtection="1">
      <alignment horizontal="right" vertical="center"/>
      <protection hidden="1"/>
    </xf>
    <xf numFmtId="167" fontId="65" fillId="22" borderId="0" xfId="1" applyNumberFormat="1" applyFont="1" applyFill="1" applyAlignment="1" applyProtection="1">
      <alignment horizontal="right" vertical="center"/>
      <protection hidden="1"/>
    </xf>
    <xf numFmtId="167" fontId="65" fillId="13" borderId="110" xfId="1" applyNumberFormat="1" applyFont="1" applyFill="1" applyBorder="1" applyAlignment="1" applyProtection="1">
      <alignment horizontal="right" vertical="center"/>
      <protection hidden="1"/>
    </xf>
    <xf numFmtId="167" fontId="62" fillId="12" borderId="3" xfId="1" applyNumberFormat="1" applyFont="1" applyFill="1" applyBorder="1" applyAlignment="1" applyProtection="1">
      <alignment horizontal="right" vertical="center"/>
      <protection hidden="1"/>
    </xf>
    <xf numFmtId="0" fontId="113" fillId="13" borderId="68" xfId="1" applyFont="1" applyFill="1" applyBorder="1" applyProtection="1">
      <protection locked="0" hidden="1"/>
    </xf>
    <xf numFmtId="0" fontId="6" fillId="13" borderId="52" xfId="1" applyFont="1" applyFill="1" applyBorder="1" applyAlignment="1" applyProtection="1">
      <alignment vertical="center"/>
      <protection hidden="1"/>
    </xf>
    <xf numFmtId="0" fontId="6" fillId="13" borderId="0" xfId="1" applyFont="1" applyFill="1" applyAlignment="1" applyProtection="1">
      <alignment vertical="center"/>
      <protection hidden="1"/>
    </xf>
    <xf numFmtId="0" fontId="64" fillId="13" borderId="0" xfId="1" applyFont="1" applyFill="1" applyAlignment="1" applyProtection="1">
      <alignment horizontal="right" vertical="center" indent="1"/>
      <protection hidden="1"/>
    </xf>
    <xf numFmtId="167" fontId="69" fillId="13" borderId="3" xfId="1" applyNumberFormat="1" applyFont="1" applyFill="1" applyBorder="1" applyAlignment="1" applyProtection="1">
      <alignment horizontal="right" vertical="center"/>
      <protection hidden="1"/>
    </xf>
    <xf numFmtId="167" fontId="69" fillId="9" borderId="3" xfId="1" applyNumberFormat="1" applyFont="1" applyFill="1" applyBorder="1" applyAlignment="1" applyProtection="1">
      <alignment horizontal="right" vertical="center"/>
      <protection hidden="1"/>
    </xf>
    <xf numFmtId="167" fontId="69" fillId="13" borderId="120" xfId="1" applyNumberFormat="1" applyFont="1" applyFill="1" applyBorder="1" applyAlignment="1" applyProtection="1">
      <alignment horizontal="right" vertical="center"/>
      <protection hidden="1"/>
    </xf>
    <xf numFmtId="167" fontId="69" fillId="20" borderId="0" xfId="1" applyNumberFormat="1" applyFont="1" applyFill="1" applyAlignment="1" applyProtection="1">
      <alignment horizontal="right" vertical="center"/>
      <protection hidden="1"/>
    </xf>
    <xf numFmtId="167" fontId="69" fillId="20" borderId="3" xfId="1" applyNumberFormat="1" applyFont="1" applyFill="1" applyBorder="1" applyAlignment="1" applyProtection="1">
      <alignment horizontal="right" vertical="center"/>
      <protection hidden="1"/>
    </xf>
    <xf numFmtId="167" fontId="69" fillId="20" borderId="5" xfId="1" applyNumberFormat="1" applyFont="1" applyFill="1" applyBorder="1" applyAlignment="1" applyProtection="1">
      <alignment horizontal="right" vertical="center"/>
      <protection hidden="1"/>
    </xf>
    <xf numFmtId="167" fontId="65" fillId="13" borderId="109" xfId="1" applyNumberFormat="1" applyFont="1" applyFill="1" applyBorder="1" applyAlignment="1" applyProtection="1">
      <alignment horizontal="right" vertical="center"/>
      <protection hidden="1"/>
    </xf>
    <xf numFmtId="167" fontId="62" fillId="12" borderId="5" xfId="1" applyNumberFormat="1" applyFont="1" applyFill="1" applyBorder="1" applyAlignment="1" applyProtection="1">
      <alignment horizontal="right" vertical="center"/>
      <protection hidden="1"/>
    </xf>
    <xf numFmtId="0" fontId="113" fillId="0" borderId="0" xfId="1" applyFont="1" applyProtection="1">
      <protection locked="0"/>
    </xf>
    <xf numFmtId="167" fontId="62" fillId="12" borderId="121" xfId="1" applyNumberFormat="1" applyFont="1" applyFill="1" applyBorder="1" applyAlignment="1" applyProtection="1">
      <alignment horizontal="right" vertical="center"/>
      <protection hidden="1"/>
    </xf>
    <xf numFmtId="167" fontId="62" fillId="12" borderId="15" xfId="1" applyNumberFormat="1" applyFont="1" applyFill="1" applyBorder="1" applyAlignment="1" applyProtection="1">
      <alignment horizontal="right" vertical="center"/>
      <protection hidden="1"/>
    </xf>
    <xf numFmtId="167" fontId="68" fillId="13" borderId="125" xfId="1" applyNumberFormat="1" applyFont="1" applyFill="1" applyBorder="1" applyAlignment="1" applyProtection="1">
      <alignment horizontal="right" vertical="center"/>
      <protection hidden="1"/>
    </xf>
    <xf numFmtId="167" fontId="68" fillId="13" borderId="126" xfId="1" applyNumberFormat="1" applyFont="1" applyFill="1" applyBorder="1" applyAlignment="1" applyProtection="1">
      <alignment horizontal="right" vertical="center"/>
      <protection hidden="1"/>
    </xf>
    <xf numFmtId="167" fontId="68" fillId="20" borderId="127" xfId="1" applyNumberFormat="1" applyFont="1" applyFill="1" applyBorder="1" applyAlignment="1" applyProtection="1">
      <alignment horizontal="right" vertical="center"/>
      <protection hidden="1"/>
    </xf>
    <xf numFmtId="167" fontId="68" fillId="20" borderId="125" xfId="1" applyNumberFormat="1" applyFont="1" applyFill="1" applyBorder="1" applyAlignment="1" applyProtection="1">
      <alignment horizontal="right" vertical="center"/>
      <protection hidden="1"/>
    </xf>
    <xf numFmtId="167" fontId="65" fillId="13" borderId="128" xfId="1" applyNumberFormat="1" applyFont="1" applyFill="1" applyBorder="1" applyAlignment="1" applyProtection="1">
      <alignment horizontal="right" vertical="center"/>
      <protection hidden="1"/>
    </xf>
    <xf numFmtId="167" fontId="65" fillId="22" borderId="128" xfId="1" applyNumberFormat="1" applyFont="1" applyFill="1" applyBorder="1" applyAlignment="1" applyProtection="1">
      <alignment horizontal="right" vertical="center"/>
      <protection hidden="1"/>
    </xf>
    <xf numFmtId="167" fontId="65" fillId="13" borderId="129" xfId="1" applyNumberFormat="1" applyFont="1" applyFill="1" applyBorder="1" applyAlignment="1" applyProtection="1">
      <alignment horizontal="right" vertical="center"/>
      <protection hidden="1"/>
    </xf>
    <xf numFmtId="167" fontId="62" fillId="12" borderId="125" xfId="1" applyNumberFormat="1" applyFont="1" applyFill="1" applyBorder="1" applyAlignment="1" applyProtection="1">
      <alignment horizontal="right" vertical="center"/>
      <protection hidden="1"/>
    </xf>
    <xf numFmtId="0" fontId="113" fillId="13" borderId="130" xfId="1" applyFont="1" applyFill="1" applyBorder="1" applyProtection="1">
      <protection locked="0" hidden="1"/>
    </xf>
    <xf numFmtId="0" fontId="6" fillId="11" borderId="64" xfId="1" applyFont="1" applyFill="1" applyBorder="1" applyAlignment="1" applyProtection="1">
      <alignment vertical="center"/>
      <protection hidden="1"/>
    </xf>
    <xf numFmtId="0" fontId="113" fillId="11" borderId="36" xfId="1" applyFont="1" applyFill="1" applyBorder="1" applyProtection="1">
      <protection locked="0" hidden="1"/>
    </xf>
    <xf numFmtId="0" fontId="6" fillId="11" borderId="19" xfId="1" applyFont="1" applyFill="1" applyBorder="1" applyAlignment="1" applyProtection="1">
      <alignment horizontal="center" vertical="center"/>
      <protection hidden="1"/>
    </xf>
    <xf numFmtId="0" fontId="9" fillId="11" borderId="10" xfId="1" applyFont="1" applyFill="1" applyBorder="1" applyAlignment="1" applyProtection="1">
      <alignment horizontal="left" vertical="center" indent="1"/>
      <protection hidden="1"/>
    </xf>
    <xf numFmtId="167" fontId="9" fillId="0" borderId="131" xfId="1" applyNumberFormat="1" applyFont="1" applyBorder="1" applyAlignment="1" applyProtection="1">
      <alignment horizontal="right" vertical="center"/>
      <protection locked="0"/>
    </xf>
    <xf numFmtId="167" fontId="6" fillId="0" borderId="10" xfId="1" applyNumberFormat="1" applyFont="1" applyBorder="1" applyAlignment="1" applyProtection="1">
      <alignment horizontal="right" vertical="center"/>
      <protection locked="0"/>
    </xf>
    <xf numFmtId="167" fontId="6" fillId="0" borderId="131" xfId="1" applyNumberFormat="1" applyFont="1" applyBorder="1" applyAlignment="1" applyProtection="1">
      <alignment horizontal="right" vertical="center"/>
      <protection locked="0"/>
    </xf>
    <xf numFmtId="167" fontId="6" fillId="0" borderId="132" xfId="1" applyNumberFormat="1" applyFont="1" applyBorder="1" applyAlignment="1" applyProtection="1">
      <alignment horizontal="right" vertical="center"/>
      <protection locked="0"/>
    </xf>
    <xf numFmtId="167" fontId="6" fillId="0" borderId="20" xfId="1" applyNumberFormat="1" applyFont="1" applyBorder="1" applyAlignment="1" applyProtection="1">
      <alignment horizontal="right" vertical="center"/>
      <protection locked="0"/>
    </xf>
    <xf numFmtId="167" fontId="64" fillId="11" borderId="133" xfId="1" applyNumberFormat="1" applyFont="1" applyFill="1" applyBorder="1" applyAlignment="1" applyProtection="1">
      <alignment horizontal="right" vertical="center"/>
      <protection hidden="1"/>
    </xf>
    <xf numFmtId="167" fontId="64" fillId="11" borderId="19" xfId="1" applyNumberFormat="1" applyFont="1" applyFill="1" applyBorder="1" applyAlignment="1" applyProtection="1">
      <alignment horizontal="right" vertical="center"/>
      <protection hidden="1"/>
    </xf>
    <xf numFmtId="167" fontId="122" fillId="11" borderId="132" xfId="1" applyNumberFormat="1" applyFont="1" applyFill="1" applyBorder="1" applyAlignment="1" applyProtection="1">
      <alignment horizontal="right" vertical="center"/>
      <protection hidden="1"/>
    </xf>
    <xf numFmtId="167" fontId="62" fillId="12" borderId="10" xfId="1" applyNumberFormat="1" applyFont="1" applyFill="1" applyBorder="1" applyAlignment="1" applyProtection="1">
      <alignment horizontal="right" vertical="center"/>
      <protection hidden="1"/>
    </xf>
    <xf numFmtId="167" fontId="62" fillId="12" borderId="20" xfId="1" applyNumberFormat="1" applyFont="1" applyFill="1" applyBorder="1" applyAlignment="1" applyProtection="1">
      <alignment horizontal="right" vertical="center"/>
      <protection hidden="1"/>
    </xf>
    <xf numFmtId="167" fontId="9" fillId="11" borderId="10" xfId="1" applyNumberFormat="1" applyFont="1" applyFill="1" applyBorder="1" applyAlignment="1" applyProtection="1">
      <alignment horizontal="right" vertical="center"/>
      <protection hidden="1"/>
    </xf>
    <xf numFmtId="0" fontId="113" fillId="0" borderId="134" xfId="1" applyFont="1" applyBorder="1" applyAlignment="1" applyProtection="1">
      <alignment vertical="center"/>
      <protection locked="0"/>
    </xf>
    <xf numFmtId="0" fontId="6" fillId="11" borderId="17" xfId="1" applyFont="1" applyFill="1" applyBorder="1" applyAlignment="1" applyProtection="1">
      <alignment horizontal="center" vertical="center"/>
      <protection hidden="1"/>
    </xf>
    <xf numFmtId="0" fontId="9" fillId="11" borderId="11" xfId="1" applyFont="1" applyFill="1" applyBorder="1" applyAlignment="1" applyProtection="1">
      <alignment horizontal="left" vertical="center" indent="1"/>
      <protection hidden="1"/>
    </xf>
    <xf numFmtId="167" fontId="9" fillId="0" borderId="13" xfId="1" applyNumberFormat="1" applyFont="1" applyBorder="1" applyAlignment="1" applyProtection="1">
      <alignment horizontal="right" vertical="center"/>
      <protection locked="0"/>
    </xf>
    <xf numFmtId="167" fontId="6" fillId="0" borderId="121" xfId="1" applyNumberFormat="1" applyFont="1" applyBorder="1" applyAlignment="1" applyProtection="1">
      <alignment horizontal="right" vertical="center"/>
      <protection locked="0"/>
    </xf>
    <xf numFmtId="167" fontId="6" fillId="0" borderId="13" xfId="1" applyNumberFormat="1" applyFont="1" applyBorder="1" applyAlignment="1" applyProtection="1">
      <alignment horizontal="right" vertical="center"/>
      <protection locked="0"/>
    </xf>
    <xf numFmtId="167" fontId="6" fillId="0" borderId="135" xfId="1" applyNumberFormat="1" applyFont="1" applyBorder="1" applyAlignment="1" applyProtection="1">
      <alignment horizontal="right" vertical="center"/>
      <protection locked="0"/>
    </xf>
    <xf numFmtId="167" fontId="6" fillId="0" borderId="15" xfId="1" applyNumberFormat="1" applyFont="1" applyBorder="1" applyAlignment="1" applyProtection="1">
      <alignment horizontal="right" vertical="center"/>
      <protection locked="0"/>
    </xf>
    <xf numFmtId="0" fontId="113" fillId="0" borderId="136" xfId="1" applyFont="1" applyBorder="1" applyAlignment="1" applyProtection="1">
      <alignment vertical="center"/>
      <protection locked="0"/>
    </xf>
    <xf numFmtId="0" fontId="9" fillId="11" borderId="125" xfId="1" applyFont="1" applyFill="1" applyBorder="1" applyAlignment="1" applyProtection="1">
      <alignment horizontal="left" vertical="center" indent="1"/>
      <protection hidden="1"/>
    </xf>
    <xf numFmtId="0" fontId="113" fillId="0" borderId="68" xfId="1" applyFont="1" applyBorder="1" applyAlignment="1" applyProtection="1">
      <alignment vertical="center"/>
      <protection locked="0"/>
    </xf>
    <xf numFmtId="0" fontId="6" fillId="11" borderId="123" xfId="1" applyFont="1" applyFill="1" applyBorder="1" applyAlignment="1" applyProtection="1">
      <alignment horizontal="center" vertical="center"/>
      <protection hidden="1"/>
    </xf>
    <xf numFmtId="0" fontId="9" fillId="12" borderId="137" xfId="1" applyFont="1" applyFill="1" applyBorder="1" applyAlignment="1" applyProtection="1">
      <alignment horizontal="left" vertical="center" indent="1"/>
      <protection locked="0" hidden="1"/>
    </xf>
    <xf numFmtId="167" fontId="9" fillId="0" borderId="138" xfId="1" applyNumberFormat="1" applyFont="1" applyBorder="1" applyAlignment="1" applyProtection="1">
      <alignment horizontal="right" vertical="center"/>
      <protection locked="0"/>
    </xf>
    <xf numFmtId="167" fontId="6" fillId="0" borderId="93" xfId="1" applyNumberFormat="1" applyFont="1" applyBorder="1" applyAlignment="1" applyProtection="1">
      <alignment horizontal="right" vertical="center"/>
      <protection locked="0"/>
    </xf>
    <xf numFmtId="167" fontId="6" fillId="0" borderId="138" xfId="1" applyNumberFormat="1" applyFont="1" applyBorder="1" applyAlignment="1" applyProtection="1">
      <alignment horizontal="right" vertical="center"/>
      <protection locked="0"/>
    </xf>
    <xf numFmtId="167" fontId="6" fillId="0" borderId="113" xfId="1" applyNumberFormat="1" applyFont="1" applyBorder="1" applyAlignment="1" applyProtection="1">
      <alignment horizontal="right" vertical="center"/>
      <protection locked="0"/>
    </xf>
    <xf numFmtId="167" fontId="64" fillId="11" borderId="139" xfId="1" applyNumberFormat="1" applyFont="1" applyFill="1" applyBorder="1" applyAlignment="1" applyProtection="1">
      <alignment horizontal="right" vertical="center"/>
      <protection hidden="1"/>
    </xf>
    <xf numFmtId="167" fontId="64" fillId="11" borderId="67" xfId="1" applyNumberFormat="1" applyFont="1" applyFill="1" applyBorder="1" applyAlignment="1" applyProtection="1">
      <alignment horizontal="right" vertical="center"/>
      <protection hidden="1"/>
    </xf>
    <xf numFmtId="167" fontId="122" fillId="11" borderId="140" xfId="1" applyNumberFormat="1" applyFont="1" applyFill="1" applyBorder="1" applyAlignment="1" applyProtection="1">
      <alignment horizontal="right" vertical="center"/>
      <protection hidden="1"/>
    </xf>
    <xf numFmtId="167" fontId="62" fillId="12" borderId="56" xfId="1" applyNumberFormat="1" applyFont="1" applyFill="1" applyBorder="1" applyAlignment="1" applyProtection="1">
      <alignment horizontal="right" vertical="center"/>
      <protection hidden="1"/>
    </xf>
    <xf numFmtId="167" fontId="62" fillId="12" borderId="55" xfId="1" applyNumberFormat="1" applyFont="1" applyFill="1" applyBorder="1" applyAlignment="1" applyProtection="1">
      <alignment horizontal="right" vertical="center"/>
      <protection hidden="1"/>
    </xf>
    <xf numFmtId="167" fontId="9" fillId="11" borderId="56" xfId="1" applyNumberFormat="1" applyFont="1" applyFill="1" applyBorder="1" applyAlignment="1" applyProtection="1">
      <alignment horizontal="right" vertical="center"/>
      <protection hidden="1"/>
    </xf>
    <xf numFmtId="0" fontId="113" fillId="0" borderId="141" xfId="1" applyFont="1" applyBorder="1" applyAlignment="1" applyProtection="1">
      <alignment vertical="center"/>
      <protection locked="0"/>
    </xf>
    <xf numFmtId="0" fontId="6" fillId="11" borderId="14" xfId="1" applyFont="1" applyFill="1" applyBorder="1" applyAlignment="1" applyProtection="1">
      <alignment horizontal="center" vertical="center"/>
      <protection hidden="1"/>
    </xf>
    <xf numFmtId="0" fontId="9" fillId="11" borderId="121" xfId="1" applyFont="1" applyFill="1" applyBorder="1" applyAlignment="1" applyProtection="1">
      <alignment horizontal="left" vertical="center" indent="1"/>
      <protection hidden="1"/>
    </xf>
    <xf numFmtId="167" fontId="9" fillId="0" borderId="121" xfId="1" applyNumberFormat="1" applyFont="1" applyBorder="1" applyAlignment="1" applyProtection="1">
      <alignment horizontal="right" vertical="center"/>
      <protection locked="0"/>
    </xf>
    <xf numFmtId="167" fontId="64" fillId="11" borderId="142" xfId="1" applyNumberFormat="1" applyFont="1" applyFill="1" applyBorder="1" applyAlignment="1" applyProtection="1">
      <alignment horizontal="right" vertical="center"/>
      <protection hidden="1"/>
    </xf>
    <xf numFmtId="167" fontId="122" fillId="11" borderId="143" xfId="1" applyNumberFormat="1" applyFont="1" applyFill="1" applyBorder="1" applyAlignment="1" applyProtection="1">
      <alignment horizontal="right" vertical="center"/>
      <protection hidden="1"/>
    </xf>
    <xf numFmtId="167" fontId="62" fillId="12" borderId="34" xfId="1" applyNumberFormat="1" applyFont="1" applyFill="1" applyBorder="1" applyAlignment="1" applyProtection="1">
      <alignment horizontal="right" vertical="center"/>
      <protection hidden="1"/>
    </xf>
    <xf numFmtId="167" fontId="9" fillId="11" borderId="34" xfId="1" applyNumberFormat="1" applyFont="1" applyFill="1" applyBorder="1" applyAlignment="1" applyProtection="1">
      <alignment horizontal="right" vertical="center"/>
      <protection hidden="1"/>
    </xf>
    <xf numFmtId="167" fontId="9" fillId="0" borderId="11" xfId="1" applyNumberFormat="1" applyFont="1" applyBorder="1" applyAlignment="1" applyProtection="1">
      <alignment horizontal="right" vertical="center"/>
      <protection locked="0"/>
    </xf>
    <xf numFmtId="167" fontId="9" fillId="0" borderId="16" xfId="1" applyNumberFormat="1" applyFont="1" applyBorder="1" applyAlignment="1" applyProtection="1">
      <alignment horizontal="right" vertical="center"/>
      <protection locked="0"/>
    </xf>
    <xf numFmtId="167" fontId="6" fillId="0" borderId="11" xfId="1" applyNumberFormat="1" applyFont="1" applyBorder="1" applyAlignment="1" applyProtection="1">
      <alignment horizontal="right" vertical="center"/>
      <protection locked="0"/>
    </xf>
    <xf numFmtId="167" fontId="6" fillId="0" borderId="16" xfId="1" applyNumberFormat="1" applyFont="1" applyBorder="1" applyAlignment="1" applyProtection="1">
      <alignment horizontal="right" vertical="center"/>
      <protection locked="0"/>
    </xf>
    <xf numFmtId="167" fontId="6" fillId="0" borderId="144" xfId="1" applyNumberFormat="1" applyFont="1" applyBorder="1" applyAlignment="1" applyProtection="1">
      <alignment horizontal="right" vertical="center"/>
      <protection locked="0"/>
    </xf>
    <xf numFmtId="167" fontId="6" fillId="0" borderId="18" xfId="1" applyNumberFormat="1" applyFont="1" applyBorder="1" applyAlignment="1" applyProtection="1">
      <alignment horizontal="right" vertical="center"/>
      <protection locked="0"/>
    </xf>
    <xf numFmtId="0" fontId="113" fillId="0" borderId="145" xfId="1" applyFont="1" applyBorder="1" applyAlignment="1" applyProtection="1">
      <alignment vertical="center"/>
      <protection locked="0"/>
    </xf>
    <xf numFmtId="0" fontId="9" fillId="11" borderId="16" xfId="1" applyFont="1" applyFill="1" applyBorder="1" applyAlignment="1" applyProtection="1">
      <alignment horizontal="left" vertical="center" indent="1"/>
      <protection hidden="1"/>
    </xf>
    <xf numFmtId="167" fontId="6" fillId="12" borderId="144" xfId="1" applyNumberFormat="1" applyFont="1" applyFill="1" applyBorder="1" applyAlignment="1">
      <alignment horizontal="right" vertical="center"/>
    </xf>
    <xf numFmtId="167" fontId="6" fillId="12" borderId="18" xfId="1" applyNumberFormat="1" applyFont="1" applyFill="1" applyBorder="1" applyAlignment="1">
      <alignment horizontal="right" vertical="center"/>
    </xf>
    <xf numFmtId="167" fontId="6" fillId="12" borderId="11" xfId="1" applyNumberFormat="1" applyFont="1" applyFill="1" applyBorder="1" applyAlignment="1">
      <alignment horizontal="right" vertical="center"/>
    </xf>
    <xf numFmtId="167" fontId="6" fillId="12" borderId="16" xfId="1" applyNumberFormat="1" applyFont="1" applyFill="1" applyBorder="1" applyAlignment="1">
      <alignment horizontal="right" vertical="center"/>
    </xf>
    <xf numFmtId="0" fontId="9" fillId="11" borderId="16" xfId="1" applyFont="1" applyFill="1" applyBorder="1" applyAlignment="1" applyProtection="1">
      <alignment horizontal="left" vertical="center" indent="1"/>
      <protection locked="0" hidden="1"/>
    </xf>
    <xf numFmtId="167" fontId="9" fillId="12" borderId="16" xfId="1" applyNumberFormat="1" applyFont="1" applyFill="1" applyBorder="1" applyAlignment="1">
      <alignment horizontal="right" vertical="center"/>
    </xf>
    <xf numFmtId="0" fontId="9" fillId="12" borderId="16" xfId="1" applyFont="1" applyFill="1" applyBorder="1" applyAlignment="1" applyProtection="1">
      <alignment horizontal="left" vertical="center" indent="1"/>
      <protection hidden="1"/>
    </xf>
    <xf numFmtId="167" fontId="123" fillId="0" borderId="144" xfId="1" applyNumberFormat="1" applyFont="1" applyBorder="1" applyAlignment="1" applyProtection="1">
      <alignment horizontal="right" vertical="center"/>
      <protection locked="0"/>
    </xf>
    <xf numFmtId="167" fontId="123" fillId="0" borderId="18" xfId="1" applyNumberFormat="1" applyFont="1" applyBorder="1" applyAlignment="1" applyProtection="1">
      <alignment horizontal="right" vertical="center"/>
      <protection locked="0"/>
    </xf>
    <xf numFmtId="167" fontId="9" fillId="3" borderId="16" xfId="1" applyNumberFormat="1" applyFont="1" applyFill="1" applyBorder="1" applyAlignment="1">
      <alignment horizontal="right" vertical="center"/>
    </xf>
    <xf numFmtId="167" fontId="6" fillId="3" borderId="11" xfId="1" applyNumberFormat="1" applyFont="1" applyFill="1" applyBorder="1" applyAlignment="1">
      <alignment horizontal="right" vertical="center"/>
    </xf>
    <xf numFmtId="167" fontId="6" fillId="3" borderId="16" xfId="1" applyNumberFormat="1" applyFont="1" applyFill="1" applyBorder="1" applyAlignment="1">
      <alignment horizontal="right" vertical="center"/>
    </xf>
    <xf numFmtId="167" fontId="9" fillId="0" borderId="146" xfId="1" applyNumberFormat="1" applyFont="1" applyBorder="1" applyAlignment="1" applyProtection="1">
      <alignment horizontal="right" vertical="center"/>
      <protection locked="0"/>
    </xf>
    <xf numFmtId="167" fontId="113" fillId="0" borderId="125" xfId="1" applyNumberFormat="1" applyFont="1" applyBorder="1" applyAlignment="1" applyProtection="1">
      <alignment horizontal="right" vertical="center"/>
      <protection locked="0"/>
    </xf>
    <xf numFmtId="167" fontId="113" fillId="0" borderId="146" xfId="1" applyNumberFormat="1" applyFont="1" applyBorder="1" applyAlignment="1" applyProtection="1">
      <alignment horizontal="right" vertical="center"/>
      <protection locked="0"/>
    </xf>
    <xf numFmtId="167" fontId="113" fillId="0" borderId="147" xfId="1" applyNumberFormat="1" applyFont="1" applyBorder="1" applyAlignment="1" applyProtection="1">
      <alignment horizontal="right" vertical="center"/>
      <protection locked="0"/>
    </xf>
    <xf numFmtId="167" fontId="113" fillId="0" borderId="129" xfId="1" applyNumberFormat="1" applyFont="1" applyBorder="1" applyAlignment="1" applyProtection="1">
      <alignment horizontal="right" vertical="center"/>
      <protection locked="0"/>
    </xf>
    <xf numFmtId="0" fontId="113" fillId="0" borderId="130" xfId="1" applyFont="1" applyBorder="1" applyAlignment="1" applyProtection="1">
      <alignment vertical="center"/>
      <protection locked="0"/>
    </xf>
    <xf numFmtId="167" fontId="9" fillId="12" borderId="54" xfId="1" applyNumberFormat="1" applyFont="1" applyFill="1" applyBorder="1" applyAlignment="1">
      <alignment horizontal="right" vertical="center"/>
    </xf>
    <xf numFmtId="167" fontId="113" fillId="12" borderId="56" xfId="1" applyNumberFormat="1" applyFont="1" applyFill="1" applyBorder="1" applyAlignment="1">
      <alignment horizontal="right" vertical="center"/>
    </xf>
    <xf numFmtId="167" fontId="113" fillId="12" borderId="54" xfId="1" applyNumberFormat="1" applyFont="1" applyFill="1" applyBorder="1" applyAlignment="1">
      <alignment horizontal="right" vertical="center"/>
    </xf>
    <xf numFmtId="167" fontId="113" fillId="0" borderId="140" xfId="1" applyNumberFormat="1" applyFont="1" applyBorder="1" applyAlignment="1" applyProtection="1">
      <alignment horizontal="right" vertical="center"/>
      <protection locked="0"/>
    </xf>
    <xf numFmtId="167" fontId="113" fillId="0" borderId="55" xfId="1" applyNumberFormat="1" applyFont="1" applyBorder="1" applyAlignment="1" applyProtection="1">
      <alignment horizontal="right" vertical="center"/>
      <protection locked="0"/>
    </xf>
    <xf numFmtId="167" fontId="113" fillId="0" borderId="56" xfId="1" applyNumberFormat="1" applyFont="1" applyBorder="1" applyAlignment="1" applyProtection="1">
      <alignment horizontal="right" vertical="center"/>
      <protection locked="0"/>
    </xf>
    <xf numFmtId="167" fontId="113" fillId="0" borderId="54" xfId="1" applyNumberFormat="1" applyFont="1" applyBorder="1" applyAlignment="1" applyProtection="1">
      <alignment horizontal="right" vertical="center"/>
      <protection locked="0"/>
    </xf>
    <xf numFmtId="0" fontId="113" fillId="0" borderId="40" xfId="1" applyFont="1" applyBorder="1" applyAlignment="1" applyProtection="1">
      <alignment vertical="center"/>
      <protection locked="0"/>
    </xf>
    <xf numFmtId="167" fontId="64" fillId="15" borderId="6" xfId="1" applyNumberFormat="1" applyFont="1" applyFill="1" applyBorder="1" applyAlignment="1">
      <alignment horizontal="right" vertical="center"/>
    </xf>
    <xf numFmtId="167" fontId="64" fillId="15" borderId="7" xfId="1" applyNumberFormat="1" applyFont="1" applyFill="1" applyBorder="1" applyAlignment="1">
      <alignment horizontal="right" vertical="center"/>
    </xf>
    <xf numFmtId="167" fontId="64" fillId="12" borderId="148" xfId="1" applyNumberFormat="1" applyFont="1" applyFill="1" applyBorder="1" applyAlignment="1">
      <alignment horizontal="right" vertical="center"/>
    </xf>
    <xf numFmtId="167" fontId="64" fillId="12" borderId="8" xfId="1" applyNumberFormat="1" applyFont="1" applyFill="1" applyBorder="1" applyAlignment="1">
      <alignment horizontal="right" vertical="center"/>
    </xf>
    <xf numFmtId="167" fontId="64" fillId="12" borderId="6" xfId="1" applyNumberFormat="1" applyFont="1" applyFill="1" applyBorder="1" applyAlignment="1">
      <alignment horizontal="right" vertical="center"/>
    </xf>
    <xf numFmtId="0" fontId="6" fillId="0" borderId="103" xfId="1" applyFont="1" applyBorder="1" applyAlignment="1" applyProtection="1">
      <alignment vertical="center"/>
      <protection locked="0"/>
    </xf>
    <xf numFmtId="0" fontId="6" fillId="11" borderId="149" xfId="1" applyFont="1" applyFill="1" applyBorder="1" applyAlignment="1" applyProtection="1">
      <alignment horizontal="center" vertical="center"/>
      <protection hidden="1"/>
    </xf>
    <xf numFmtId="0" fontId="6" fillId="11" borderId="20" xfId="1" applyFont="1" applyFill="1" applyBorder="1" applyAlignment="1" applyProtection="1">
      <alignment horizontal="center" vertical="center"/>
      <protection locked="0" hidden="1"/>
    </xf>
    <xf numFmtId="167" fontId="9" fillId="0" borderId="20" xfId="1" applyNumberFormat="1" applyFont="1" applyBorder="1" applyAlignment="1" applyProtection="1">
      <alignment horizontal="right" vertical="center"/>
      <protection locked="0"/>
    </xf>
    <xf numFmtId="167" fontId="9" fillId="0" borderId="10" xfId="1" applyNumberFormat="1" applyFont="1" applyBorder="1" applyAlignment="1" applyProtection="1">
      <alignment horizontal="right" vertical="center"/>
      <protection locked="0"/>
    </xf>
    <xf numFmtId="0" fontId="6" fillId="0" borderId="151" xfId="1" applyFont="1" applyBorder="1" applyAlignment="1" applyProtection="1">
      <alignment vertical="center"/>
      <protection locked="0"/>
    </xf>
    <xf numFmtId="0" fontId="6" fillId="11" borderId="152" xfId="1" applyFont="1" applyFill="1" applyBorder="1" applyAlignment="1" applyProtection="1">
      <alignment horizontal="center" vertical="center"/>
      <protection hidden="1"/>
    </xf>
    <xf numFmtId="0" fontId="6" fillId="11" borderId="18" xfId="1" applyFont="1" applyFill="1" applyBorder="1" applyAlignment="1" applyProtection="1">
      <alignment horizontal="center" vertical="center"/>
      <protection locked="0" hidden="1"/>
    </xf>
    <xf numFmtId="167" fontId="9" fillId="0" borderId="18" xfId="1" applyNumberFormat="1" applyFont="1" applyBorder="1" applyAlignment="1" applyProtection="1">
      <alignment horizontal="right" vertical="center"/>
      <protection locked="0"/>
    </xf>
    <xf numFmtId="0" fontId="6" fillId="0" borderId="154" xfId="1" applyFont="1" applyBorder="1" applyAlignment="1" applyProtection="1">
      <alignment vertical="center"/>
      <protection locked="0"/>
    </xf>
    <xf numFmtId="0" fontId="6" fillId="11" borderId="155" xfId="1" applyFont="1" applyFill="1" applyBorder="1" applyAlignment="1" applyProtection="1">
      <alignment horizontal="center" vertical="center"/>
      <protection hidden="1"/>
    </xf>
    <xf numFmtId="0" fontId="6" fillId="11" borderId="127" xfId="1" applyFont="1" applyFill="1" applyBorder="1" applyAlignment="1" applyProtection="1">
      <alignment horizontal="center" vertical="center"/>
      <protection hidden="1"/>
    </xf>
    <xf numFmtId="0" fontId="6" fillId="11" borderId="129" xfId="1" applyFont="1" applyFill="1" applyBorder="1" applyAlignment="1" applyProtection="1">
      <alignment horizontal="center" vertical="center"/>
      <protection locked="0" hidden="1"/>
    </xf>
    <xf numFmtId="167" fontId="9" fillId="0" borderId="129" xfId="1" applyNumberFormat="1" applyFont="1" applyBorder="1" applyAlignment="1" applyProtection="1">
      <alignment horizontal="right" vertical="center"/>
      <protection locked="0"/>
    </xf>
    <xf numFmtId="167" fontId="9" fillId="0" borderId="125" xfId="1" applyNumberFormat="1" applyFont="1" applyBorder="1" applyAlignment="1" applyProtection="1">
      <alignment horizontal="right" vertical="center"/>
      <protection locked="0"/>
    </xf>
    <xf numFmtId="167" fontId="6" fillId="0" borderId="125" xfId="1" applyNumberFormat="1" applyFont="1" applyBorder="1" applyAlignment="1" applyProtection="1">
      <alignment horizontal="right" vertical="center"/>
      <protection locked="0"/>
    </xf>
    <xf numFmtId="167" fontId="6" fillId="0" borderId="146" xfId="1" applyNumberFormat="1" applyFont="1" applyBorder="1" applyAlignment="1" applyProtection="1">
      <alignment horizontal="right" vertical="center"/>
      <protection locked="0"/>
    </xf>
    <xf numFmtId="167" fontId="6" fillId="0" borderId="147" xfId="1" applyNumberFormat="1" applyFont="1" applyBorder="1" applyAlignment="1" applyProtection="1">
      <alignment horizontal="right" vertical="center"/>
      <protection locked="0"/>
    </xf>
    <xf numFmtId="167" fontId="6" fillId="0" borderId="129" xfId="1" applyNumberFormat="1" applyFont="1" applyBorder="1" applyAlignment="1" applyProtection="1">
      <alignment horizontal="right" vertical="center"/>
      <protection locked="0"/>
    </xf>
    <xf numFmtId="0" fontId="6" fillId="0" borderId="157" xfId="1" applyFont="1" applyBorder="1" applyAlignment="1" applyProtection="1">
      <alignment vertical="center"/>
      <protection locked="0"/>
    </xf>
    <xf numFmtId="167" fontId="64" fillId="12" borderId="158" xfId="1" applyNumberFormat="1" applyFont="1" applyFill="1" applyBorder="1" applyAlignment="1">
      <alignment horizontal="right" vertical="center"/>
    </xf>
    <xf numFmtId="0" fontId="6" fillId="11" borderId="52" xfId="1" applyFont="1" applyFill="1" applyBorder="1" applyAlignment="1" applyProtection="1">
      <alignment horizontal="center" vertical="center"/>
      <protection hidden="1"/>
    </xf>
    <xf numFmtId="0" fontId="6" fillId="11" borderId="0" xfId="1" applyFont="1" applyFill="1" applyAlignment="1" applyProtection="1">
      <alignment horizontal="center" vertical="center"/>
      <protection hidden="1"/>
    </xf>
    <xf numFmtId="0" fontId="6" fillId="11" borderId="15" xfId="1" applyFont="1" applyFill="1" applyBorder="1" applyAlignment="1" applyProtection="1">
      <alignment horizontal="center" vertical="center"/>
      <protection locked="0" hidden="1"/>
    </xf>
    <xf numFmtId="167" fontId="9" fillId="0" borderId="5" xfId="1" applyNumberFormat="1" applyFont="1" applyBorder="1" applyAlignment="1" applyProtection="1">
      <alignment horizontal="right" vertical="center"/>
      <protection locked="0"/>
    </xf>
    <xf numFmtId="167" fontId="9" fillId="0" borderId="3" xfId="1" applyNumberFormat="1" applyFont="1" applyBorder="1" applyAlignment="1" applyProtection="1">
      <alignment horizontal="right" vertical="center"/>
      <protection locked="0"/>
    </xf>
    <xf numFmtId="167" fontId="9" fillId="0" borderId="4" xfId="1" applyNumberFormat="1" applyFont="1" applyBorder="1" applyAlignment="1" applyProtection="1">
      <alignment horizontal="right" vertical="center"/>
      <protection locked="0"/>
    </xf>
    <xf numFmtId="167" fontId="6" fillId="0" borderId="3" xfId="1" applyNumberFormat="1" applyFont="1" applyBorder="1" applyAlignment="1" applyProtection="1">
      <alignment horizontal="right" vertical="center"/>
      <protection locked="0"/>
    </xf>
    <xf numFmtId="167" fontId="6" fillId="0" borderId="4" xfId="1" applyNumberFormat="1" applyFont="1" applyBorder="1" applyAlignment="1" applyProtection="1">
      <alignment horizontal="right" vertical="center"/>
      <protection locked="0"/>
    </xf>
    <xf numFmtId="167" fontId="6" fillId="0" borderId="110" xfId="1" applyNumberFormat="1" applyFont="1" applyBorder="1" applyAlignment="1" applyProtection="1">
      <alignment horizontal="right" vertical="center"/>
      <protection locked="0"/>
    </xf>
    <xf numFmtId="167" fontId="6" fillId="0" borderId="5" xfId="1" applyNumberFormat="1" applyFont="1" applyBorder="1" applyAlignment="1" applyProtection="1">
      <alignment horizontal="right" vertical="center"/>
      <protection locked="0"/>
    </xf>
    <xf numFmtId="0" fontId="6" fillId="0" borderId="159" xfId="1" applyFont="1" applyBorder="1" applyAlignment="1" applyProtection="1">
      <alignment vertical="center"/>
      <protection locked="0"/>
    </xf>
    <xf numFmtId="0" fontId="6" fillId="11" borderId="160" xfId="1" applyFont="1" applyFill="1" applyBorder="1" applyAlignment="1" applyProtection="1">
      <alignment horizontal="center" vertical="center"/>
      <protection hidden="1"/>
    </xf>
    <xf numFmtId="0" fontId="6" fillId="11" borderId="161" xfId="1" applyFont="1" applyFill="1" applyBorder="1" applyAlignment="1" applyProtection="1">
      <alignment horizontal="center" vertical="center"/>
      <protection hidden="1"/>
    </xf>
    <xf numFmtId="0" fontId="6" fillId="11" borderId="162" xfId="1" applyFont="1" applyFill="1" applyBorder="1" applyAlignment="1" applyProtection="1">
      <alignment horizontal="center" vertical="center"/>
      <protection locked="0" hidden="1"/>
    </xf>
    <xf numFmtId="167" fontId="9" fillId="0" borderId="162" xfId="1" applyNumberFormat="1" applyFont="1" applyBorder="1" applyAlignment="1" applyProtection="1">
      <alignment horizontal="right" vertical="center"/>
      <protection locked="0"/>
    </xf>
    <xf numFmtId="167" fontId="9" fillId="0" borderId="163" xfId="1" applyNumberFormat="1" applyFont="1" applyBorder="1" applyAlignment="1" applyProtection="1">
      <alignment horizontal="right" vertical="center"/>
      <protection locked="0"/>
    </xf>
    <xf numFmtId="167" fontId="9" fillId="0" borderId="164" xfId="1" applyNumberFormat="1" applyFont="1" applyBorder="1" applyAlignment="1" applyProtection="1">
      <alignment horizontal="right" vertical="center"/>
      <protection locked="0"/>
    </xf>
    <xf numFmtId="167" fontId="6" fillId="0" borderId="163" xfId="1" applyNumberFormat="1" applyFont="1" applyBorder="1" applyAlignment="1" applyProtection="1">
      <alignment horizontal="right" vertical="center"/>
      <protection locked="0"/>
    </xf>
    <xf numFmtId="167" fontId="6" fillId="0" borderId="164" xfId="1" applyNumberFormat="1" applyFont="1" applyBorder="1" applyAlignment="1" applyProtection="1">
      <alignment horizontal="right" vertical="center"/>
      <protection locked="0"/>
    </xf>
    <xf numFmtId="167" fontId="6" fillId="0" borderId="165" xfId="1" applyNumberFormat="1" applyFont="1" applyBorder="1" applyAlignment="1" applyProtection="1">
      <alignment horizontal="right" vertical="center"/>
      <protection locked="0"/>
    </xf>
    <xf numFmtId="167" fontId="6" fillId="0" borderId="162" xfId="1" applyNumberFormat="1" applyFont="1" applyBorder="1" applyAlignment="1" applyProtection="1">
      <alignment horizontal="right" vertical="center"/>
      <protection locked="0"/>
    </xf>
    <xf numFmtId="0" fontId="6" fillId="0" borderId="166" xfId="1" applyFont="1" applyBorder="1" applyAlignment="1" applyProtection="1">
      <alignment vertical="center"/>
      <protection locked="0"/>
    </xf>
    <xf numFmtId="167" fontId="6" fillId="0" borderId="137" xfId="1" applyNumberFormat="1" applyFont="1" applyBorder="1" applyAlignment="1" applyProtection="1">
      <alignment horizontal="right" vertical="center"/>
      <protection locked="0"/>
    </xf>
    <xf numFmtId="167" fontId="6" fillId="0" borderId="168" xfId="1" applyNumberFormat="1" applyFont="1" applyBorder="1" applyAlignment="1" applyProtection="1">
      <alignment horizontal="right" vertical="center"/>
      <protection locked="0"/>
    </xf>
    <xf numFmtId="0" fontId="6" fillId="0" borderId="141" xfId="1" applyFont="1" applyBorder="1" applyAlignment="1" applyProtection="1">
      <alignment vertical="center"/>
      <protection locked="0"/>
    </xf>
    <xf numFmtId="0" fontId="113" fillId="0" borderId="0" xfId="1" applyFont="1" applyAlignment="1">
      <alignment horizontal="right"/>
    </xf>
    <xf numFmtId="0" fontId="63" fillId="0" borderId="0" xfId="1" applyFont="1" applyAlignment="1" applyProtection="1">
      <alignment vertical="top" wrapText="1"/>
      <protection locked="0"/>
    </xf>
    <xf numFmtId="0" fontId="63" fillId="0" borderId="0" xfId="1" applyFont="1" applyAlignment="1">
      <alignment vertical="top" wrapText="1"/>
    </xf>
    <xf numFmtId="0" fontId="118" fillId="0" borderId="0" xfId="1" applyFont="1" applyAlignment="1" applyProtection="1">
      <alignment vertical="top" wrapText="1"/>
      <protection locked="0"/>
    </xf>
    <xf numFmtId="0" fontId="118" fillId="0" borderId="0" xfId="1" applyFont="1" applyAlignment="1">
      <alignment vertical="top" wrapText="1"/>
    </xf>
    <xf numFmtId="0" fontId="118" fillId="0" borderId="0" xfId="1" applyFont="1" applyAlignment="1">
      <alignment vertical="top"/>
    </xf>
    <xf numFmtId="0" fontId="92" fillId="3" borderId="0" xfId="1" applyFont="1" applyFill="1"/>
    <xf numFmtId="0" fontId="113" fillId="3" borderId="0" xfId="1" applyFont="1" applyFill="1"/>
    <xf numFmtId="0" fontId="113" fillId="3" borderId="0" xfId="1" applyFont="1" applyFill="1" applyAlignment="1" applyProtection="1">
      <alignment vertical="center"/>
      <protection locked="0"/>
    </xf>
    <xf numFmtId="0" fontId="113" fillId="0" borderId="0" xfId="1" applyFont="1" applyAlignment="1" applyProtection="1">
      <alignment vertical="center"/>
      <protection locked="0"/>
    </xf>
    <xf numFmtId="0" fontId="118" fillId="0" borderId="0" xfId="1" applyFont="1" applyAlignment="1" applyProtection="1">
      <alignment vertical="center"/>
      <protection locked="0"/>
    </xf>
    <xf numFmtId="0" fontId="113" fillId="0" borderId="0" xfId="1" applyFont="1" applyAlignment="1" applyProtection="1">
      <alignment horizontal="center" vertical="center"/>
      <protection locked="0"/>
    </xf>
    <xf numFmtId="0" fontId="118" fillId="0" borderId="0" xfId="1" applyFont="1" applyAlignment="1" applyProtection="1">
      <alignment horizontal="left" vertical="center"/>
      <protection locked="0"/>
    </xf>
    <xf numFmtId="0" fontId="124" fillId="0" borderId="0" xfId="1" applyFont="1" applyAlignment="1" applyProtection="1">
      <alignment vertical="center"/>
      <protection hidden="1"/>
    </xf>
    <xf numFmtId="167" fontId="9" fillId="23" borderId="131" xfId="1" applyNumberFormat="1" applyFont="1" applyFill="1" applyBorder="1" applyAlignment="1" applyProtection="1">
      <alignment horizontal="right" vertical="center"/>
      <protection locked="0"/>
    </xf>
    <xf numFmtId="167" fontId="9" fillId="3" borderId="131" xfId="1" applyNumberFormat="1" applyFont="1" applyFill="1" applyBorder="1" applyAlignment="1" applyProtection="1">
      <alignment horizontal="right" vertical="center"/>
      <protection locked="0"/>
    </xf>
    <xf numFmtId="167" fontId="9" fillId="23" borderId="13" xfId="1" applyNumberFormat="1" applyFont="1" applyFill="1" applyBorder="1" applyAlignment="1" applyProtection="1">
      <alignment horizontal="right" vertical="center"/>
      <protection locked="0"/>
    </xf>
    <xf numFmtId="167" fontId="9" fillId="3" borderId="13" xfId="1" applyNumberFormat="1" applyFont="1" applyFill="1" applyBorder="1" applyAlignment="1" applyProtection="1">
      <alignment horizontal="right" vertical="center"/>
      <protection locked="0"/>
    </xf>
    <xf numFmtId="167" fontId="64" fillId="11" borderId="169" xfId="1" applyNumberFormat="1" applyFont="1" applyFill="1" applyBorder="1" applyAlignment="1" applyProtection="1">
      <alignment horizontal="right" vertical="center"/>
      <protection hidden="1"/>
    </xf>
    <xf numFmtId="167" fontId="64" fillId="11" borderId="17" xfId="1" applyNumberFormat="1" applyFont="1" applyFill="1" applyBorder="1" applyAlignment="1" applyProtection="1">
      <alignment horizontal="right" vertical="center"/>
      <protection hidden="1"/>
    </xf>
    <xf numFmtId="167" fontId="122" fillId="11" borderId="144" xfId="1" applyNumberFormat="1" applyFont="1" applyFill="1" applyBorder="1" applyAlignment="1" applyProtection="1">
      <alignment horizontal="right" vertical="center"/>
      <protection hidden="1"/>
    </xf>
    <xf numFmtId="167" fontId="62" fillId="12" borderId="11" xfId="1" applyNumberFormat="1" applyFont="1" applyFill="1" applyBorder="1" applyAlignment="1" applyProtection="1">
      <alignment horizontal="right" vertical="center"/>
      <protection hidden="1"/>
    </xf>
    <xf numFmtId="167" fontId="62" fillId="12" borderId="18" xfId="1" applyNumberFormat="1" applyFont="1" applyFill="1" applyBorder="1" applyAlignment="1" applyProtection="1">
      <alignment horizontal="right" vertical="center"/>
      <protection hidden="1"/>
    </xf>
    <xf numFmtId="167" fontId="9" fillId="11" borderId="11" xfId="1" applyNumberFormat="1" applyFont="1" applyFill="1" applyBorder="1" applyAlignment="1" applyProtection="1">
      <alignment horizontal="right" vertical="center"/>
      <protection hidden="1"/>
    </xf>
    <xf numFmtId="167" fontId="122" fillId="11" borderId="147" xfId="1" applyNumberFormat="1" applyFont="1" applyFill="1" applyBorder="1" applyAlignment="1" applyProtection="1">
      <alignment horizontal="right" vertical="center"/>
      <protection hidden="1"/>
    </xf>
    <xf numFmtId="167" fontId="9" fillId="11" borderId="125" xfId="1" applyNumberFormat="1" applyFont="1" applyFill="1" applyBorder="1" applyAlignment="1" applyProtection="1">
      <alignment horizontal="right" vertical="center"/>
      <protection hidden="1"/>
    </xf>
    <xf numFmtId="0" fontId="6" fillId="11" borderId="32" xfId="1" applyFont="1" applyFill="1" applyBorder="1" applyAlignment="1" applyProtection="1">
      <alignment horizontal="center" vertical="center"/>
      <protection hidden="1"/>
    </xf>
    <xf numFmtId="167" fontId="9" fillId="23" borderId="138" xfId="1" applyNumberFormat="1" applyFont="1" applyFill="1" applyBorder="1" applyAlignment="1" applyProtection="1">
      <alignment horizontal="right" vertical="center"/>
      <protection locked="0"/>
    </xf>
    <xf numFmtId="167" fontId="9" fillId="3" borderId="138" xfId="1" applyNumberFormat="1" applyFont="1" applyFill="1" applyBorder="1" applyAlignment="1" applyProtection="1">
      <alignment horizontal="right" vertical="center"/>
      <protection locked="0"/>
    </xf>
    <xf numFmtId="167" fontId="64" fillId="11" borderId="170" xfId="1" applyNumberFormat="1" applyFont="1" applyFill="1" applyBorder="1" applyAlignment="1" applyProtection="1">
      <alignment horizontal="right" vertical="center"/>
      <protection hidden="1"/>
    </xf>
    <xf numFmtId="167" fontId="122" fillId="11" borderId="168" xfId="1" applyNumberFormat="1" applyFont="1" applyFill="1" applyBorder="1" applyAlignment="1" applyProtection="1">
      <alignment horizontal="right" vertical="center"/>
      <protection hidden="1"/>
    </xf>
    <xf numFmtId="167" fontId="62" fillId="12" borderId="129" xfId="1" applyNumberFormat="1" applyFont="1" applyFill="1" applyBorder="1" applyAlignment="1" applyProtection="1">
      <alignment horizontal="right" vertical="center"/>
      <protection hidden="1"/>
    </xf>
    <xf numFmtId="167" fontId="9" fillId="11" borderId="137" xfId="1" applyNumberFormat="1" applyFont="1" applyFill="1" applyBorder="1" applyAlignment="1" applyProtection="1">
      <alignment horizontal="right" vertical="center"/>
      <protection hidden="1"/>
    </xf>
    <xf numFmtId="167" fontId="9" fillId="23" borderId="121" xfId="1" applyNumberFormat="1" applyFont="1" applyFill="1" applyBorder="1" applyAlignment="1" applyProtection="1">
      <alignment horizontal="right" vertical="center"/>
      <protection locked="0"/>
    </xf>
    <xf numFmtId="167" fontId="9" fillId="3" borderId="121" xfId="1" applyNumberFormat="1" applyFont="1" applyFill="1" applyBorder="1" applyAlignment="1" applyProtection="1">
      <alignment horizontal="right" vertical="center"/>
      <protection locked="0"/>
    </xf>
    <xf numFmtId="167" fontId="64" fillId="11" borderId="171" xfId="1" applyNumberFormat="1" applyFont="1" applyFill="1" applyBorder="1" applyAlignment="1" applyProtection="1">
      <alignment horizontal="right" vertical="center"/>
      <protection hidden="1"/>
    </xf>
    <xf numFmtId="167" fontId="64" fillId="11" borderId="14" xfId="1" applyNumberFormat="1" applyFont="1" applyFill="1" applyBorder="1" applyAlignment="1" applyProtection="1">
      <alignment horizontal="right" vertical="center"/>
      <protection hidden="1"/>
    </xf>
    <xf numFmtId="167" fontId="122" fillId="11" borderId="135" xfId="1" applyNumberFormat="1" applyFont="1" applyFill="1" applyBorder="1" applyAlignment="1" applyProtection="1">
      <alignment horizontal="right" vertical="center"/>
      <protection hidden="1"/>
    </xf>
    <xf numFmtId="167" fontId="62" fillId="12" borderId="172" xfId="1" applyNumberFormat="1" applyFont="1" applyFill="1" applyBorder="1" applyAlignment="1" applyProtection="1">
      <alignment horizontal="right" vertical="center"/>
      <protection hidden="1"/>
    </xf>
    <xf numFmtId="167" fontId="62" fillId="12" borderId="173" xfId="1" applyNumberFormat="1" applyFont="1" applyFill="1" applyBorder="1" applyAlignment="1" applyProtection="1">
      <alignment horizontal="right" vertical="center"/>
      <protection hidden="1"/>
    </xf>
    <xf numFmtId="167" fontId="9" fillId="11" borderId="121" xfId="1" applyNumberFormat="1" applyFont="1" applyFill="1" applyBorder="1" applyAlignment="1" applyProtection="1">
      <alignment horizontal="right" vertical="center"/>
      <protection hidden="1"/>
    </xf>
    <xf numFmtId="167" fontId="9" fillId="23" borderId="11" xfId="1" applyNumberFormat="1" applyFont="1" applyFill="1" applyBorder="1" applyAlignment="1" applyProtection="1">
      <alignment horizontal="right" vertical="center"/>
      <protection locked="0"/>
    </xf>
    <xf numFmtId="167" fontId="9" fillId="3" borderId="11" xfId="1" applyNumberFormat="1" applyFont="1" applyFill="1" applyBorder="1" applyAlignment="1" applyProtection="1">
      <alignment horizontal="right" vertical="center"/>
      <protection locked="0"/>
    </xf>
    <xf numFmtId="167" fontId="9" fillId="23" borderId="16" xfId="1" applyNumberFormat="1" applyFont="1" applyFill="1" applyBorder="1" applyAlignment="1" applyProtection="1">
      <alignment horizontal="right" vertical="center"/>
      <protection locked="0"/>
    </xf>
    <xf numFmtId="167" fontId="9" fillId="3" borderId="16" xfId="1" applyNumberFormat="1" applyFont="1" applyFill="1" applyBorder="1" applyAlignment="1" applyProtection="1">
      <alignment horizontal="right" vertical="center"/>
      <protection locked="0"/>
    </xf>
    <xf numFmtId="167" fontId="9" fillId="12" borderId="16" xfId="1" applyNumberFormat="1" applyFont="1" applyFill="1" applyBorder="1" applyAlignment="1" applyProtection="1">
      <alignment horizontal="right" vertical="center"/>
      <protection locked="0"/>
    </xf>
    <xf numFmtId="167" fontId="125" fillId="0" borderId="144" xfId="1" applyNumberFormat="1" applyFont="1" applyBorder="1" applyAlignment="1" applyProtection="1">
      <alignment horizontal="right" vertical="center"/>
      <protection locked="0"/>
    </xf>
    <xf numFmtId="167" fontId="125" fillId="0" borderId="18" xfId="1" applyNumberFormat="1" applyFont="1" applyBorder="1" applyAlignment="1" applyProtection="1">
      <alignment horizontal="right" vertical="center"/>
      <protection locked="0"/>
    </xf>
    <xf numFmtId="167" fontId="9" fillId="23" borderId="146" xfId="1" applyNumberFormat="1" applyFont="1" applyFill="1" applyBorder="1" applyAlignment="1" applyProtection="1">
      <alignment horizontal="right" vertical="center"/>
      <protection locked="0"/>
    </xf>
    <xf numFmtId="167" fontId="9" fillId="3" borderId="146" xfId="1" applyNumberFormat="1" applyFont="1" applyFill="1" applyBorder="1" applyAlignment="1" applyProtection="1">
      <alignment horizontal="right" vertical="center"/>
      <protection locked="0"/>
    </xf>
    <xf numFmtId="167" fontId="64" fillId="11" borderId="109" xfId="1" applyNumberFormat="1" applyFont="1" applyFill="1" applyBorder="1" applyAlignment="1" applyProtection="1">
      <alignment horizontal="right" vertical="center"/>
      <protection hidden="1"/>
    </xf>
    <xf numFmtId="167" fontId="64" fillId="11" borderId="127" xfId="1" applyNumberFormat="1" applyFont="1" applyFill="1" applyBorder="1" applyAlignment="1" applyProtection="1">
      <alignment horizontal="right" vertical="center"/>
      <protection hidden="1"/>
    </xf>
    <xf numFmtId="167" fontId="62" fillId="12" borderId="12" xfId="1" applyNumberFormat="1" applyFont="1" applyFill="1" applyBorder="1" applyAlignment="1" applyProtection="1">
      <alignment horizontal="right" vertical="center"/>
      <protection hidden="1"/>
    </xf>
    <xf numFmtId="167" fontId="62" fillId="12" borderId="23" xfId="1" applyNumberFormat="1" applyFont="1" applyFill="1" applyBorder="1" applyAlignment="1" applyProtection="1">
      <alignment horizontal="right" vertical="center"/>
      <protection hidden="1"/>
    </xf>
    <xf numFmtId="167" fontId="9" fillId="12" borderId="54" xfId="1" applyNumberFormat="1" applyFont="1" applyFill="1" applyBorder="1" applyAlignment="1" applyProtection="1">
      <alignment horizontal="right" vertical="center"/>
      <protection locked="0"/>
    </xf>
    <xf numFmtId="167" fontId="64" fillId="15" borderId="6" xfId="1" applyNumberFormat="1" applyFont="1" applyFill="1" applyBorder="1" applyAlignment="1" applyProtection="1">
      <alignment horizontal="right" vertical="center"/>
      <protection locked="0"/>
    </xf>
    <xf numFmtId="167" fontId="64" fillId="11" borderId="174" xfId="1" applyNumberFormat="1" applyFont="1" applyFill="1" applyBorder="1" applyAlignment="1" applyProtection="1">
      <alignment horizontal="right" vertical="center"/>
      <protection hidden="1"/>
    </xf>
    <xf numFmtId="167" fontId="64" fillId="11" borderId="148" xfId="1" applyNumberFormat="1" applyFont="1" applyFill="1" applyBorder="1" applyAlignment="1" applyProtection="1">
      <alignment horizontal="right" vertical="center"/>
      <protection hidden="1"/>
    </xf>
    <xf numFmtId="167" fontId="64" fillId="11" borderId="6" xfId="1" applyNumberFormat="1" applyFont="1" applyFill="1" applyBorder="1" applyAlignment="1" applyProtection="1">
      <alignment horizontal="right" vertical="center"/>
      <protection hidden="1"/>
    </xf>
    <xf numFmtId="167" fontId="9" fillId="23" borderId="10" xfId="1" applyNumberFormat="1" applyFont="1" applyFill="1" applyBorder="1" applyAlignment="1" applyProtection="1">
      <alignment horizontal="right" vertical="center"/>
      <protection locked="0"/>
    </xf>
    <xf numFmtId="167" fontId="9" fillId="3" borderId="10" xfId="1" applyNumberFormat="1" applyFont="1" applyFill="1" applyBorder="1" applyAlignment="1" applyProtection="1">
      <alignment horizontal="right" vertical="center"/>
      <protection locked="0"/>
    </xf>
    <xf numFmtId="167" fontId="9" fillId="23" borderId="125" xfId="1" applyNumberFormat="1" applyFont="1" applyFill="1" applyBorder="1" applyAlignment="1" applyProtection="1">
      <alignment horizontal="right" vertical="center"/>
      <protection locked="0"/>
    </xf>
    <xf numFmtId="167" fontId="9" fillId="3" borderId="125" xfId="1" applyNumberFormat="1" applyFont="1" applyFill="1" applyBorder="1" applyAlignment="1" applyProtection="1">
      <alignment horizontal="right" vertical="center"/>
      <protection locked="0"/>
    </xf>
    <xf numFmtId="167" fontId="64" fillId="11" borderId="128" xfId="1" applyNumberFormat="1" applyFont="1" applyFill="1" applyBorder="1" applyAlignment="1" applyProtection="1">
      <alignment horizontal="right" vertical="center"/>
      <protection hidden="1"/>
    </xf>
    <xf numFmtId="167" fontId="64" fillId="11" borderId="175" xfId="1" applyNumberFormat="1" applyFont="1" applyFill="1" applyBorder="1" applyAlignment="1" applyProtection="1">
      <alignment horizontal="right" vertical="center"/>
      <protection hidden="1"/>
    </xf>
    <xf numFmtId="167" fontId="64" fillId="11" borderId="158" xfId="1" applyNumberFormat="1" applyFont="1" applyFill="1" applyBorder="1" applyAlignment="1" applyProtection="1">
      <alignment horizontal="right" vertical="center"/>
      <protection hidden="1"/>
    </xf>
    <xf numFmtId="167" fontId="9" fillId="23" borderId="3" xfId="1" applyNumberFormat="1" applyFont="1" applyFill="1" applyBorder="1" applyAlignment="1" applyProtection="1">
      <alignment horizontal="right" vertical="center"/>
      <protection locked="0"/>
    </xf>
    <xf numFmtId="167" fontId="9" fillId="3" borderId="3" xfId="1" applyNumberFormat="1" applyFont="1" applyFill="1" applyBorder="1" applyAlignment="1" applyProtection="1">
      <alignment horizontal="right" vertical="center"/>
      <protection locked="0"/>
    </xf>
    <xf numFmtId="167" fontId="9" fillId="23" borderId="163" xfId="1" applyNumberFormat="1" applyFont="1" applyFill="1" applyBorder="1" applyAlignment="1" applyProtection="1">
      <alignment horizontal="right" vertical="center"/>
      <protection locked="0"/>
    </xf>
    <xf numFmtId="167" fontId="9" fillId="3" borderId="163" xfId="1" applyNumberFormat="1" applyFont="1" applyFill="1" applyBorder="1" applyAlignment="1" applyProtection="1">
      <alignment horizontal="right" vertical="center"/>
      <protection locked="0"/>
    </xf>
    <xf numFmtId="167" fontId="64" fillId="11" borderId="176" xfId="1" applyNumberFormat="1" applyFont="1" applyFill="1" applyBorder="1" applyAlignment="1" applyProtection="1">
      <alignment horizontal="right" vertical="center"/>
      <protection hidden="1"/>
    </xf>
    <xf numFmtId="167" fontId="122" fillId="11" borderId="165" xfId="1" applyNumberFormat="1" applyFont="1" applyFill="1" applyBorder="1" applyAlignment="1" applyProtection="1">
      <alignment horizontal="right" vertical="center"/>
      <protection hidden="1"/>
    </xf>
    <xf numFmtId="167" fontId="62" fillId="12" borderId="163" xfId="1" applyNumberFormat="1" applyFont="1" applyFill="1" applyBorder="1" applyAlignment="1" applyProtection="1">
      <alignment horizontal="right" vertical="center"/>
      <protection hidden="1"/>
    </xf>
    <xf numFmtId="167" fontId="62" fillId="12" borderId="162" xfId="1" applyNumberFormat="1" applyFont="1" applyFill="1" applyBorder="1" applyAlignment="1" applyProtection="1">
      <alignment horizontal="right" vertical="center"/>
      <protection hidden="1"/>
    </xf>
    <xf numFmtId="167" fontId="9" fillId="11" borderId="163" xfId="1" applyNumberFormat="1" applyFont="1" applyFill="1" applyBorder="1" applyAlignment="1" applyProtection="1">
      <alignment horizontal="right" vertical="center"/>
      <protection hidden="1"/>
    </xf>
    <xf numFmtId="167" fontId="62" fillId="12" borderId="137" xfId="1" applyNumberFormat="1" applyFont="1" applyFill="1" applyBorder="1" applyAlignment="1" applyProtection="1">
      <alignment horizontal="right" vertical="center"/>
      <protection hidden="1"/>
    </xf>
    <xf numFmtId="167" fontId="62" fillId="12" borderId="124" xfId="1" applyNumberFormat="1" applyFont="1" applyFill="1" applyBorder="1" applyAlignment="1" applyProtection="1">
      <alignment horizontal="right" vertical="center"/>
      <protection hidden="1"/>
    </xf>
    <xf numFmtId="167" fontId="6" fillId="23" borderId="10" xfId="1" applyNumberFormat="1" applyFont="1" applyFill="1" applyBorder="1" applyAlignment="1" applyProtection="1">
      <alignment horizontal="right" vertical="center"/>
      <protection locked="0"/>
    </xf>
    <xf numFmtId="167" fontId="6" fillId="23" borderId="131" xfId="1" applyNumberFormat="1" applyFont="1" applyFill="1" applyBorder="1" applyAlignment="1" applyProtection="1">
      <alignment horizontal="right" vertical="center"/>
      <protection locked="0"/>
    </xf>
    <xf numFmtId="167" fontId="6" fillId="23" borderId="132" xfId="1" applyNumberFormat="1" applyFont="1" applyFill="1" applyBorder="1" applyAlignment="1" applyProtection="1">
      <alignment horizontal="right" vertical="center"/>
      <protection locked="0"/>
    </xf>
    <xf numFmtId="167" fontId="6" fillId="23" borderId="121" xfId="1" applyNumberFormat="1" applyFont="1" applyFill="1" applyBorder="1" applyAlignment="1" applyProtection="1">
      <alignment horizontal="right" vertical="center"/>
      <protection locked="0"/>
    </xf>
    <xf numFmtId="167" fontId="6" fillId="23" borderId="13" xfId="1" applyNumberFormat="1" applyFont="1" applyFill="1" applyBorder="1" applyAlignment="1" applyProtection="1">
      <alignment horizontal="right" vertical="center"/>
      <protection locked="0"/>
    </xf>
    <xf numFmtId="167" fontId="6" fillId="23" borderId="135" xfId="1" applyNumberFormat="1" applyFont="1" applyFill="1" applyBorder="1" applyAlignment="1" applyProtection="1">
      <alignment horizontal="right" vertical="center"/>
      <protection locked="0"/>
    </xf>
    <xf numFmtId="167" fontId="6" fillId="23" borderId="93" xfId="1" applyNumberFormat="1" applyFont="1" applyFill="1" applyBorder="1" applyAlignment="1" applyProtection="1">
      <alignment horizontal="right" vertical="center"/>
      <protection locked="0"/>
    </xf>
    <xf numFmtId="167" fontId="6" fillId="23" borderId="138" xfId="1" applyNumberFormat="1" applyFont="1" applyFill="1" applyBorder="1" applyAlignment="1" applyProtection="1">
      <alignment horizontal="right" vertical="center"/>
      <protection locked="0"/>
    </xf>
    <xf numFmtId="167" fontId="6" fillId="23" borderId="113" xfId="1" applyNumberFormat="1" applyFont="1" applyFill="1" applyBorder="1" applyAlignment="1" applyProtection="1">
      <alignment horizontal="right" vertical="center"/>
      <protection locked="0"/>
    </xf>
    <xf numFmtId="167" fontId="6" fillId="23" borderId="11" xfId="1" applyNumberFormat="1" applyFont="1" applyFill="1" applyBorder="1" applyAlignment="1" applyProtection="1">
      <alignment horizontal="right" vertical="center"/>
      <protection locked="0"/>
    </xf>
    <xf numFmtId="167" fontId="6" fillId="23" borderId="16" xfId="1" applyNumberFormat="1" applyFont="1" applyFill="1" applyBorder="1" applyAlignment="1" applyProtection="1">
      <alignment horizontal="right" vertical="center"/>
      <protection locked="0"/>
    </xf>
    <xf numFmtId="167" fontId="6" fillId="23" borderId="144" xfId="1" applyNumberFormat="1" applyFont="1" applyFill="1" applyBorder="1" applyAlignment="1" applyProtection="1">
      <alignment horizontal="right" vertical="center"/>
      <protection locked="0"/>
    </xf>
    <xf numFmtId="167" fontId="6" fillId="12" borderId="144" xfId="1" applyNumberFormat="1" applyFont="1" applyFill="1" applyBorder="1" applyAlignment="1" applyProtection="1">
      <alignment horizontal="right" vertical="center"/>
      <protection locked="0"/>
    </xf>
    <xf numFmtId="167" fontId="6" fillId="12" borderId="11" xfId="1" applyNumberFormat="1" applyFont="1" applyFill="1" applyBorder="1" applyAlignment="1" applyProtection="1">
      <alignment horizontal="right" vertical="center"/>
      <protection locked="0"/>
    </xf>
    <xf numFmtId="167" fontId="6" fillId="12" borderId="16" xfId="1" applyNumberFormat="1" applyFont="1" applyFill="1" applyBorder="1" applyAlignment="1" applyProtection="1">
      <alignment horizontal="right" vertical="center"/>
      <protection locked="0"/>
    </xf>
    <xf numFmtId="167" fontId="113" fillId="23" borderId="125" xfId="1" applyNumberFormat="1" applyFont="1" applyFill="1" applyBorder="1" applyAlignment="1" applyProtection="1">
      <alignment horizontal="right" vertical="center"/>
      <protection locked="0"/>
    </xf>
    <xf numFmtId="167" fontId="113" fillId="23" borderId="146" xfId="1" applyNumberFormat="1" applyFont="1" applyFill="1" applyBorder="1" applyAlignment="1" applyProtection="1">
      <alignment horizontal="right" vertical="center"/>
      <protection locked="0"/>
    </xf>
    <xf numFmtId="167" fontId="113" fillId="23" borderId="147" xfId="1" applyNumberFormat="1" applyFont="1" applyFill="1" applyBorder="1" applyAlignment="1" applyProtection="1">
      <alignment horizontal="right" vertical="center"/>
      <protection locked="0"/>
    </xf>
    <xf numFmtId="167" fontId="9" fillId="23" borderId="54" xfId="1" applyNumberFormat="1" applyFont="1" applyFill="1" applyBorder="1" applyAlignment="1" applyProtection="1">
      <alignment horizontal="right" vertical="center"/>
      <protection locked="0"/>
    </xf>
    <xf numFmtId="167" fontId="113" fillId="23" borderId="56" xfId="1" applyNumberFormat="1" applyFont="1" applyFill="1" applyBorder="1" applyAlignment="1" applyProtection="1">
      <alignment horizontal="right" vertical="center"/>
      <protection locked="0"/>
    </xf>
    <xf numFmtId="167" fontId="113" fillId="23" borderId="54" xfId="1" applyNumberFormat="1" applyFont="1" applyFill="1" applyBorder="1" applyAlignment="1" applyProtection="1">
      <alignment horizontal="right" vertical="center"/>
      <protection locked="0"/>
    </xf>
    <xf numFmtId="167" fontId="113" fillId="23" borderId="140" xfId="1" applyNumberFormat="1" applyFont="1" applyFill="1" applyBorder="1" applyAlignment="1" applyProtection="1">
      <alignment horizontal="right" vertical="center"/>
      <protection locked="0"/>
    </xf>
    <xf numFmtId="167" fontId="64" fillId="23" borderId="6" xfId="1" applyNumberFormat="1" applyFont="1" applyFill="1" applyBorder="1" applyAlignment="1" applyProtection="1">
      <alignment horizontal="right" vertical="center"/>
      <protection locked="0"/>
    </xf>
    <xf numFmtId="167" fontId="64" fillId="23" borderId="7" xfId="1" applyNumberFormat="1" applyFont="1" applyFill="1" applyBorder="1" applyAlignment="1" applyProtection="1">
      <alignment horizontal="right" vertical="center"/>
      <protection locked="0"/>
    </xf>
    <xf numFmtId="167" fontId="64" fillId="12" borderId="148" xfId="1" applyNumberFormat="1" applyFont="1" applyFill="1" applyBorder="1" applyAlignment="1" applyProtection="1">
      <alignment horizontal="right" vertical="center"/>
      <protection locked="0"/>
    </xf>
    <xf numFmtId="0" fontId="6" fillId="11" borderId="19" xfId="1" applyFont="1" applyFill="1" applyBorder="1" applyAlignment="1" applyProtection="1">
      <alignment horizontal="center" vertical="center"/>
      <protection locked="0" hidden="1"/>
    </xf>
    <xf numFmtId="0" fontId="6" fillId="11" borderId="17" xfId="1" applyFont="1" applyFill="1" applyBorder="1" applyAlignment="1" applyProtection="1">
      <alignment horizontal="center" vertical="center"/>
      <protection locked="0" hidden="1"/>
    </xf>
    <xf numFmtId="0" fontId="6" fillId="11" borderId="127" xfId="1" applyFont="1" applyFill="1" applyBorder="1" applyAlignment="1" applyProtection="1">
      <alignment horizontal="center" vertical="center"/>
      <protection locked="0" hidden="1"/>
    </xf>
    <xf numFmtId="167" fontId="6" fillId="23" borderId="125" xfId="1" applyNumberFormat="1" applyFont="1" applyFill="1" applyBorder="1" applyAlignment="1" applyProtection="1">
      <alignment horizontal="right" vertical="center"/>
      <protection locked="0"/>
    </xf>
    <xf numFmtId="167" fontId="6" fillId="23" borderId="146" xfId="1" applyNumberFormat="1" applyFont="1" applyFill="1" applyBorder="1" applyAlignment="1" applyProtection="1">
      <alignment horizontal="right" vertical="center"/>
      <protection locked="0"/>
    </xf>
    <xf numFmtId="167" fontId="6" fillId="23" borderId="147" xfId="1" applyNumberFormat="1" applyFont="1" applyFill="1" applyBorder="1" applyAlignment="1" applyProtection="1">
      <alignment horizontal="right" vertical="center"/>
      <protection locked="0"/>
    </xf>
    <xf numFmtId="167" fontId="64" fillId="12" borderId="158" xfId="1" applyNumberFormat="1" applyFont="1" applyFill="1" applyBorder="1" applyAlignment="1" applyProtection="1">
      <alignment horizontal="right" vertical="center"/>
      <protection locked="0"/>
    </xf>
    <xf numFmtId="0" fontId="6" fillId="11" borderId="14" xfId="1" applyFont="1" applyFill="1" applyBorder="1" applyAlignment="1" applyProtection="1">
      <alignment horizontal="center" vertical="center"/>
      <protection locked="0" hidden="1"/>
    </xf>
    <xf numFmtId="167" fontId="9" fillId="23" borderId="4" xfId="1" applyNumberFormat="1" applyFont="1" applyFill="1" applyBorder="1" applyAlignment="1" applyProtection="1">
      <alignment horizontal="right" vertical="center"/>
      <protection locked="0"/>
    </xf>
    <xf numFmtId="167" fontId="6" fillId="23" borderId="3" xfId="1" applyNumberFormat="1" applyFont="1" applyFill="1" applyBorder="1" applyAlignment="1" applyProtection="1">
      <alignment horizontal="right" vertical="center"/>
      <protection locked="0"/>
    </xf>
    <xf numFmtId="167" fontId="6" fillId="23" borderId="4" xfId="1" applyNumberFormat="1" applyFont="1" applyFill="1" applyBorder="1" applyAlignment="1" applyProtection="1">
      <alignment horizontal="right" vertical="center"/>
      <protection locked="0"/>
    </xf>
    <xf numFmtId="167" fontId="6" fillId="23" borderId="110" xfId="1" applyNumberFormat="1" applyFont="1" applyFill="1" applyBorder="1" applyAlignment="1" applyProtection="1">
      <alignment horizontal="right" vertical="center"/>
      <protection locked="0"/>
    </xf>
    <xf numFmtId="0" fontId="6" fillId="11" borderId="161" xfId="1" applyFont="1" applyFill="1" applyBorder="1" applyAlignment="1" applyProtection="1">
      <alignment horizontal="center" vertical="center"/>
      <protection locked="0" hidden="1"/>
    </xf>
    <xf numFmtId="167" fontId="9" fillId="23" borderId="164" xfId="1" applyNumberFormat="1" applyFont="1" applyFill="1" applyBorder="1" applyAlignment="1" applyProtection="1">
      <alignment horizontal="right" vertical="center"/>
      <protection locked="0"/>
    </xf>
    <xf numFmtId="167" fontId="6" fillId="23" borderId="163" xfId="1" applyNumberFormat="1" applyFont="1" applyFill="1" applyBorder="1" applyAlignment="1" applyProtection="1">
      <alignment horizontal="right" vertical="center"/>
      <protection locked="0"/>
    </xf>
    <xf numFmtId="167" fontId="6" fillId="23" borderId="164" xfId="1" applyNumberFormat="1" applyFont="1" applyFill="1" applyBorder="1" applyAlignment="1" applyProtection="1">
      <alignment horizontal="right" vertical="center"/>
      <protection locked="0"/>
    </xf>
    <xf numFmtId="167" fontId="6" fillId="23" borderId="165" xfId="1" applyNumberFormat="1" applyFont="1" applyFill="1" applyBorder="1" applyAlignment="1" applyProtection="1">
      <alignment horizontal="right" vertical="center"/>
      <protection locked="0"/>
    </xf>
    <xf numFmtId="167" fontId="6" fillId="23" borderId="137" xfId="1" applyNumberFormat="1" applyFont="1" applyFill="1" applyBorder="1" applyAlignment="1" applyProtection="1">
      <alignment horizontal="right" vertical="center"/>
      <protection locked="0"/>
    </xf>
    <xf numFmtId="167" fontId="6" fillId="23" borderId="168" xfId="1" applyNumberFormat="1" applyFont="1" applyFill="1" applyBorder="1" applyAlignment="1" applyProtection="1">
      <alignment horizontal="right" vertical="center"/>
      <protection locked="0"/>
    </xf>
    <xf numFmtId="0" fontId="92" fillId="24" borderId="0" xfId="1" applyFont="1" applyFill="1"/>
    <xf numFmtId="0" fontId="113" fillId="24" borderId="0" xfId="1" applyFont="1" applyFill="1"/>
    <xf numFmtId="0" fontId="113" fillId="24" borderId="0" xfId="1" applyFont="1" applyFill="1" applyAlignment="1" applyProtection="1">
      <alignment vertical="center"/>
      <protection locked="0"/>
    </xf>
    <xf numFmtId="167" fontId="6" fillId="23" borderId="20" xfId="1" applyNumberFormat="1" applyFont="1" applyFill="1" applyBorder="1" applyAlignment="1" applyProtection="1">
      <alignment horizontal="right" vertical="center"/>
      <protection locked="0"/>
    </xf>
    <xf numFmtId="167" fontId="6" fillId="23" borderId="15" xfId="1" applyNumberFormat="1" applyFont="1" applyFill="1" applyBorder="1" applyAlignment="1" applyProtection="1">
      <alignment horizontal="right" vertical="center"/>
      <protection locked="0"/>
    </xf>
    <xf numFmtId="167" fontId="6" fillId="23" borderId="18" xfId="1" applyNumberFormat="1" applyFont="1" applyFill="1" applyBorder="1" applyAlignment="1" applyProtection="1">
      <alignment horizontal="right" vertical="center"/>
      <protection locked="0"/>
    </xf>
    <xf numFmtId="167" fontId="6" fillId="12" borderId="18" xfId="1" applyNumberFormat="1" applyFont="1" applyFill="1" applyBorder="1" applyAlignment="1" applyProtection="1">
      <alignment horizontal="right" vertical="center"/>
      <protection locked="0"/>
    </xf>
    <xf numFmtId="167" fontId="113" fillId="23" borderId="129" xfId="1" applyNumberFormat="1" applyFont="1" applyFill="1" applyBorder="1" applyAlignment="1" applyProtection="1">
      <alignment horizontal="right" vertical="center"/>
      <protection locked="0"/>
    </xf>
    <xf numFmtId="167" fontId="113" fillId="23" borderId="55" xfId="1" applyNumberFormat="1" applyFont="1" applyFill="1" applyBorder="1" applyAlignment="1" applyProtection="1">
      <alignment horizontal="right" vertical="center"/>
      <protection locked="0"/>
    </xf>
    <xf numFmtId="167" fontId="64" fillId="12" borderId="6" xfId="1" applyNumberFormat="1" applyFont="1" applyFill="1" applyBorder="1" applyAlignment="1" applyProtection="1">
      <alignment horizontal="right" vertical="center"/>
      <protection locked="0"/>
    </xf>
    <xf numFmtId="167" fontId="64" fillId="12" borderId="7" xfId="1" applyNumberFormat="1" applyFont="1" applyFill="1" applyBorder="1" applyAlignment="1" applyProtection="1">
      <alignment horizontal="right" vertical="center"/>
      <protection locked="0"/>
    </xf>
    <xf numFmtId="167" fontId="64" fillId="12" borderId="8" xfId="1" applyNumberFormat="1" applyFont="1" applyFill="1" applyBorder="1" applyAlignment="1" applyProtection="1">
      <alignment horizontal="right" vertical="center"/>
      <protection locked="0"/>
    </xf>
    <xf numFmtId="167" fontId="6" fillId="23" borderId="129" xfId="1" applyNumberFormat="1" applyFont="1" applyFill="1" applyBorder="1" applyAlignment="1" applyProtection="1">
      <alignment horizontal="right" vertical="center"/>
      <protection locked="0"/>
    </xf>
    <xf numFmtId="167" fontId="6" fillId="23" borderId="5" xfId="1" applyNumberFormat="1" applyFont="1" applyFill="1" applyBorder="1" applyAlignment="1" applyProtection="1">
      <alignment horizontal="right" vertical="center"/>
      <protection locked="0"/>
    </xf>
    <xf numFmtId="167" fontId="6" fillId="23" borderId="162" xfId="1" applyNumberFormat="1" applyFont="1" applyFill="1" applyBorder="1" applyAlignment="1" applyProtection="1">
      <alignment horizontal="right" vertical="center"/>
      <protection locked="0"/>
    </xf>
    <xf numFmtId="167" fontId="68" fillId="15" borderId="69" xfId="1" applyNumberFormat="1" applyFont="1" applyFill="1" applyBorder="1" applyAlignment="1" applyProtection="1">
      <alignment horizontal="right" vertical="center"/>
      <protection hidden="1"/>
    </xf>
    <xf numFmtId="167" fontId="68" fillId="15" borderId="177" xfId="1" applyNumberFormat="1" applyFont="1" applyFill="1" applyBorder="1" applyAlignment="1" applyProtection="1">
      <alignment horizontal="right" vertical="center"/>
      <protection hidden="1"/>
    </xf>
    <xf numFmtId="167" fontId="68" fillId="19" borderId="69" xfId="1" applyNumberFormat="1" applyFont="1" applyFill="1" applyBorder="1" applyAlignment="1" applyProtection="1">
      <alignment horizontal="right" vertical="center"/>
      <protection hidden="1"/>
    </xf>
    <xf numFmtId="167" fontId="68" fillId="21" borderId="177" xfId="1" applyNumberFormat="1" applyFont="1" applyFill="1" applyBorder="1" applyAlignment="1" applyProtection="1">
      <alignment horizontal="right" vertical="center"/>
      <protection hidden="1"/>
    </xf>
    <xf numFmtId="167" fontId="68" fillId="21" borderId="69" xfId="1" applyNumberFormat="1" applyFont="1" applyFill="1" applyBorder="1" applyAlignment="1" applyProtection="1">
      <alignment horizontal="right" vertical="center"/>
      <protection hidden="1"/>
    </xf>
    <xf numFmtId="167" fontId="64" fillId="12" borderId="42" xfId="1" applyNumberFormat="1" applyFont="1" applyFill="1" applyBorder="1" applyAlignment="1" applyProtection="1">
      <alignment horizontal="right" vertical="center"/>
      <protection hidden="1"/>
    </xf>
    <xf numFmtId="0" fontId="64" fillId="13" borderId="0" xfId="1" applyFont="1" applyFill="1" applyAlignment="1" applyProtection="1">
      <alignment horizontal="right" vertical="center"/>
      <protection hidden="1"/>
    </xf>
    <xf numFmtId="167" fontId="69" fillId="15" borderId="3" xfId="1" applyNumberFormat="1" applyFont="1" applyFill="1" applyBorder="1" applyAlignment="1" applyProtection="1">
      <alignment horizontal="right" vertical="center"/>
      <protection hidden="1"/>
    </xf>
    <xf numFmtId="0" fontId="6" fillId="13" borderId="65" xfId="1" applyFont="1" applyFill="1" applyBorder="1" applyAlignment="1" applyProtection="1">
      <alignment vertical="center"/>
      <protection hidden="1"/>
    </xf>
    <xf numFmtId="0" fontId="6" fillId="13" borderId="9" xfId="1" applyFont="1" applyFill="1" applyBorder="1" applyAlignment="1" applyProtection="1">
      <alignment vertical="center"/>
      <protection hidden="1"/>
    </xf>
    <xf numFmtId="167" fontId="69" fillId="15" borderId="6" xfId="1" applyNumberFormat="1" applyFont="1" applyFill="1" applyBorder="1" applyAlignment="1" applyProtection="1">
      <alignment horizontal="right" vertical="center"/>
      <protection hidden="1"/>
    </xf>
    <xf numFmtId="167" fontId="69" fillId="13" borderId="6" xfId="1" applyNumberFormat="1" applyFont="1" applyFill="1" applyBorder="1" applyAlignment="1" applyProtection="1">
      <alignment horizontal="right" vertical="center"/>
      <protection hidden="1"/>
    </xf>
    <xf numFmtId="0" fontId="6" fillId="11" borderId="66" xfId="1" applyFont="1" applyFill="1" applyBorder="1" applyAlignment="1" applyProtection="1">
      <alignment vertical="center"/>
      <protection hidden="1"/>
    </xf>
    <xf numFmtId="0" fontId="113" fillId="11" borderId="58" xfId="1" applyFont="1" applyFill="1" applyBorder="1" applyProtection="1">
      <protection locked="0" hidden="1"/>
    </xf>
    <xf numFmtId="0" fontId="6" fillId="11" borderId="121" xfId="1" applyFont="1" applyFill="1" applyBorder="1" applyAlignment="1" applyProtection="1">
      <alignment horizontal="center" vertical="center"/>
      <protection hidden="1"/>
    </xf>
    <xf numFmtId="167" fontId="9" fillId="12" borderId="13" xfId="1" applyNumberFormat="1" applyFont="1" applyFill="1" applyBorder="1" applyAlignment="1">
      <alignment horizontal="right" vertical="center"/>
    </xf>
    <xf numFmtId="167" fontId="113" fillId="12" borderId="10" xfId="1" applyNumberFormat="1" applyFont="1" applyFill="1" applyBorder="1" applyAlignment="1">
      <alignment horizontal="right" vertical="center"/>
    </xf>
    <xf numFmtId="167" fontId="113" fillId="0" borderId="10" xfId="1" applyNumberFormat="1" applyFont="1" applyBorder="1" applyAlignment="1" applyProtection="1">
      <alignment horizontal="right" vertical="center"/>
      <protection locked="0"/>
    </xf>
    <xf numFmtId="167" fontId="113" fillId="0" borderId="15" xfId="1" applyNumberFormat="1" applyFont="1" applyBorder="1" applyAlignment="1" applyProtection="1">
      <alignment horizontal="right" vertical="center"/>
      <protection locked="0"/>
    </xf>
    <xf numFmtId="167" fontId="113" fillId="0" borderId="121" xfId="1" applyNumberFormat="1" applyFont="1" applyBorder="1" applyAlignment="1" applyProtection="1">
      <alignment horizontal="right" vertical="center"/>
      <protection locked="0"/>
    </xf>
    <xf numFmtId="167" fontId="113" fillId="0" borderId="13" xfId="1" applyNumberFormat="1" applyFont="1" applyBorder="1" applyAlignment="1" applyProtection="1">
      <alignment horizontal="right" vertical="center"/>
      <protection locked="0"/>
    </xf>
    <xf numFmtId="0" fontId="6" fillId="11" borderId="11" xfId="1" applyFont="1" applyFill="1" applyBorder="1" applyAlignment="1" applyProtection="1">
      <alignment horizontal="center" vertical="center"/>
      <protection hidden="1"/>
    </xf>
    <xf numFmtId="167" fontId="9" fillId="12" borderId="146" xfId="1" applyNumberFormat="1" applyFont="1" applyFill="1" applyBorder="1" applyAlignment="1">
      <alignment horizontal="right" vertical="center"/>
    </xf>
    <xf numFmtId="167" fontId="113" fillId="12" borderId="125" xfId="1" applyNumberFormat="1" applyFont="1" applyFill="1" applyBorder="1" applyAlignment="1">
      <alignment horizontal="right" vertical="center"/>
    </xf>
    <xf numFmtId="0" fontId="6" fillId="11" borderId="12" xfId="1" applyFont="1" applyFill="1" applyBorder="1" applyAlignment="1" applyProtection="1">
      <alignment horizontal="center" vertical="center"/>
      <protection hidden="1"/>
    </xf>
    <xf numFmtId="167" fontId="9" fillId="11" borderId="12" xfId="1" applyNumberFormat="1" applyFont="1" applyFill="1" applyBorder="1" applyAlignment="1" applyProtection="1">
      <alignment horizontal="right" vertical="center"/>
      <protection hidden="1"/>
    </xf>
    <xf numFmtId="0" fontId="6" fillId="11" borderId="10" xfId="1" applyFont="1" applyFill="1" applyBorder="1" applyAlignment="1" applyProtection="1">
      <alignment horizontal="center" vertical="center"/>
      <protection hidden="1"/>
    </xf>
    <xf numFmtId="167" fontId="113" fillId="0" borderId="20" xfId="1" applyNumberFormat="1" applyFont="1" applyBorder="1" applyAlignment="1" applyProtection="1">
      <alignment horizontal="right" vertical="center"/>
      <protection locked="0"/>
    </xf>
    <xf numFmtId="167" fontId="113" fillId="0" borderId="131" xfId="1" applyNumberFormat="1" applyFont="1" applyBorder="1" applyAlignment="1" applyProtection="1">
      <alignment horizontal="right" vertical="center"/>
      <protection locked="0"/>
    </xf>
    <xf numFmtId="167" fontId="113" fillId="0" borderId="18" xfId="1" applyNumberFormat="1" applyFont="1" applyBorder="1" applyAlignment="1" applyProtection="1">
      <alignment horizontal="right" vertical="center"/>
      <protection locked="0"/>
    </xf>
    <xf numFmtId="167" fontId="113" fillId="0" borderId="11" xfId="1" applyNumberFormat="1" applyFont="1" applyBorder="1" applyAlignment="1" applyProtection="1">
      <alignment horizontal="right" vertical="center"/>
      <protection locked="0"/>
    </xf>
    <xf numFmtId="167" fontId="113" fillId="0" borderId="16" xfId="1" applyNumberFormat="1" applyFont="1" applyBorder="1" applyAlignment="1" applyProtection="1">
      <alignment horizontal="right" vertical="center"/>
      <protection locked="0"/>
    </xf>
    <xf numFmtId="0" fontId="6" fillId="11" borderId="137" xfId="1" applyFont="1" applyFill="1" applyBorder="1" applyAlignment="1" applyProtection="1">
      <alignment horizontal="center" vertical="center"/>
      <protection hidden="1"/>
    </xf>
    <xf numFmtId="0" fontId="118" fillId="0" borderId="141" xfId="1" applyFont="1" applyBorder="1" applyAlignment="1" applyProtection="1">
      <alignment vertical="center"/>
      <protection locked="0"/>
    </xf>
    <xf numFmtId="0" fontId="118" fillId="0" borderId="0" xfId="1" applyFont="1" applyAlignment="1" applyProtection="1">
      <alignment vertical="top"/>
      <protection locked="0"/>
    </xf>
    <xf numFmtId="0" fontId="118" fillId="0" borderId="0" xfId="1" applyFont="1" applyAlignment="1" applyProtection="1">
      <alignment horizontal="center" vertical="top"/>
      <protection locked="0"/>
    </xf>
    <xf numFmtId="0" fontId="92" fillId="0" borderId="0" xfId="1" applyFont="1" applyAlignment="1" applyProtection="1">
      <alignment horizontal="center" vertical="center"/>
      <protection hidden="1"/>
    </xf>
    <xf numFmtId="0" fontId="93" fillId="3" borderId="0" xfId="1" applyFont="1" applyFill="1"/>
    <xf numFmtId="0" fontId="92" fillId="3" borderId="0" xfId="1" applyFont="1" applyFill="1" applyAlignment="1">
      <alignment vertical="center"/>
    </xf>
    <xf numFmtId="0" fontId="93" fillId="24" borderId="0" xfId="1" applyFont="1" applyFill="1"/>
    <xf numFmtId="0" fontId="92" fillId="24" borderId="0" xfId="1" applyFont="1" applyFill="1" applyAlignment="1">
      <alignment vertical="center"/>
    </xf>
    <xf numFmtId="167" fontId="122" fillId="11" borderId="180" xfId="1" applyNumberFormat="1" applyFont="1" applyFill="1" applyBorder="1" applyAlignment="1" applyProtection="1">
      <alignment horizontal="right" vertical="center"/>
      <protection hidden="1"/>
    </xf>
    <xf numFmtId="0" fontId="1" fillId="0" borderId="150" xfId="1" applyBorder="1" applyProtection="1">
      <protection locked="0"/>
    </xf>
    <xf numFmtId="0" fontId="1" fillId="0" borderId="153" xfId="1" applyBorder="1" applyProtection="1">
      <protection locked="0"/>
    </xf>
    <xf numFmtId="167" fontId="1" fillId="0" borderId="125" xfId="1" applyNumberFormat="1" applyBorder="1" applyAlignment="1" applyProtection="1">
      <alignment horizontal="right" vertical="center"/>
      <protection locked="0"/>
    </xf>
    <xf numFmtId="167" fontId="1" fillId="0" borderId="146" xfId="1" applyNumberFormat="1" applyBorder="1" applyAlignment="1" applyProtection="1">
      <alignment horizontal="right" vertical="center"/>
      <protection locked="0"/>
    </xf>
    <xf numFmtId="0" fontId="1" fillId="0" borderId="178" xfId="1" applyBorder="1" applyProtection="1">
      <protection locked="0"/>
    </xf>
    <xf numFmtId="167" fontId="9" fillId="25" borderId="131" xfId="1" applyNumberFormat="1" applyFont="1" applyFill="1" applyBorder="1" applyAlignment="1" applyProtection="1">
      <alignment horizontal="right" vertical="center"/>
      <protection locked="0"/>
    </xf>
    <xf numFmtId="167" fontId="9" fillId="25" borderId="13" xfId="1" applyNumberFormat="1" applyFont="1" applyFill="1" applyBorder="1" applyAlignment="1" applyProtection="1">
      <alignment horizontal="right" vertical="center"/>
      <protection locked="0"/>
    </xf>
    <xf numFmtId="167" fontId="9" fillId="25" borderId="138" xfId="1" applyNumberFormat="1" applyFont="1" applyFill="1" applyBorder="1" applyAlignment="1" applyProtection="1">
      <alignment horizontal="right" vertical="center"/>
      <protection locked="0"/>
    </xf>
    <xf numFmtId="167" fontId="9" fillId="25" borderId="10" xfId="1" applyNumberFormat="1" applyFont="1" applyFill="1" applyBorder="1" applyAlignment="1" applyProtection="1">
      <alignment horizontal="right" vertical="center"/>
      <protection locked="0"/>
    </xf>
    <xf numFmtId="167" fontId="9" fillId="25" borderId="11" xfId="1" applyNumberFormat="1" applyFont="1" applyFill="1" applyBorder="1" applyAlignment="1" applyProtection="1">
      <alignment horizontal="right" vertical="center"/>
      <protection locked="0"/>
    </xf>
    <xf numFmtId="167" fontId="9" fillId="25" borderId="125" xfId="1" applyNumberFormat="1" applyFont="1" applyFill="1" applyBorder="1" applyAlignment="1" applyProtection="1">
      <alignment horizontal="right" vertical="center"/>
      <protection locked="0"/>
    </xf>
    <xf numFmtId="167" fontId="9" fillId="25" borderId="3" xfId="1" applyNumberFormat="1" applyFont="1" applyFill="1" applyBorder="1" applyAlignment="1" applyProtection="1">
      <alignment horizontal="right" vertical="center"/>
      <protection locked="0"/>
    </xf>
    <xf numFmtId="167" fontId="9" fillId="25" borderId="163" xfId="1" applyNumberFormat="1" applyFont="1" applyFill="1" applyBorder="1" applyAlignment="1" applyProtection="1">
      <alignment horizontal="right" vertical="center"/>
      <protection locked="0"/>
    </xf>
    <xf numFmtId="2" fontId="2" fillId="8" borderId="181" xfId="1" applyNumberFormat="1" applyFont="1" applyFill="1" applyBorder="1" applyAlignment="1" applyProtection="1">
      <alignment horizontal="center" vertical="center"/>
      <protection hidden="1"/>
    </xf>
    <xf numFmtId="0" fontId="3" fillId="8" borderId="182" xfId="1" applyFont="1" applyFill="1" applyBorder="1" applyAlignment="1" applyProtection="1">
      <alignment horizontal="center" vertical="center"/>
      <protection hidden="1"/>
    </xf>
    <xf numFmtId="12" fontId="47" fillId="8" borderId="183" xfId="1" applyNumberFormat="1" applyFont="1" applyFill="1" applyBorder="1" applyAlignment="1" applyProtection="1">
      <alignment horizontal="right" vertical="center"/>
      <protection hidden="1"/>
    </xf>
    <xf numFmtId="0" fontId="49" fillId="8" borderId="184" xfId="1" applyFont="1" applyFill="1" applyBorder="1" applyAlignment="1" applyProtection="1">
      <alignment horizontal="center" vertical="center"/>
      <protection hidden="1"/>
    </xf>
    <xf numFmtId="2" fontId="49" fillId="8" borderId="184" xfId="1" applyNumberFormat="1" applyFont="1" applyFill="1" applyBorder="1" applyAlignment="1" applyProtection="1">
      <alignment horizontal="right" vertical="center"/>
      <protection hidden="1"/>
    </xf>
    <xf numFmtId="2" fontId="49" fillId="8" borderId="185" xfId="1" applyNumberFormat="1" applyFont="1" applyFill="1" applyBorder="1" applyAlignment="1" applyProtection="1">
      <alignment horizontal="right" vertical="center"/>
      <protection hidden="1"/>
    </xf>
    <xf numFmtId="2" fontId="49" fillId="8" borderId="186" xfId="1" applyNumberFormat="1" applyFont="1" applyFill="1" applyBorder="1" applyAlignment="1" applyProtection="1">
      <alignment horizontal="right" vertical="center"/>
      <protection hidden="1"/>
    </xf>
    <xf numFmtId="0" fontId="3" fillId="8" borderId="190" xfId="1" applyFont="1" applyFill="1" applyBorder="1" applyAlignment="1" applyProtection="1">
      <alignment horizontal="center" vertical="center"/>
      <protection hidden="1"/>
    </xf>
    <xf numFmtId="0" fontId="3" fillId="8" borderId="189" xfId="1" applyFont="1" applyFill="1" applyBorder="1" applyAlignment="1" applyProtection="1">
      <alignment horizontal="center" vertical="center"/>
      <protection hidden="1"/>
    </xf>
    <xf numFmtId="0" fontId="3" fillId="8" borderId="188" xfId="1" applyFont="1" applyFill="1" applyBorder="1" applyAlignment="1" applyProtection="1">
      <alignment horizontal="center" vertical="center"/>
      <protection hidden="1"/>
    </xf>
    <xf numFmtId="0" fontId="1" fillId="0" borderId="190" xfId="5" applyFont="1" applyBorder="1" applyAlignment="1">
      <alignment horizontal="center" vertical="center"/>
    </xf>
    <xf numFmtId="0" fontId="1" fillId="0" borderId="190" xfId="5" applyFont="1" applyBorder="1" applyAlignment="1">
      <alignment horizontal="left" vertical="center" indent="1"/>
    </xf>
    <xf numFmtId="0" fontId="1" fillId="0" borderId="188" xfId="5" applyFont="1" applyBorder="1" applyAlignment="1">
      <alignment horizontal="left" vertical="center" indent="1"/>
    </xf>
    <xf numFmtId="0" fontId="1" fillId="0" borderId="189" xfId="5" applyFont="1" applyBorder="1" applyAlignment="1">
      <alignment vertical="center"/>
    </xf>
    <xf numFmtId="0" fontId="28" fillId="0" borderId="189" xfId="5" applyFont="1" applyBorder="1" applyAlignment="1">
      <alignment vertical="center"/>
    </xf>
    <xf numFmtId="0" fontId="1" fillId="0" borderId="190" xfId="5" applyFont="1" applyBorder="1" applyAlignment="1" applyProtection="1">
      <alignment horizontal="center" vertical="center"/>
      <protection locked="0"/>
    </xf>
    <xf numFmtId="0" fontId="76" fillId="0" borderId="188" xfId="5" applyFont="1" applyBorder="1" applyAlignment="1">
      <alignment horizontal="center" vertical="center" wrapText="1"/>
    </xf>
    <xf numFmtId="0" fontId="70" fillId="0" borderId="190" xfId="5" applyFont="1" applyBorder="1" applyAlignment="1">
      <alignment horizontal="center" vertical="center" wrapText="1"/>
    </xf>
    <xf numFmtId="0" fontId="4" fillId="12" borderId="190" xfId="6" applyFont="1" applyFill="1" applyBorder="1" applyAlignment="1" applyProtection="1">
      <alignment horizontal="center" vertical="center"/>
      <protection locked="0"/>
    </xf>
    <xf numFmtId="167" fontId="78" fillId="0" borderId="188" xfId="5" applyNumberFormat="1" applyFont="1" applyBorder="1" applyAlignment="1" applyProtection="1">
      <alignment vertical="center"/>
      <protection locked="0"/>
    </xf>
    <xf numFmtId="0" fontId="8" fillId="12" borderId="190" xfId="5" applyFont="1" applyFill="1" applyBorder="1" applyAlignment="1" applyProtection="1">
      <alignment horizontal="left" vertical="center" indent="1"/>
      <protection locked="0"/>
    </xf>
    <xf numFmtId="0" fontId="7" fillId="12" borderId="190" xfId="6" applyFont="1" applyFill="1" applyBorder="1" applyAlignment="1" applyProtection="1">
      <alignment horizontal="center" vertical="center"/>
      <protection locked="0"/>
    </xf>
    <xf numFmtId="167" fontId="73" fillId="12" borderId="188" xfId="5" applyNumberFormat="1" applyFont="1" applyFill="1" applyBorder="1" applyAlignment="1" applyProtection="1">
      <alignment vertical="center"/>
      <protection locked="0"/>
    </xf>
    <xf numFmtId="0" fontId="31" fillId="12" borderId="190" xfId="6" applyFont="1" applyFill="1" applyBorder="1" applyAlignment="1" applyProtection="1">
      <alignment horizontal="center" vertical="center"/>
      <protection locked="0"/>
    </xf>
    <xf numFmtId="167" fontId="79" fillId="12" borderId="188" xfId="5" applyNumberFormat="1" applyFont="1" applyFill="1" applyBorder="1" applyAlignment="1" applyProtection="1">
      <alignment vertical="center"/>
      <protection locked="0"/>
    </xf>
    <xf numFmtId="167" fontId="78" fillId="12" borderId="188" xfId="5" applyNumberFormat="1" applyFont="1" applyFill="1" applyBorder="1" applyAlignment="1" applyProtection="1">
      <alignment vertical="center"/>
      <protection locked="0"/>
    </xf>
    <xf numFmtId="167" fontId="80" fillId="12" borderId="188" xfId="5" quotePrefix="1" applyNumberFormat="1" applyFont="1" applyFill="1" applyBorder="1" applyAlignment="1" applyProtection="1">
      <alignment vertical="center"/>
      <protection locked="0"/>
    </xf>
    <xf numFmtId="167" fontId="80" fillId="12" borderId="188" xfId="5" applyNumberFormat="1" applyFont="1" applyFill="1" applyBorder="1" applyAlignment="1" applyProtection="1">
      <alignment vertical="center"/>
      <protection locked="0"/>
    </xf>
    <xf numFmtId="0" fontId="7" fillId="12" borderId="190" xfId="5" applyFont="1" applyFill="1" applyBorder="1" applyAlignment="1" applyProtection="1">
      <alignment horizontal="center" vertical="center"/>
      <protection locked="0"/>
    </xf>
    <xf numFmtId="0" fontId="76" fillId="0" borderId="190" xfId="5" applyFont="1" applyBorder="1" applyAlignment="1" applyProtection="1">
      <alignment horizontal="center" vertical="center" wrapText="1"/>
      <protection locked="0"/>
    </xf>
    <xf numFmtId="0" fontId="13" fillId="0" borderId="188" xfId="5" quotePrefix="1" applyFont="1" applyBorder="1" applyAlignment="1">
      <alignment horizontal="center" vertical="center"/>
    </xf>
    <xf numFmtId="170" fontId="13" fillId="0" borderId="190" xfId="5" applyNumberFormat="1" applyFont="1" applyBorder="1" applyAlignment="1">
      <alignment horizontal="center" vertical="center" wrapText="1"/>
    </xf>
    <xf numFmtId="0" fontId="1" fillId="0" borderId="190" xfId="5" applyFont="1" applyBorder="1" applyAlignment="1">
      <alignment horizontal="center" vertical="center" wrapText="1"/>
    </xf>
    <xf numFmtId="0" fontId="0" fillId="12" borderId="188" xfId="5" applyFont="1" applyFill="1" applyBorder="1" applyAlignment="1" applyProtection="1">
      <alignment horizontal="center" vertical="center"/>
      <protection locked="0"/>
    </xf>
    <xf numFmtId="0" fontId="1" fillId="12" borderId="190" xfId="5" applyFont="1" applyFill="1" applyBorder="1" applyAlignment="1" applyProtection="1">
      <alignment horizontal="center" vertical="center"/>
      <protection locked="0"/>
    </xf>
    <xf numFmtId="14" fontId="1" fillId="12" borderId="190" xfId="5" applyNumberFormat="1" applyFont="1" applyFill="1" applyBorder="1" applyAlignment="1" applyProtection="1">
      <alignment horizontal="center" vertical="center" wrapText="1" shrinkToFit="1"/>
      <protection locked="0"/>
    </xf>
    <xf numFmtId="14" fontId="1" fillId="12" borderId="190" xfId="5" applyNumberFormat="1" applyFont="1" applyFill="1" applyBorder="1" applyAlignment="1" applyProtection="1">
      <alignment horizontal="center" vertical="center"/>
      <protection locked="0"/>
    </xf>
    <xf numFmtId="0" fontId="0" fillId="12" borderId="190" xfId="5" applyFont="1" applyFill="1" applyBorder="1" applyAlignment="1" applyProtection="1">
      <alignment horizontal="center" vertical="center" wrapText="1" shrinkToFit="1"/>
      <protection locked="0"/>
    </xf>
    <xf numFmtId="0" fontId="1" fillId="12" borderId="190" xfId="5" applyFont="1" applyFill="1" applyBorder="1" applyAlignment="1" applyProtection="1">
      <alignment horizontal="center" vertical="center" wrapText="1"/>
      <protection locked="0"/>
    </xf>
    <xf numFmtId="0" fontId="0" fillId="12" borderId="190" xfId="5" applyFont="1" applyFill="1" applyBorder="1" applyAlignment="1" applyProtection="1">
      <alignment horizontal="center" vertical="center"/>
      <protection locked="0"/>
    </xf>
    <xf numFmtId="0" fontId="4" fillId="0" borderId="190" xfId="1" applyFont="1" applyBorder="1" applyAlignment="1">
      <alignment horizontal="center" vertical="center" wrapText="1"/>
    </xf>
    <xf numFmtId="0" fontId="13" fillId="0" borderId="190" xfId="1" applyFont="1" applyBorder="1" applyAlignment="1" applyProtection="1">
      <alignment horizontal="center" vertical="center"/>
      <protection locked="0"/>
    </xf>
    <xf numFmtId="0" fontId="13" fillId="0" borderId="190" xfId="1" applyFont="1" applyBorder="1" applyAlignment="1" applyProtection="1">
      <alignment horizontal="center" vertical="center" wrapText="1"/>
      <protection locked="0"/>
    </xf>
    <xf numFmtId="0" fontId="13" fillId="6" borderId="190" xfId="1" applyFont="1" applyFill="1" applyBorder="1" applyAlignment="1" applyProtection="1">
      <alignment horizontal="left" vertical="center" wrapText="1"/>
      <protection locked="0"/>
    </xf>
    <xf numFmtId="0" fontId="13" fillId="0" borderId="190" xfId="1" applyFont="1" applyBorder="1" applyAlignment="1" applyProtection="1">
      <alignment horizontal="left" vertical="center" wrapText="1" indent="1"/>
      <protection locked="0"/>
    </xf>
    <xf numFmtId="2" fontId="62" fillId="0" borderId="190" xfId="1" applyNumberFormat="1" applyFont="1" applyBorder="1" applyAlignment="1" applyProtection="1">
      <alignment horizontal="center" vertical="center" wrapText="1"/>
      <protection locked="0"/>
    </xf>
    <xf numFmtId="2" fontId="62" fillId="0" borderId="190" xfId="1" applyNumberFormat="1" applyFont="1" applyBorder="1" applyAlignment="1" applyProtection="1">
      <alignment vertical="center" wrapText="1"/>
      <protection locked="0"/>
    </xf>
    <xf numFmtId="0" fontId="6" fillId="0" borderId="190" xfId="1" applyFont="1" applyBorder="1" applyAlignment="1" applyProtection="1">
      <alignment horizontal="center" vertical="center" wrapText="1"/>
      <protection locked="0"/>
    </xf>
    <xf numFmtId="12" fontId="92" fillId="0" borderId="190" xfId="1" applyNumberFormat="1" applyFont="1" applyBorder="1" applyAlignment="1" applyProtection="1">
      <alignment horizontal="left" vertical="center" wrapText="1"/>
      <protection locked="0"/>
    </xf>
    <xf numFmtId="0" fontId="6" fillId="0" borderId="190" xfId="1" applyFont="1" applyBorder="1" applyAlignment="1" applyProtection="1">
      <alignment vertical="center" wrapText="1"/>
      <protection locked="0"/>
    </xf>
    <xf numFmtId="0" fontId="6" fillId="0" borderId="190" xfId="1" applyFont="1" applyBorder="1" applyAlignment="1" applyProtection="1">
      <alignment horizontal="center" vertical="center"/>
      <protection locked="0"/>
    </xf>
    <xf numFmtId="0" fontId="63" fillId="0" borderId="190" xfId="1" applyFont="1" applyBorder="1" applyAlignment="1" applyProtection="1">
      <alignment horizontal="left" vertical="center" wrapText="1"/>
      <protection locked="0"/>
    </xf>
    <xf numFmtId="0" fontId="6" fillId="0" borderId="188" xfId="1" applyFont="1" applyBorder="1" applyAlignment="1" applyProtection="1">
      <alignment horizontal="center" vertical="center" wrapText="1"/>
      <protection locked="0"/>
    </xf>
    <xf numFmtId="2" fontId="62" fillId="11" borderId="190" xfId="1" applyNumberFormat="1" applyFont="1" applyFill="1" applyBorder="1" applyAlignment="1" applyProtection="1">
      <alignment vertical="center" wrapText="1"/>
      <protection hidden="1"/>
    </xf>
    <xf numFmtId="2" fontId="68" fillId="11" borderId="190" xfId="1" applyNumberFormat="1" applyFont="1" applyFill="1" applyBorder="1" applyAlignment="1" applyProtection="1">
      <alignment horizontal="right" vertical="center" wrapText="1"/>
      <protection hidden="1"/>
    </xf>
    <xf numFmtId="2" fontId="68" fillId="0" borderId="190" xfId="1" applyNumberFormat="1" applyFont="1" applyBorder="1" applyAlignment="1" applyProtection="1">
      <alignment horizontal="right" vertical="center" wrapText="1"/>
      <protection locked="0" hidden="1"/>
    </xf>
    <xf numFmtId="2" fontId="68" fillId="11" borderId="190" xfId="1" applyNumberFormat="1" applyFont="1" applyFill="1" applyBorder="1" applyAlignment="1" applyProtection="1">
      <alignment vertical="center" wrapText="1"/>
      <protection hidden="1"/>
    </xf>
    <xf numFmtId="2" fontId="95" fillId="11" borderId="190" xfId="1" applyNumberFormat="1" applyFont="1" applyFill="1" applyBorder="1" applyAlignment="1" applyProtection="1">
      <alignment horizontal="right" vertical="center"/>
      <protection hidden="1"/>
    </xf>
    <xf numFmtId="2" fontId="95" fillId="11" borderId="190" xfId="1" applyNumberFormat="1" applyFont="1" applyFill="1" applyBorder="1" applyAlignment="1" applyProtection="1">
      <alignment horizontal="center" vertical="center"/>
      <protection hidden="1"/>
    </xf>
    <xf numFmtId="12" fontId="62" fillId="11" borderId="190" xfId="1" applyNumberFormat="1" applyFont="1" applyFill="1" applyBorder="1" applyAlignment="1" applyProtection="1">
      <alignment vertical="center" wrapText="1"/>
      <protection hidden="1"/>
    </xf>
    <xf numFmtId="12" fontId="62" fillId="0" borderId="190" xfId="1" applyNumberFormat="1" applyFont="1" applyBorder="1" applyAlignment="1" applyProtection="1">
      <alignment horizontal="center" vertical="center" wrapText="1"/>
      <protection locked="0"/>
    </xf>
    <xf numFmtId="12" fontId="62" fillId="0" borderId="190" xfId="1" applyNumberFormat="1" applyFont="1" applyBorder="1" applyAlignment="1" applyProtection="1">
      <alignment horizontal="center" vertical="center" wrapText="1"/>
      <protection locked="0" hidden="1"/>
    </xf>
    <xf numFmtId="12" fontId="62" fillId="11" borderId="190" xfId="1" applyNumberFormat="1" applyFont="1" applyFill="1" applyBorder="1" applyAlignment="1" applyProtection="1">
      <alignment horizontal="center" vertical="center" wrapText="1"/>
      <protection hidden="1"/>
    </xf>
    <xf numFmtId="12" fontId="68" fillId="11" borderId="190" xfId="1" applyNumberFormat="1" applyFont="1" applyFill="1" applyBorder="1" applyAlignment="1" applyProtection="1">
      <alignment horizontal="right" vertical="center" wrapText="1"/>
      <protection hidden="1"/>
    </xf>
    <xf numFmtId="12" fontId="6" fillId="11" borderId="190" xfId="1" applyNumberFormat="1" applyFont="1" applyFill="1" applyBorder="1" applyAlignment="1" applyProtection="1">
      <alignment horizontal="center" vertical="center" wrapText="1"/>
      <protection hidden="1"/>
    </xf>
    <xf numFmtId="2" fontId="68" fillId="0" borderId="188" xfId="1" applyNumberFormat="1" applyFont="1" applyBorder="1" applyAlignment="1" applyProtection="1">
      <alignment horizontal="right" vertical="center"/>
      <protection locked="0"/>
    </xf>
    <xf numFmtId="0" fontId="6" fillId="0" borderId="189" xfId="1" applyFont="1" applyBorder="1" applyAlignment="1" applyProtection="1">
      <alignment horizontal="center" vertical="center" wrapText="1"/>
      <protection locked="0"/>
    </xf>
    <xf numFmtId="12" fontId="64" fillId="0" borderId="190" xfId="1" applyNumberFormat="1" applyFont="1" applyBorder="1" applyAlignment="1" applyProtection="1">
      <alignment horizontal="left" vertical="center" wrapText="1" indent="1"/>
      <protection locked="0"/>
    </xf>
    <xf numFmtId="0" fontId="63" fillId="0" borderId="190" xfId="1" applyFont="1" applyBorder="1" applyAlignment="1" applyProtection="1">
      <alignment vertical="center" wrapText="1"/>
      <protection locked="0"/>
    </xf>
    <xf numFmtId="0" fontId="63" fillId="0" borderId="190" xfId="1" applyFont="1" applyBorder="1" applyAlignment="1" applyProtection="1">
      <alignment horizontal="center" vertical="center" wrapText="1"/>
      <protection locked="0"/>
    </xf>
    <xf numFmtId="2" fontId="69" fillId="0" borderId="190" xfId="1" applyNumberFormat="1" applyFont="1" applyBorder="1" applyAlignment="1" applyProtection="1">
      <alignment vertical="center" wrapText="1"/>
      <protection locked="0"/>
    </xf>
    <xf numFmtId="2" fontId="69" fillId="11" borderId="190" xfId="1" applyNumberFormat="1" applyFont="1" applyFill="1" applyBorder="1" applyAlignment="1" applyProtection="1">
      <alignment vertical="center" wrapText="1"/>
      <protection hidden="1"/>
    </xf>
    <xf numFmtId="2" fontId="103" fillId="11" borderId="190" xfId="1" applyNumberFormat="1" applyFont="1" applyFill="1" applyBorder="1" applyAlignment="1" applyProtection="1">
      <alignment vertical="center"/>
      <protection hidden="1"/>
    </xf>
    <xf numFmtId="2" fontId="103" fillId="11" borderId="190" xfId="1" applyNumberFormat="1" applyFont="1" applyFill="1" applyBorder="1" applyAlignment="1" applyProtection="1">
      <alignment horizontal="center" vertical="center"/>
      <protection hidden="1"/>
    </xf>
    <xf numFmtId="2" fontId="69" fillId="8" borderId="190" xfId="1" applyNumberFormat="1" applyFont="1" applyFill="1" applyBorder="1" applyAlignment="1" applyProtection="1">
      <alignment vertical="center" wrapText="1"/>
      <protection locked="0"/>
    </xf>
    <xf numFmtId="49" fontId="96" fillId="0" borderId="186" xfId="1" applyNumberFormat="1" applyFont="1" applyBorder="1" applyAlignment="1" applyProtection="1">
      <alignment vertical="center" wrapText="1"/>
      <protection locked="0"/>
    </xf>
    <xf numFmtId="0" fontId="3" fillId="0" borderId="189" xfId="1" applyFont="1" applyBorder="1" applyAlignment="1" applyProtection="1">
      <alignment horizontal="center" vertical="center"/>
      <protection locked="0"/>
    </xf>
    <xf numFmtId="0" fontId="3" fillId="0" borderId="190" xfId="1" applyFont="1" applyBorder="1" applyAlignment="1" applyProtection="1">
      <alignment horizontal="center" vertical="center"/>
      <protection locked="0"/>
    </xf>
    <xf numFmtId="0" fontId="2" fillId="14" borderId="184" xfId="1" applyFont="1" applyFill="1" applyBorder="1" applyAlignment="1" applyProtection="1">
      <alignment horizontal="center" vertical="center"/>
      <protection hidden="1"/>
    </xf>
    <xf numFmtId="0" fontId="35" fillId="14" borderId="186" xfId="1" applyFont="1" applyFill="1" applyBorder="1" applyAlignment="1" applyProtection="1">
      <alignment horizontal="center" vertical="center"/>
      <protection hidden="1"/>
    </xf>
    <xf numFmtId="168" fontId="1" fillId="15" borderId="190" xfId="1" applyNumberFormat="1" applyFill="1" applyBorder="1" applyAlignment="1" applyProtection="1">
      <alignment horizontal="center" vertical="center"/>
      <protection hidden="1"/>
    </xf>
    <xf numFmtId="168" fontId="1" fillId="17" borderId="190" xfId="1" applyNumberFormat="1" applyFill="1" applyBorder="1" applyAlignment="1" applyProtection="1">
      <alignment horizontal="center" vertical="center"/>
      <protection hidden="1"/>
    </xf>
    <xf numFmtId="168" fontId="1" fillId="15" borderId="184" xfId="1" applyNumberFormat="1" applyFill="1" applyBorder="1" applyAlignment="1" applyProtection="1">
      <alignment horizontal="center" vertical="center"/>
      <protection hidden="1"/>
    </xf>
    <xf numFmtId="168" fontId="1" fillId="17" borderId="184" xfId="1" applyNumberFormat="1" applyFill="1" applyBorder="1" applyAlignment="1" applyProtection="1">
      <alignment horizontal="center" vertical="center"/>
      <protection hidden="1"/>
    </xf>
    <xf numFmtId="168" fontId="3" fillId="19" borderId="186" xfId="1" applyNumberFormat="1" applyFont="1" applyFill="1" applyBorder="1" applyAlignment="1" applyProtection="1">
      <alignment horizontal="center" vertical="center"/>
      <protection hidden="1"/>
    </xf>
    <xf numFmtId="0" fontId="9" fillId="0" borderId="189" xfId="1" applyFont="1" applyBorder="1" applyAlignment="1" applyProtection="1">
      <alignment horizontal="center" vertical="center"/>
      <protection locked="0" hidden="1"/>
    </xf>
    <xf numFmtId="0" fontId="9" fillId="0" borderId="190" xfId="1" applyFont="1" applyBorder="1" applyAlignment="1" applyProtection="1">
      <alignment horizontal="center" vertical="center"/>
      <protection locked="0" hidden="1"/>
    </xf>
    <xf numFmtId="0" fontId="1" fillId="0" borderId="189" xfId="1" applyBorder="1" applyAlignment="1" applyProtection="1">
      <alignment horizontal="center"/>
      <protection locked="0"/>
    </xf>
    <xf numFmtId="0" fontId="1" fillId="0" borderId="190" xfId="1" applyBorder="1" applyAlignment="1" applyProtection="1">
      <alignment horizontal="center"/>
      <protection locked="0"/>
    </xf>
    <xf numFmtId="0" fontId="1" fillId="0" borderId="188" xfId="1" applyBorder="1" applyAlignment="1" applyProtection="1">
      <alignment horizontal="center"/>
      <protection locked="0"/>
    </xf>
    <xf numFmtId="0" fontId="1" fillId="11" borderId="192" xfId="1" applyFill="1" applyBorder="1" applyAlignment="1" applyProtection="1">
      <alignment horizontal="center"/>
      <protection hidden="1"/>
    </xf>
    <xf numFmtId="0" fontId="1" fillId="3" borderId="188" xfId="1" applyFill="1" applyBorder="1" applyAlignment="1" applyProtection="1">
      <alignment horizontal="center" vertical="center"/>
      <protection locked="0"/>
    </xf>
    <xf numFmtId="0" fontId="1" fillId="0" borderId="188" xfId="1" applyBorder="1" applyAlignment="1" applyProtection="1">
      <alignment horizontal="center" vertical="center"/>
      <protection locked="0"/>
    </xf>
    <xf numFmtId="0" fontId="1" fillId="0" borderId="63" xfId="1" applyBorder="1" applyProtection="1">
      <protection hidden="1"/>
    </xf>
    <xf numFmtId="0" fontId="1" fillId="11" borderId="190" xfId="1" applyFill="1" applyBorder="1" applyAlignment="1" applyProtection="1">
      <alignment horizontal="center" vertical="center" wrapText="1"/>
      <protection hidden="1"/>
    </xf>
    <xf numFmtId="0" fontId="2" fillId="0" borderId="184" xfId="1" applyFont="1" applyBorder="1" applyAlignment="1" applyProtection="1">
      <alignment horizontal="center" vertical="center"/>
      <protection locked="0"/>
    </xf>
    <xf numFmtId="0" fontId="2" fillId="0" borderId="186" xfId="1" applyFont="1" applyBorder="1" applyAlignment="1" applyProtection="1">
      <alignment horizontal="center" vertical="center"/>
      <protection locked="0"/>
    </xf>
    <xf numFmtId="0" fontId="65" fillId="11" borderId="190" xfId="1" applyFont="1" applyFill="1" applyBorder="1" applyAlignment="1" applyProtection="1">
      <alignment horizontal="center" vertical="center"/>
      <protection hidden="1"/>
    </xf>
    <xf numFmtId="0" fontId="65" fillId="11" borderId="188" xfId="1" applyFont="1" applyFill="1" applyBorder="1" applyAlignment="1" applyProtection="1">
      <alignment horizontal="center" vertical="center"/>
      <protection hidden="1"/>
    </xf>
    <xf numFmtId="0" fontId="65" fillId="11" borderId="195" xfId="1" applyFont="1" applyFill="1" applyBorder="1" applyAlignment="1" applyProtection="1">
      <alignment horizontal="center" vertical="center"/>
      <protection hidden="1"/>
    </xf>
    <xf numFmtId="0" fontId="65" fillId="11" borderId="184" xfId="1" applyFont="1" applyFill="1" applyBorder="1" applyAlignment="1" applyProtection="1">
      <alignment horizontal="center" vertical="center"/>
      <protection hidden="1"/>
    </xf>
    <xf numFmtId="0" fontId="65" fillId="11" borderId="196" xfId="1" applyFont="1" applyFill="1" applyBorder="1" applyAlignment="1" applyProtection="1">
      <alignment horizontal="center" vertical="center"/>
      <protection hidden="1"/>
    </xf>
    <xf numFmtId="0" fontId="6" fillId="12" borderId="190" xfId="1" applyFont="1" applyFill="1" applyBorder="1" applyAlignment="1">
      <alignment horizontal="center" vertical="center"/>
    </xf>
    <xf numFmtId="167" fontId="64" fillId="15" borderId="190" xfId="1" applyNumberFormat="1" applyFont="1" applyFill="1" applyBorder="1" applyAlignment="1">
      <alignment horizontal="right" vertical="center"/>
    </xf>
    <xf numFmtId="167" fontId="64" fillId="15" borderId="188" xfId="1" applyNumberFormat="1" applyFont="1" applyFill="1" applyBorder="1" applyAlignment="1">
      <alignment horizontal="right" vertical="center"/>
    </xf>
    <xf numFmtId="167" fontId="64" fillId="12" borderId="189" xfId="1" applyNumberFormat="1" applyFont="1" applyFill="1" applyBorder="1" applyAlignment="1">
      <alignment horizontal="right" vertical="center"/>
    </xf>
    <xf numFmtId="167" fontId="64" fillId="12" borderId="190" xfId="1" applyNumberFormat="1" applyFont="1" applyFill="1" applyBorder="1" applyAlignment="1">
      <alignment horizontal="right" vertical="center"/>
    </xf>
    <xf numFmtId="0" fontId="6" fillId="0" borderId="194" xfId="1" applyFont="1" applyBorder="1" applyAlignment="1" applyProtection="1">
      <alignment vertical="center"/>
      <protection locked="0"/>
    </xf>
    <xf numFmtId="167" fontId="64" fillId="15" borderId="190" xfId="1" applyNumberFormat="1" applyFont="1" applyFill="1" applyBorder="1" applyAlignment="1" applyProtection="1">
      <alignment horizontal="right" vertical="center"/>
      <protection locked="0"/>
    </xf>
    <xf numFmtId="167" fontId="62" fillId="12" borderId="190" xfId="1" applyNumberFormat="1" applyFont="1" applyFill="1" applyBorder="1" applyAlignment="1" applyProtection="1">
      <alignment horizontal="right" vertical="center"/>
      <protection hidden="1"/>
    </xf>
    <xf numFmtId="167" fontId="64" fillId="11" borderId="190" xfId="1" applyNumberFormat="1" applyFont="1" applyFill="1" applyBorder="1" applyAlignment="1" applyProtection="1">
      <alignment horizontal="right" vertical="center"/>
      <protection hidden="1"/>
    </xf>
    <xf numFmtId="167" fontId="64" fillId="23" borderId="190" xfId="1" applyNumberFormat="1" applyFont="1" applyFill="1" applyBorder="1" applyAlignment="1" applyProtection="1">
      <alignment horizontal="right" vertical="center"/>
      <protection locked="0"/>
    </xf>
    <xf numFmtId="167" fontId="64" fillId="23" borderId="188" xfId="1" applyNumberFormat="1" applyFont="1" applyFill="1" applyBorder="1" applyAlignment="1" applyProtection="1">
      <alignment horizontal="right" vertical="center"/>
      <protection locked="0"/>
    </xf>
    <xf numFmtId="167" fontId="64" fillId="12" borderId="190" xfId="1" applyNumberFormat="1" applyFont="1" applyFill="1" applyBorder="1" applyAlignment="1" applyProtection="1">
      <alignment horizontal="right" vertical="center"/>
      <protection locked="0"/>
    </xf>
    <xf numFmtId="167" fontId="64" fillId="12" borderId="188" xfId="1" applyNumberFormat="1" applyFont="1" applyFill="1" applyBorder="1" applyAlignment="1" applyProtection="1">
      <alignment horizontal="right" vertical="center"/>
      <protection locked="0"/>
    </xf>
    <xf numFmtId="167" fontId="64" fillId="12" borderId="189" xfId="1" applyNumberFormat="1" applyFont="1" applyFill="1" applyBorder="1" applyAlignment="1" applyProtection="1">
      <alignment horizontal="right" vertical="center"/>
      <protection locked="0"/>
    </xf>
    <xf numFmtId="0" fontId="65" fillId="15" borderId="190" xfId="1" applyFont="1" applyFill="1" applyBorder="1" applyAlignment="1" applyProtection="1">
      <alignment horizontal="center" vertical="center"/>
      <protection hidden="1"/>
    </xf>
    <xf numFmtId="0" fontId="65" fillId="15" borderId="188" xfId="1" applyFont="1" applyFill="1" applyBorder="1" applyAlignment="1" applyProtection="1">
      <alignment horizontal="center" vertical="center"/>
      <protection hidden="1"/>
    </xf>
    <xf numFmtId="0" fontId="65" fillId="15" borderId="195" xfId="1" applyFont="1" applyFill="1" applyBorder="1" applyAlignment="1" applyProtection="1">
      <alignment horizontal="center" vertical="center"/>
      <protection hidden="1"/>
    </xf>
    <xf numFmtId="0" fontId="65" fillId="15" borderId="184" xfId="1" applyFont="1" applyFill="1" applyBorder="1" applyAlignment="1" applyProtection="1">
      <alignment horizontal="center" vertical="center"/>
      <protection hidden="1"/>
    </xf>
    <xf numFmtId="0" fontId="6" fillId="11" borderId="193" xfId="1" applyFont="1" applyFill="1" applyBorder="1" applyAlignment="1" applyProtection="1">
      <alignment vertical="center"/>
      <protection hidden="1"/>
    </xf>
    <xf numFmtId="0" fontId="92" fillId="11" borderId="193" xfId="1" applyFont="1" applyFill="1" applyBorder="1" applyAlignment="1" applyProtection="1">
      <alignment horizontal="center" vertical="center"/>
      <protection hidden="1"/>
    </xf>
    <xf numFmtId="167" fontId="92" fillId="11" borderId="193" xfId="1" applyNumberFormat="1" applyFont="1" applyFill="1" applyBorder="1" applyAlignment="1" applyProtection="1">
      <alignment horizontal="right" vertical="center"/>
      <protection hidden="1"/>
    </xf>
    <xf numFmtId="167" fontId="121" fillId="11" borderId="193" xfId="1" applyNumberFormat="1" applyFont="1" applyFill="1" applyBorder="1" applyAlignment="1" applyProtection="1">
      <alignment horizontal="right" vertical="center"/>
      <protection hidden="1"/>
    </xf>
    <xf numFmtId="0" fontId="113" fillId="0" borderId="186" xfId="1" applyFont="1" applyBorder="1" applyAlignment="1" applyProtection="1">
      <alignment vertical="center"/>
      <protection locked="0"/>
    </xf>
    <xf numFmtId="0" fontId="1" fillId="3" borderId="188" xfId="1" applyFill="1" applyBorder="1" applyAlignment="1" applyProtection="1">
      <alignment horizontal="center"/>
      <protection locked="0" hidden="1"/>
    </xf>
    <xf numFmtId="0" fontId="1" fillId="0" borderId="106" xfId="1" applyBorder="1" applyProtection="1">
      <protection locked="0"/>
    </xf>
    <xf numFmtId="0" fontId="1" fillId="0" borderId="107" xfId="1" applyBorder="1" applyProtection="1">
      <protection locked="0"/>
    </xf>
    <xf numFmtId="0" fontId="1" fillId="0" borderId="156" xfId="1" applyBorder="1" applyProtection="1">
      <protection locked="0"/>
    </xf>
    <xf numFmtId="0" fontId="1" fillId="0" borderId="10" xfId="1" applyBorder="1" applyProtection="1">
      <protection locked="0"/>
    </xf>
    <xf numFmtId="0" fontId="1" fillId="0" borderId="11" xfId="1" applyBorder="1" applyProtection="1">
      <protection locked="0"/>
    </xf>
    <xf numFmtId="0" fontId="1" fillId="0" borderId="12" xfId="1" applyBorder="1" applyProtection="1">
      <protection locked="0"/>
    </xf>
    <xf numFmtId="49" fontId="33" fillId="0" borderId="8" xfId="5" applyNumberFormat="1" applyFont="1" applyBorder="1" applyAlignment="1" applyProtection="1">
      <alignment vertical="center"/>
      <protection locked="0"/>
    </xf>
    <xf numFmtId="0" fontId="49" fillId="0" borderId="32" xfId="1" applyFont="1" applyBorder="1" applyProtection="1">
      <protection hidden="1"/>
    </xf>
    <xf numFmtId="14" fontId="49" fillId="0" borderId="32" xfId="1" applyNumberFormat="1" applyFont="1" applyBorder="1" applyProtection="1">
      <protection hidden="1"/>
    </xf>
    <xf numFmtId="0" fontId="49" fillId="0" borderId="0" xfId="1" applyFont="1" applyAlignment="1" applyProtection="1">
      <alignment horizontal="right"/>
      <protection hidden="1"/>
    </xf>
    <xf numFmtId="14" fontId="49" fillId="0" borderId="0" xfId="1" applyNumberFormat="1" applyFont="1" applyProtection="1">
      <protection hidden="1"/>
    </xf>
    <xf numFmtId="2" fontId="110" fillId="0" borderId="0" xfId="1" applyNumberFormat="1" applyFont="1" applyAlignment="1" applyProtection="1">
      <alignment vertical="center"/>
      <protection hidden="1"/>
    </xf>
    <xf numFmtId="0" fontId="2" fillId="2" borderId="184" xfId="1" applyFont="1" applyFill="1" applyBorder="1" applyAlignment="1" applyProtection="1">
      <alignment horizontal="center" vertical="center" wrapText="1"/>
      <protection hidden="1"/>
    </xf>
    <xf numFmtId="0" fontId="3" fillId="2" borderId="185" xfId="1" applyFont="1" applyFill="1" applyBorder="1" applyAlignment="1" applyProtection="1">
      <alignment vertical="center" wrapText="1"/>
      <protection hidden="1"/>
    </xf>
    <xf numFmtId="0" fontId="1" fillId="0" borderId="190" xfId="1" quotePrefix="1" applyBorder="1" applyProtection="1">
      <protection hidden="1"/>
    </xf>
    <xf numFmtId="0" fontId="1" fillId="0" borderId="190" xfId="1" applyBorder="1"/>
    <xf numFmtId="0" fontId="1" fillId="6" borderId="190" xfId="1" applyFill="1" applyBorder="1" applyProtection="1">
      <protection locked="0"/>
    </xf>
    <xf numFmtId="0" fontId="2" fillId="2" borderId="184" xfId="1" applyFont="1" applyFill="1" applyBorder="1" applyAlignment="1" applyProtection="1">
      <alignment vertical="center" wrapText="1"/>
      <protection hidden="1"/>
    </xf>
    <xf numFmtId="1" fontId="16" fillId="0" borderId="185" xfId="1" applyNumberFormat="1" applyFont="1" applyBorder="1" applyAlignment="1">
      <alignment horizontal="left" vertical="top"/>
    </xf>
    <xf numFmtId="0" fontId="16" fillId="0" borderId="184" xfId="1" applyFont="1" applyBorder="1"/>
    <xf numFmtId="0" fontId="16" fillId="0" borderId="184" xfId="1" applyFont="1" applyBorder="1" applyAlignment="1" applyProtection="1">
      <alignment horizontal="left" vertical="top"/>
      <protection hidden="1"/>
    </xf>
    <xf numFmtId="0" fontId="16" fillId="0" borderId="185" xfId="1" applyFont="1" applyBorder="1" applyAlignment="1" applyProtection="1">
      <alignment horizontal="left" vertical="top"/>
      <protection hidden="1"/>
    </xf>
    <xf numFmtId="0" fontId="16" fillId="0" borderId="185" xfId="1" applyFont="1" applyBorder="1"/>
    <xf numFmtId="0" fontId="16" fillId="0" borderId="185" xfId="1" applyFont="1" applyBorder="1" applyAlignment="1" applyProtection="1">
      <alignment vertical="top"/>
      <protection hidden="1"/>
    </xf>
    <xf numFmtId="0" fontId="2" fillId="9" borderId="188" xfId="1" applyFont="1" applyFill="1" applyBorder="1" applyAlignment="1">
      <alignment vertical="center"/>
    </xf>
    <xf numFmtId="0" fontId="1" fillId="9" borderId="193" xfId="1" applyFill="1" applyBorder="1" applyAlignment="1">
      <alignment vertical="center"/>
    </xf>
    <xf numFmtId="0" fontId="1" fillId="9" borderId="193" xfId="1" applyFill="1" applyBorder="1" applyAlignment="1">
      <alignment horizontal="right" vertical="center"/>
    </xf>
    <xf numFmtId="0" fontId="1" fillId="9" borderId="189" xfId="1" applyFill="1" applyBorder="1" applyAlignment="1">
      <alignment vertical="center"/>
    </xf>
    <xf numFmtId="0" fontId="45" fillId="8" borderId="190" xfId="1" applyFont="1" applyFill="1" applyBorder="1" applyAlignment="1" applyProtection="1">
      <alignment horizontal="center" vertical="center" wrapText="1"/>
      <protection hidden="1"/>
    </xf>
    <xf numFmtId="1" fontId="45" fillId="8" borderId="190" xfId="1" applyNumberFormat="1" applyFont="1" applyFill="1" applyBorder="1" applyAlignment="1" applyProtection="1">
      <alignment horizontal="center" vertical="center" wrapText="1"/>
      <protection hidden="1"/>
    </xf>
    <xf numFmtId="167" fontId="45" fillId="8" borderId="190" xfId="1" applyNumberFormat="1" applyFont="1" applyFill="1" applyBorder="1" applyAlignment="1" applyProtection="1">
      <alignment horizontal="center" vertical="center" wrapText="1"/>
      <protection hidden="1"/>
    </xf>
    <xf numFmtId="1" fontId="39" fillId="8" borderId="190" xfId="1" applyNumberFormat="1" applyFont="1" applyFill="1" applyBorder="1" applyAlignment="1" applyProtection="1">
      <alignment horizontal="center" vertical="center"/>
      <protection hidden="1"/>
    </xf>
    <xf numFmtId="2" fontId="39" fillId="8" borderId="190" xfId="1" applyNumberFormat="1" applyFont="1" applyFill="1" applyBorder="1" applyAlignment="1" applyProtection="1">
      <alignment horizontal="right" vertical="center"/>
      <protection hidden="1"/>
    </xf>
    <xf numFmtId="2" fontId="47" fillId="8" borderId="188" xfId="1" applyNumberFormat="1" applyFont="1" applyFill="1" applyBorder="1" applyAlignment="1" applyProtection="1">
      <alignment horizontal="right" vertical="center"/>
      <protection hidden="1"/>
    </xf>
    <xf numFmtId="0" fontId="46" fillId="8" borderId="183" xfId="1" applyFont="1" applyFill="1" applyBorder="1" applyAlignment="1" applyProtection="1">
      <alignment horizontal="left" vertical="center" wrapText="1" indent="1"/>
      <protection hidden="1"/>
    </xf>
    <xf numFmtId="1" fontId="39" fillId="8" borderId="184" xfId="1" applyNumberFormat="1" applyFont="1" applyFill="1" applyBorder="1" applyAlignment="1" applyProtection="1">
      <alignment horizontal="center" vertical="center"/>
      <protection hidden="1"/>
    </xf>
    <xf numFmtId="2" fontId="39" fillId="8" borderId="184" xfId="1" applyNumberFormat="1" applyFont="1" applyFill="1" applyBorder="1" applyAlignment="1" applyProtection="1">
      <alignment horizontal="right" vertical="center"/>
      <protection hidden="1"/>
    </xf>
    <xf numFmtId="2" fontId="47" fillId="8" borderId="185" xfId="1" applyNumberFormat="1" applyFont="1" applyFill="1" applyBorder="1" applyAlignment="1" applyProtection="1">
      <alignment horizontal="right" vertical="center"/>
      <protection hidden="1"/>
    </xf>
    <xf numFmtId="0" fontId="49" fillId="8" borderId="198" xfId="1" applyFont="1" applyFill="1" applyBorder="1" applyAlignment="1" applyProtection="1">
      <alignment horizontal="center" vertical="center"/>
      <protection hidden="1"/>
    </xf>
    <xf numFmtId="0" fontId="53" fillId="8" borderId="190" xfId="1" applyFont="1" applyFill="1" applyBorder="1" applyAlignment="1" applyProtection="1">
      <alignment horizontal="center" vertical="center"/>
      <protection hidden="1"/>
    </xf>
    <xf numFmtId="1" fontId="53" fillId="8" borderId="190" xfId="1" applyNumberFormat="1" applyFont="1" applyFill="1" applyBorder="1" applyAlignment="1" applyProtection="1">
      <alignment horizontal="center" vertical="center"/>
      <protection hidden="1"/>
    </xf>
    <xf numFmtId="2" fontId="53" fillId="8" borderId="190" xfId="1" applyNumberFormat="1" applyFont="1" applyFill="1" applyBorder="1" applyAlignment="1" applyProtection="1">
      <alignment horizontal="right" vertical="center"/>
      <protection hidden="1"/>
    </xf>
    <xf numFmtId="0" fontId="54" fillId="8" borderId="200" xfId="1" applyFont="1" applyFill="1" applyBorder="1" applyAlignment="1" applyProtection="1">
      <alignment horizontal="right" vertical="center"/>
      <protection hidden="1"/>
    </xf>
    <xf numFmtId="0" fontId="2" fillId="8" borderId="201" xfId="1" applyFont="1" applyFill="1" applyBorder="1" applyAlignment="1" applyProtection="1">
      <alignment horizontal="center" vertical="center"/>
      <protection hidden="1"/>
    </xf>
    <xf numFmtId="0" fontId="55" fillId="8" borderId="201" xfId="1" applyFont="1" applyFill="1" applyBorder="1" applyAlignment="1" applyProtection="1">
      <alignment horizontal="right" vertical="center"/>
      <protection hidden="1"/>
    </xf>
    <xf numFmtId="0" fontId="53" fillId="8" borderId="201" xfId="1" applyFont="1" applyFill="1" applyBorder="1" applyAlignment="1" applyProtection="1">
      <alignment horizontal="right" vertical="center"/>
      <protection hidden="1"/>
    </xf>
    <xf numFmtId="0" fontId="56" fillId="8" borderId="202" xfId="1" applyFont="1" applyFill="1" applyBorder="1" applyAlignment="1" applyProtection="1">
      <alignment horizontal="right" vertical="center"/>
      <protection hidden="1"/>
    </xf>
    <xf numFmtId="2" fontId="54" fillId="8" borderId="204" xfId="1" applyNumberFormat="1" applyFont="1" applyFill="1" applyBorder="1" applyAlignment="1" applyProtection="1">
      <alignment vertical="center"/>
      <protection hidden="1"/>
    </xf>
    <xf numFmtId="0" fontId="1" fillId="8" borderId="208" xfId="1" applyFill="1" applyBorder="1" applyProtection="1">
      <protection hidden="1"/>
    </xf>
    <xf numFmtId="0" fontId="1" fillId="8" borderId="199" xfId="1" applyFill="1" applyBorder="1" applyProtection="1">
      <protection hidden="1"/>
    </xf>
    <xf numFmtId="0" fontId="1" fillId="8" borderId="209" xfId="1" applyFill="1" applyBorder="1" applyProtection="1">
      <protection hidden="1"/>
    </xf>
    <xf numFmtId="0" fontId="2" fillId="0" borderId="210" xfId="1" applyFont="1" applyBorder="1" applyAlignment="1">
      <alignment horizontal="left" indent="2"/>
    </xf>
    <xf numFmtId="0" fontId="1" fillId="0" borderId="199" xfId="1" applyBorder="1"/>
    <xf numFmtId="0" fontId="1" fillId="0" borderId="209" xfId="1" applyBorder="1"/>
    <xf numFmtId="2" fontId="65" fillId="13" borderId="213" xfId="1" applyNumberFormat="1" applyFont="1" applyFill="1" applyBorder="1" applyAlignment="1" applyProtection="1">
      <alignment horizontal="center" vertical="center" textRotation="90" wrapText="1"/>
      <protection hidden="1"/>
    </xf>
    <xf numFmtId="0" fontId="64" fillId="13" borderId="211" xfId="1" applyFont="1" applyFill="1" applyBorder="1" applyAlignment="1" applyProtection="1">
      <alignment horizontal="center" vertical="center"/>
      <protection hidden="1"/>
    </xf>
    <xf numFmtId="0" fontId="67" fillId="13" borderId="214" xfId="1" applyFont="1" applyFill="1" applyBorder="1" applyAlignment="1" applyProtection="1">
      <alignment horizontal="center" vertical="center" textRotation="90" wrapText="1"/>
      <protection hidden="1"/>
    </xf>
    <xf numFmtId="12" fontId="68" fillId="13" borderId="198" xfId="1" applyNumberFormat="1" applyFont="1" applyFill="1" applyBorder="1" applyAlignment="1" applyProtection="1">
      <alignment horizontal="center" vertical="center" wrapText="1"/>
      <protection hidden="1"/>
    </xf>
    <xf numFmtId="0" fontId="65" fillId="13" borderId="198" xfId="1" applyFont="1" applyFill="1" applyBorder="1" applyAlignment="1" applyProtection="1">
      <alignment horizontal="center" vertical="center" textRotation="90" wrapText="1"/>
      <protection hidden="1"/>
    </xf>
    <xf numFmtId="0" fontId="65" fillId="13" borderId="198" xfId="1" applyFont="1" applyFill="1" applyBorder="1" applyAlignment="1" applyProtection="1">
      <alignment horizontal="center" vertical="center" wrapText="1"/>
      <protection hidden="1"/>
    </xf>
    <xf numFmtId="12" fontId="64" fillId="13" borderId="198" xfId="1" applyNumberFormat="1" applyFont="1" applyFill="1" applyBorder="1" applyAlignment="1" applyProtection="1">
      <alignment horizontal="center" vertical="center" textRotation="90" wrapText="1"/>
      <protection hidden="1"/>
    </xf>
    <xf numFmtId="2" fontId="64" fillId="13" borderId="213" xfId="1" applyNumberFormat="1" applyFont="1" applyFill="1" applyBorder="1" applyAlignment="1" applyProtection="1">
      <alignment horizontal="center" vertical="center" textRotation="90" wrapText="1"/>
      <protection hidden="1"/>
    </xf>
    <xf numFmtId="49" fontId="2" fillId="15" borderId="187" xfId="1" applyNumberFormat="1" applyFont="1" applyFill="1" applyBorder="1" applyAlignment="1" applyProtection="1">
      <alignment horizontal="center" vertical="center"/>
      <protection hidden="1"/>
    </xf>
    <xf numFmtId="0" fontId="33" fillId="11" borderId="211" xfId="1" applyFont="1" applyFill="1" applyBorder="1" applyAlignment="1" applyProtection="1">
      <alignment horizontal="right" vertical="center" indent="1"/>
      <protection hidden="1"/>
    </xf>
    <xf numFmtId="0" fontId="65" fillId="11" borderId="185" xfId="1" applyFont="1" applyFill="1" applyBorder="1" applyAlignment="1" applyProtection="1">
      <alignment horizontal="center" vertical="center"/>
      <protection hidden="1"/>
    </xf>
    <xf numFmtId="167" fontId="68" fillId="13" borderId="198" xfId="1" applyNumberFormat="1" applyFont="1" applyFill="1" applyBorder="1" applyAlignment="1" applyProtection="1">
      <alignment horizontal="right" vertical="center"/>
      <protection hidden="1"/>
    </xf>
    <xf numFmtId="167" fontId="68" fillId="13" borderId="219" xfId="1" applyNumberFormat="1" applyFont="1" applyFill="1" applyBorder="1" applyAlignment="1" applyProtection="1">
      <alignment horizontal="right" vertical="center"/>
      <protection hidden="1"/>
    </xf>
    <xf numFmtId="167" fontId="68" fillId="20" borderId="198" xfId="1" applyNumberFormat="1" applyFont="1" applyFill="1" applyBorder="1" applyAlignment="1" applyProtection="1">
      <alignment horizontal="right" vertical="center"/>
      <protection hidden="1"/>
    </xf>
    <xf numFmtId="167" fontId="65" fillId="13" borderId="216" xfId="1" applyNumberFormat="1" applyFont="1" applyFill="1" applyBorder="1" applyAlignment="1" applyProtection="1">
      <alignment horizontal="right" vertical="center"/>
      <protection hidden="1"/>
    </xf>
    <xf numFmtId="167" fontId="62" fillId="12" borderId="198" xfId="1" applyNumberFormat="1" applyFont="1" applyFill="1" applyBorder="1" applyAlignment="1" applyProtection="1">
      <alignment horizontal="right" vertical="center"/>
      <protection hidden="1"/>
    </xf>
    <xf numFmtId="0" fontId="6" fillId="11" borderId="212" xfId="1" applyFont="1" applyFill="1" applyBorder="1" applyAlignment="1" applyProtection="1">
      <alignment vertical="center"/>
      <protection hidden="1"/>
    </xf>
    <xf numFmtId="0" fontId="92" fillId="11" borderId="212" xfId="1" applyFont="1" applyFill="1" applyBorder="1" applyAlignment="1" applyProtection="1">
      <alignment horizontal="center" vertical="center"/>
      <protection hidden="1"/>
    </xf>
    <xf numFmtId="167" fontId="92" fillId="11" borderId="212" xfId="1" applyNumberFormat="1" applyFont="1" applyFill="1" applyBorder="1" applyAlignment="1" applyProtection="1">
      <alignment horizontal="right" vertical="center"/>
      <protection hidden="1"/>
    </xf>
    <xf numFmtId="167" fontId="120" fillId="11" borderId="212" xfId="1" applyNumberFormat="1" applyFont="1" applyFill="1" applyBorder="1" applyAlignment="1" applyProtection="1">
      <alignment horizontal="right" vertical="center"/>
      <protection hidden="1"/>
    </xf>
    <xf numFmtId="167" fontId="121" fillId="11" borderId="212" xfId="1" applyNumberFormat="1" applyFont="1" applyFill="1" applyBorder="1" applyAlignment="1" applyProtection="1">
      <alignment horizontal="right" vertical="center"/>
      <protection hidden="1"/>
    </xf>
    <xf numFmtId="167" fontId="6" fillId="0" borderId="218" xfId="1" applyNumberFormat="1" applyFont="1" applyBorder="1" applyAlignment="1" applyProtection="1">
      <alignment horizontal="right" vertical="center"/>
      <protection locked="0"/>
    </xf>
    <xf numFmtId="167" fontId="64" fillId="11" borderId="212" xfId="1" applyNumberFormat="1" applyFont="1" applyFill="1" applyBorder="1" applyAlignment="1" applyProtection="1">
      <alignment horizontal="right" vertical="center"/>
      <protection hidden="1"/>
    </xf>
    <xf numFmtId="167" fontId="62" fillId="12" borderId="187" xfId="1" applyNumberFormat="1" applyFont="1" applyFill="1" applyBorder="1" applyAlignment="1" applyProtection="1">
      <alignment horizontal="right" vertical="center"/>
      <protection hidden="1"/>
    </xf>
    <xf numFmtId="0" fontId="63" fillId="0" borderId="199" xfId="1" applyFont="1" applyBorder="1" applyAlignment="1" applyProtection="1">
      <alignment vertical="top" wrapText="1"/>
      <protection locked="0"/>
    </xf>
    <xf numFmtId="0" fontId="63" fillId="0" borderId="199" xfId="1" applyFont="1" applyBorder="1" applyAlignment="1">
      <alignment vertical="top" wrapText="1"/>
    </xf>
    <xf numFmtId="167" fontId="92" fillId="11" borderId="212" xfId="1" applyNumberFormat="1" applyFont="1" applyFill="1" applyBorder="1" applyAlignment="1" applyProtection="1">
      <alignment horizontal="right" vertical="center"/>
      <protection locked="0" hidden="1"/>
    </xf>
    <xf numFmtId="167" fontId="6" fillId="23" borderId="218" xfId="1" applyNumberFormat="1" applyFont="1" applyFill="1" applyBorder="1" applyAlignment="1" applyProtection="1">
      <alignment horizontal="right" vertical="center"/>
      <protection locked="0"/>
    </xf>
    <xf numFmtId="167" fontId="9" fillId="11" borderId="198" xfId="1" applyNumberFormat="1" applyFont="1" applyFill="1" applyBorder="1" applyAlignment="1" applyProtection="1">
      <alignment horizontal="right" vertical="center"/>
      <protection hidden="1"/>
    </xf>
    <xf numFmtId="2" fontId="126" fillId="0" borderId="0" xfId="1" applyNumberFormat="1" applyFont="1" applyAlignment="1" applyProtection="1">
      <alignment vertical="center"/>
      <protection hidden="1"/>
    </xf>
    <xf numFmtId="0" fontId="35" fillId="0" borderId="0" xfId="1" applyFont="1" applyAlignment="1" applyProtection="1">
      <alignment vertical="center"/>
      <protection hidden="1"/>
    </xf>
    <xf numFmtId="0" fontId="127" fillId="0" borderId="0" xfId="1" applyFont="1" applyAlignment="1" applyProtection="1">
      <alignment horizontal="center" vertical="center"/>
      <protection hidden="1"/>
    </xf>
    <xf numFmtId="1" fontId="128" fillId="0" borderId="0" xfId="7" applyNumberFormat="1" applyFont="1" applyFill="1" applyBorder="1" applyAlignment="1" applyProtection="1">
      <alignment vertical="center"/>
      <protection hidden="1"/>
    </xf>
    <xf numFmtId="14" fontId="11" fillId="0" borderId="0" xfId="1" applyNumberFormat="1" applyFont="1" applyAlignment="1" applyProtection="1">
      <alignment vertical="center" wrapText="1"/>
      <protection hidden="1"/>
    </xf>
    <xf numFmtId="1" fontId="29" fillId="3" borderId="6" xfId="1" applyNumberFormat="1" applyFont="1" applyFill="1" applyBorder="1" applyAlignment="1" applyProtection="1">
      <alignment horizontal="right" vertical="center"/>
      <protection locked="0"/>
    </xf>
    <xf numFmtId="1" fontId="29" fillId="3" borderId="190" xfId="1" applyNumberFormat="1" applyFont="1" applyFill="1" applyBorder="1" applyAlignment="1" applyProtection="1">
      <alignment horizontal="right" vertical="center"/>
      <protection locked="0"/>
    </xf>
    <xf numFmtId="1" fontId="29" fillId="3" borderId="184" xfId="1" applyNumberFormat="1" applyFont="1" applyFill="1" applyBorder="1" applyAlignment="1" applyProtection="1">
      <alignment horizontal="right" vertical="center"/>
      <protection locked="0"/>
    </xf>
    <xf numFmtId="0" fontId="1" fillId="28" borderId="56" xfId="1" applyFill="1" applyBorder="1"/>
    <xf numFmtId="0" fontId="1" fillId="28" borderId="40" xfId="1" applyFill="1" applyBorder="1"/>
    <xf numFmtId="1" fontId="2" fillId="0" borderId="98" xfId="1" applyNumberFormat="1" applyFont="1" applyBorder="1" applyAlignment="1" applyProtection="1">
      <alignment horizontal="center" vertical="center"/>
      <protection locked="0"/>
    </xf>
    <xf numFmtId="1" fontId="1" fillId="28" borderId="224" xfId="1" applyNumberFormat="1" applyFill="1" applyBorder="1" applyAlignment="1">
      <alignment horizontal="center"/>
    </xf>
    <xf numFmtId="1" fontId="2" fillId="9" borderId="227" xfId="1" applyNumberFormat="1" applyFont="1" applyFill="1" applyBorder="1" applyAlignment="1" applyProtection="1">
      <alignment horizontal="right" vertical="center"/>
      <protection locked="0"/>
    </xf>
    <xf numFmtId="1" fontId="2" fillId="9" borderId="229" xfId="1" applyNumberFormat="1" applyFont="1" applyFill="1" applyBorder="1" applyAlignment="1" applyProtection="1">
      <alignment horizontal="right" vertical="center"/>
      <protection locked="0"/>
    </xf>
    <xf numFmtId="0" fontId="2" fillId="4" borderId="185"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1" xfId="1" applyFont="1" applyFill="1" applyBorder="1" applyAlignment="1" applyProtection="1">
      <alignment horizontal="center" vertical="center"/>
      <protection hidden="1"/>
    </xf>
    <xf numFmtId="0" fontId="2" fillId="4" borderId="4"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4" fillId="4" borderId="184" xfId="1" applyFont="1" applyFill="1" applyBorder="1" applyAlignment="1" applyProtection="1">
      <alignment horizontal="center" vertical="center" wrapText="1"/>
      <protection hidden="1"/>
    </xf>
    <xf numFmtId="0" fontId="4" fillId="4" borderId="3" xfId="1" applyFont="1" applyFill="1" applyBorder="1" applyAlignment="1" applyProtection="1">
      <alignment horizontal="center" vertical="center" wrapText="1"/>
      <protection hidden="1"/>
    </xf>
    <xf numFmtId="0" fontId="2" fillId="4" borderId="185"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2" borderId="185"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wrapText="1"/>
      <protection hidden="1"/>
    </xf>
    <xf numFmtId="0" fontId="4" fillId="2" borderId="185" xfId="1" applyFont="1" applyFill="1" applyBorder="1" applyAlignment="1" applyProtection="1">
      <alignment horizontal="center" vertical="center" wrapText="1"/>
      <protection hidden="1"/>
    </xf>
    <xf numFmtId="0" fontId="4" fillId="2" borderId="1" xfId="1" applyFont="1" applyFill="1" applyBorder="1" applyAlignment="1" applyProtection="1">
      <alignment horizontal="center" vertical="center" wrapText="1"/>
      <protection hidden="1"/>
    </xf>
    <xf numFmtId="0" fontId="2" fillId="2" borderId="2" xfId="1" applyFont="1" applyFill="1" applyBorder="1" applyAlignment="1" applyProtection="1">
      <alignment horizontal="center" vertical="center" wrapText="1"/>
      <protection hidden="1"/>
    </xf>
    <xf numFmtId="0" fontId="4" fillId="4" borderId="185" xfId="1" applyFont="1" applyFill="1" applyBorder="1" applyAlignment="1" applyProtection="1">
      <alignment horizontal="center" vertical="center" wrapText="1"/>
      <protection hidden="1"/>
    </xf>
    <xf numFmtId="0" fontId="4" fillId="4" borderId="2" xfId="1" applyFont="1" applyFill="1" applyBorder="1" applyAlignment="1" applyProtection="1">
      <alignment horizontal="center" vertical="center" wrapText="1"/>
      <protection hidden="1"/>
    </xf>
    <xf numFmtId="0" fontId="4" fillId="4" borderId="1" xfId="1" applyFont="1" applyFill="1" applyBorder="1" applyAlignment="1" applyProtection="1">
      <alignment horizontal="center" vertical="center" wrapText="1"/>
      <protection hidden="1"/>
    </xf>
    <xf numFmtId="0" fontId="4" fillId="4" borderId="4" xfId="1" applyFont="1" applyFill="1" applyBorder="1" applyAlignment="1" applyProtection="1">
      <alignment horizontal="center" vertical="center" wrapText="1"/>
      <protection hidden="1"/>
    </xf>
    <xf numFmtId="0" fontId="4" fillId="4" borderId="0" xfId="1" applyFont="1" applyFill="1" applyAlignment="1" applyProtection="1">
      <alignment horizontal="center" vertical="center" wrapText="1"/>
      <protection hidden="1"/>
    </xf>
    <xf numFmtId="0" fontId="4" fillId="4" borderId="5" xfId="1" applyFont="1" applyFill="1" applyBorder="1" applyAlignment="1" applyProtection="1">
      <alignment horizontal="center" vertical="center" wrapText="1"/>
      <protection hidden="1"/>
    </xf>
    <xf numFmtId="0" fontId="2" fillId="4" borderId="184"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4" fillId="2" borderId="185" xfId="1" applyFont="1" applyFill="1" applyBorder="1" applyAlignment="1" applyProtection="1">
      <alignment horizontal="center"/>
      <protection hidden="1"/>
    </xf>
    <xf numFmtId="0" fontId="4" fillId="2" borderId="1" xfId="1" applyFont="1" applyFill="1" applyBorder="1" applyAlignment="1" applyProtection="1">
      <alignment horizontal="center"/>
      <protection hidden="1"/>
    </xf>
    <xf numFmtId="0" fontId="4" fillId="0" borderId="0" xfId="1" applyFont="1" applyAlignment="1">
      <alignment horizontal="center" vertical="center" wrapText="1"/>
    </xf>
    <xf numFmtId="0" fontId="1" fillId="2" borderId="185" xfId="1" applyFill="1" applyBorder="1" applyAlignment="1" applyProtection="1">
      <alignment horizontal="center"/>
      <protection hidden="1"/>
    </xf>
    <xf numFmtId="0" fontId="1" fillId="2" borderId="1" xfId="1" applyFill="1" applyBorder="1" applyAlignment="1" applyProtection="1">
      <alignment horizontal="center"/>
      <protection hidden="1"/>
    </xf>
    <xf numFmtId="0" fontId="2" fillId="4" borderId="2" xfId="1" applyFont="1" applyFill="1" applyBorder="1" applyAlignment="1">
      <alignment horizontal="center" vertical="center"/>
    </xf>
    <xf numFmtId="0" fontId="2" fillId="4" borderId="0" xfId="1" applyFont="1" applyFill="1" applyAlignment="1">
      <alignment horizontal="center" vertical="center"/>
    </xf>
    <xf numFmtId="0" fontId="2" fillId="5" borderId="185" xfId="1" applyFont="1" applyFill="1" applyBorder="1" applyAlignment="1" applyProtection="1">
      <alignment horizontal="center" vertical="center" wrapText="1"/>
      <protection hidden="1"/>
    </xf>
    <xf numFmtId="0" fontId="2" fillId="5" borderId="2" xfId="1" applyFont="1" applyFill="1" applyBorder="1" applyAlignment="1" applyProtection="1">
      <alignment horizontal="center" vertical="center" wrapText="1"/>
      <protection hidden="1"/>
    </xf>
    <xf numFmtId="0" fontId="2" fillId="5" borderId="1" xfId="1" applyFont="1" applyFill="1" applyBorder="1" applyAlignment="1" applyProtection="1">
      <alignment horizontal="center" vertical="center" wrapText="1"/>
      <protection hidden="1"/>
    </xf>
    <xf numFmtId="0" fontId="2" fillId="5" borderId="4" xfId="1" applyFont="1" applyFill="1" applyBorder="1" applyAlignment="1" applyProtection="1">
      <alignment horizontal="center" vertical="center" wrapText="1"/>
      <protection hidden="1"/>
    </xf>
    <xf numFmtId="0" fontId="2" fillId="5" borderId="0" xfId="1" applyFont="1" applyFill="1" applyAlignment="1" applyProtection="1">
      <alignment horizontal="center" vertical="center" wrapText="1"/>
      <protection hidden="1"/>
    </xf>
    <xf numFmtId="0" fontId="2" fillId="5" borderId="5" xfId="1" applyFont="1" applyFill="1" applyBorder="1" applyAlignment="1" applyProtection="1">
      <alignment horizontal="center" vertical="center" wrapText="1"/>
      <protection hidden="1"/>
    </xf>
    <xf numFmtId="0" fontId="2" fillId="3" borderId="0" xfId="1" applyFont="1" applyFill="1" applyAlignment="1" applyProtection="1">
      <alignment horizontal="center" vertical="center"/>
      <protection hidden="1"/>
    </xf>
    <xf numFmtId="0" fontId="11" fillId="0" borderId="0" xfId="1" applyFont="1" applyAlignment="1">
      <alignment horizontal="left" vertical="center" textRotation="90" wrapText="1"/>
    </xf>
    <xf numFmtId="49" fontId="3" fillId="0" borderId="7" xfId="1" applyNumberFormat="1" applyFont="1" applyBorder="1" applyAlignment="1" applyProtection="1">
      <alignment horizontal="left" vertical="center" indent="1"/>
      <protection locked="0"/>
    </xf>
    <xf numFmtId="49" fontId="3" fillId="0" borderId="9" xfId="1" applyNumberFormat="1" applyFont="1" applyBorder="1" applyAlignment="1" applyProtection="1">
      <alignment horizontal="left" vertical="center" indent="1"/>
      <protection locked="0"/>
    </xf>
    <xf numFmtId="49" fontId="3" fillId="0" borderId="8" xfId="1" applyNumberFormat="1" applyFont="1" applyBorder="1" applyAlignment="1" applyProtection="1">
      <alignment horizontal="left" vertical="center" indent="1"/>
      <protection locked="0"/>
    </xf>
    <xf numFmtId="0" fontId="14" fillId="0" borderId="0" xfId="1" applyFont="1" applyAlignment="1" applyProtection="1">
      <alignment horizontal="right" vertical="center"/>
      <protection locked="0"/>
    </xf>
    <xf numFmtId="0" fontId="15" fillId="0" borderId="0" xfId="1" applyFont="1" applyAlignment="1" applyProtection="1">
      <alignment horizontal="right" vertical="center"/>
      <protection locked="0"/>
    </xf>
    <xf numFmtId="14" fontId="14" fillId="0" borderId="0" xfId="1" quotePrefix="1" applyNumberFormat="1" applyFont="1" applyAlignment="1" applyProtection="1">
      <alignment horizontal="left" vertical="center"/>
      <protection locked="0"/>
    </xf>
    <xf numFmtId="14" fontId="14" fillId="0" borderId="0" xfId="1" applyNumberFormat="1" applyFont="1" applyAlignment="1" applyProtection="1">
      <alignment horizontal="left" vertical="center"/>
      <protection locked="0"/>
    </xf>
    <xf numFmtId="0" fontId="16" fillId="0" borderId="0" xfId="1" applyFont="1" applyAlignment="1" applyProtection="1">
      <alignment horizontal="left" vertical="top"/>
      <protection locked="0"/>
    </xf>
    <xf numFmtId="0" fontId="1" fillId="0" borderId="0" xfId="1" applyAlignment="1" applyProtection="1">
      <alignment horizontal="left" vertical="top"/>
      <protection locked="0"/>
    </xf>
    <xf numFmtId="14" fontId="20" fillId="0" borderId="0" xfId="1" applyNumberFormat="1" applyFont="1" applyAlignment="1" applyProtection="1">
      <alignment horizontal="left"/>
      <protection locked="0" hidden="1"/>
    </xf>
    <xf numFmtId="1" fontId="23" fillId="8" borderId="0" xfId="1" applyNumberFormat="1" applyFont="1" applyFill="1" applyAlignment="1" applyProtection="1">
      <alignment horizontal="center" vertical="center" wrapText="1"/>
      <protection hidden="1"/>
    </xf>
    <xf numFmtId="1" fontId="24" fillId="8" borderId="0" xfId="1" applyNumberFormat="1" applyFont="1" applyFill="1" applyAlignment="1" applyProtection="1">
      <alignment horizontal="center" vertical="center"/>
      <protection hidden="1"/>
    </xf>
    <xf numFmtId="1" fontId="25" fillId="0" borderId="0" xfId="1" applyNumberFormat="1" applyFont="1" applyAlignment="1" applyProtection="1">
      <alignment horizontal="center" vertical="center"/>
      <protection locked="0"/>
    </xf>
    <xf numFmtId="0" fontId="26" fillId="0" borderId="0" xfId="1" applyFont="1" applyAlignment="1" applyProtection="1">
      <protection locked="0"/>
    </xf>
    <xf numFmtId="49" fontId="27" fillId="0" borderId="9" xfId="1" applyNumberFormat="1" applyFont="1" applyBorder="1" applyAlignment="1" applyProtection="1">
      <alignment horizontal="center" vertical="center"/>
      <protection locked="0"/>
    </xf>
    <xf numFmtId="1" fontId="2" fillId="9" borderId="188" xfId="1" applyNumberFormat="1" applyFont="1" applyFill="1" applyBorder="1" applyAlignment="1">
      <alignment horizontal="left" vertical="center"/>
    </xf>
    <xf numFmtId="1" fontId="2" fillId="9" borderId="193" xfId="1" applyNumberFormat="1" applyFont="1" applyFill="1" applyBorder="1" applyAlignment="1">
      <alignment horizontal="left" vertical="center"/>
    </xf>
    <xf numFmtId="1" fontId="2" fillId="9" borderId="189" xfId="1" applyNumberFormat="1" applyFont="1" applyFill="1" applyBorder="1" applyAlignment="1">
      <alignment horizontal="left" vertical="center"/>
    </xf>
    <xf numFmtId="1" fontId="2" fillId="0" borderId="7" xfId="1" applyNumberFormat="1" applyFont="1" applyBorder="1" applyAlignment="1" applyProtection="1">
      <alignment horizontal="center" vertical="center"/>
      <protection locked="0"/>
    </xf>
    <xf numFmtId="1" fontId="2" fillId="0" borderId="8" xfId="1" applyNumberFormat="1" applyFont="1" applyBorder="1" applyAlignment="1" applyProtection="1">
      <alignment horizontal="center" vertical="center"/>
      <protection locked="0"/>
    </xf>
    <xf numFmtId="1" fontId="2" fillId="0" borderId="7" xfId="1" applyNumberFormat="1" applyFont="1" applyBorder="1" applyAlignment="1" applyProtection="1">
      <alignment horizontal="left" vertical="center" indent="2"/>
      <protection locked="0"/>
    </xf>
    <xf numFmtId="1" fontId="2" fillId="0" borderId="9" xfId="1" applyNumberFormat="1" applyFont="1" applyBorder="1" applyAlignment="1" applyProtection="1">
      <alignment horizontal="left" vertical="center" indent="2"/>
      <protection locked="0"/>
    </xf>
    <xf numFmtId="165" fontId="3" fillId="0" borderId="7" xfId="1" applyNumberFormat="1" applyFont="1" applyBorder="1" applyAlignment="1" applyProtection="1">
      <alignment horizontal="center" vertical="center"/>
      <protection locked="0"/>
    </xf>
    <xf numFmtId="165" fontId="3" fillId="0" borderId="8" xfId="1" applyNumberFormat="1" applyFont="1" applyBorder="1" applyAlignment="1" applyProtection="1">
      <alignment horizontal="center" vertical="center"/>
      <protection locked="0"/>
    </xf>
    <xf numFmtId="3" fontId="3" fillId="0" borderId="9" xfId="1" applyNumberFormat="1" applyFont="1" applyBorder="1" applyAlignment="1" applyProtection="1">
      <alignment horizontal="center" vertical="center"/>
      <protection locked="0"/>
    </xf>
    <xf numFmtId="3" fontId="3" fillId="0" borderId="8" xfId="1" applyNumberFormat="1" applyFont="1" applyBorder="1" applyAlignment="1" applyProtection="1">
      <alignment horizontal="center" vertical="center"/>
      <protection locked="0"/>
    </xf>
    <xf numFmtId="0" fontId="30" fillId="0" borderId="7" xfId="1" applyFont="1" applyBorder="1" applyAlignment="1" applyProtection="1">
      <protection locked="0" hidden="1"/>
    </xf>
    <xf numFmtId="0" fontId="30" fillId="0" borderId="9" xfId="1" applyFont="1" applyBorder="1" applyAlignment="1" applyProtection="1">
      <protection locked="0" hidden="1"/>
    </xf>
    <xf numFmtId="0" fontId="30" fillId="0" borderId="8" xfId="1" applyFont="1" applyBorder="1" applyAlignment="1" applyProtection="1">
      <protection locked="0" hidden="1"/>
    </xf>
    <xf numFmtId="0" fontId="29" fillId="0" borderId="7" xfId="1" applyFont="1" applyBorder="1" applyAlignment="1" applyProtection="1">
      <alignment horizontal="left" indent="1"/>
      <protection locked="0"/>
    </xf>
    <xf numFmtId="0" fontId="29" fillId="0" borderId="9" xfId="1" applyFont="1" applyBorder="1" applyAlignment="1" applyProtection="1">
      <alignment horizontal="left" indent="1"/>
      <protection locked="0"/>
    </xf>
    <xf numFmtId="0" fontId="29" fillId="0" borderId="8" xfId="1" applyFont="1" applyBorder="1" applyAlignment="1" applyProtection="1">
      <alignment horizontal="left" indent="1"/>
      <protection locked="0"/>
    </xf>
    <xf numFmtId="0" fontId="1" fillId="9" borderId="190" xfId="1" applyFill="1" applyBorder="1" applyAlignment="1">
      <alignment horizontal="left" vertical="center"/>
    </xf>
    <xf numFmtId="0" fontId="16" fillId="0" borderId="0" xfId="1" applyFont="1" applyAlignment="1">
      <alignment horizontal="center" vertical="center"/>
    </xf>
    <xf numFmtId="0" fontId="3" fillId="0" borderId="10" xfId="1" applyFont="1" applyBorder="1" applyAlignment="1" applyProtection="1">
      <alignment horizontal="left" vertical="center" indent="1"/>
      <protection locked="0"/>
    </xf>
    <xf numFmtId="49" fontId="3" fillId="0" borderId="10" xfId="1" applyNumberFormat="1" applyFont="1" applyBorder="1" applyAlignment="1" applyProtection="1">
      <alignment horizontal="center" vertical="center"/>
      <protection locked="0"/>
    </xf>
    <xf numFmtId="0" fontId="3" fillId="0" borderId="11" xfId="1" applyFont="1" applyBorder="1" applyAlignment="1" applyProtection="1">
      <alignment horizontal="left" vertical="center" indent="1"/>
      <protection locked="0"/>
    </xf>
    <xf numFmtId="49" fontId="3" fillId="0" borderId="11" xfId="1" applyNumberFormat="1" applyFont="1" applyBorder="1" applyAlignment="1" applyProtection="1">
      <alignment horizontal="center" vertical="center"/>
      <protection locked="0"/>
    </xf>
    <xf numFmtId="0" fontId="29" fillId="0" borderId="13" xfId="1" applyFont="1" applyBorder="1" applyAlignment="1" applyProtection="1">
      <alignment horizontal="left" vertical="center" indent="1"/>
      <protection locked="0"/>
    </xf>
    <xf numFmtId="0" fontId="29" fillId="0" borderId="14" xfId="1" applyFont="1" applyBorder="1" applyAlignment="1" applyProtection="1">
      <alignment horizontal="left" vertical="center" indent="1"/>
      <protection locked="0"/>
    </xf>
    <xf numFmtId="0" fontId="29" fillId="0" borderId="15" xfId="1" applyFont="1" applyBorder="1" applyAlignment="1" applyProtection="1">
      <alignment horizontal="left" vertical="center" indent="1"/>
      <protection locked="0"/>
    </xf>
    <xf numFmtId="0" fontId="34" fillId="0" borderId="2" xfId="1" applyFont="1" applyBorder="1" applyAlignment="1">
      <alignment horizontal="left" vertical="top" wrapText="1"/>
    </xf>
    <xf numFmtId="0" fontId="34" fillId="0" borderId="1" xfId="1" applyFont="1" applyBorder="1" applyAlignment="1">
      <alignment horizontal="left" vertical="top" wrapText="1"/>
    </xf>
    <xf numFmtId="0" fontId="3" fillId="0" borderId="12" xfId="1" applyFont="1" applyBorder="1" applyAlignment="1" applyProtection="1">
      <alignment horizontal="left" vertical="center" indent="1"/>
      <protection locked="0"/>
    </xf>
    <xf numFmtId="49" fontId="3" fillId="0" borderId="12" xfId="1" applyNumberFormat="1" applyFont="1" applyBorder="1" applyAlignment="1" applyProtection="1">
      <alignment horizontal="center" vertical="center"/>
      <protection locked="0"/>
    </xf>
    <xf numFmtId="0" fontId="2" fillId="9" borderId="188" xfId="1" applyFont="1" applyFill="1" applyBorder="1" applyAlignment="1">
      <alignment horizontal="left" vertical="center"/>
    </xf>
    <xf numFmtId="0" fontId="2" fillId="9" borderId="193" xfId="1" applyFont="1" applyFill="1" applyBorder="1" applyAlignment="1">
      <alignment horizontal="left" vertical="center"/>
    </xf>
    <xf numFmtId="0" fontId="2" fillId="9" borderId="189" xfId="1" applyFont="1" applyFill="1" applyBorder="1" applyAlignment="1">
      <alignment horizontal="left" vertical="center"/>
    </xf>
    <xf numFmtId="0" fontId="29" fillId="0" borderId="7" xfId="1" applyFont="1" applyBorder="1" applyAlignment="1" applyProtection="1">
      <alignment horizontal="left" vertical="center"/>
      <protection locked="0"/>
    </xf>
    <xf numFmtId="0" fontId="29" fillId="0" borderId="9" xfId="1" applyFont="1" applyBorder="1" applyAlignment="1" applyProtection="1">
      <alignment horizontal="left" vertical="center"/>
      <protection locked="0"/>
    </xf>
    <xf numFmtId="0" fontId="29" fillId="0" borderId="8" xfId="1" applyFont="1" applyBorder="1" applyAlignment="1" applyProtection="1">
      <alignment horizontal="left" vertical="center"/>
      <protection locked="0"/>
    </xf>
    <xf numFmtId="0" fontId="32" fillId="0" borderId="7" xfId="2"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6" fillId="0" borderId="185" xfId="1" applyFont="1" applyBorder="1" applyAlignment="1">
      <alignment horizontal="left" vertical="top"/>
    </xf>
    <xf numFmtId="0" fontId="16" fillId="0" borderId="2" xfId="1" applyFont="1" applyBorder="1" applyAlignment="1">
      <alignment horizontal="left" vertical="top"/>
    </xf>
    <xf numFmtId="0" fontId="16" fillId="0" borderId="1" xfId="1" applyFont="1" applyBorder="1" applyAlignment="1">
      <alignment horizontal="left" vertical="top"/>
    </xf>
    <xf numFmtId="0" fontId="33" fillId="9" borderId="193" xfId="1" applyFont="1" applyFill="1" applyBorder="1" applyAlignment="1">
      <alignment horizontal="left" vertical="center" indent="1"/>
    </xf>
    <xf numFmtId="0" fontId="29" fillId="0" borderId="16" xfId="1" applyFont="1" applyBorder="1" applyAlignment="1" applyProtection="1">
      <alignment horizontal="left" vertical="center" indent="1"/>
      <protection locked="0"/>
    </xf>
    <xf numFmtId="0" fontId="29" fillId="0" borderId="17" xfId="1" applyFont="1" applyBorder="1" applyAlignment="1" applyProtection="1">
      <alignment horizontal="left" vertical="center" indent="1"/>
      <protection locked="0"/>
    </xf>
    <xf numFmtId="0" fontId="29" fillId="0" borderId="18" xfId="1" applyFont="1" applyBorder="1" applyAlignment="1" applyProtection="1">
      <alignment horizontal="left" vertical="center" indent="1"/>
      <protection locked="0"/>
    </xf>
    <xf numFmtId="0" fontId="1" fillId="0" borderId="2" xfId="1" applyBorder="1" applyAlignment="1">
      <alignment horizontal="left" vertical="center" wrapText="1" indent="1"/>
    </xf>
    <xf numFmtId="0" fontId="1" fillId="0" borderId="0" xfId="1" applyAlignment="1">
      <alignment horizontal="left" vertical="center" wrapText="1" indent="1"/>
    </xf>
    <xf numFmtId="0" fontId="1" fillId="0" borderId="9" xfId="1" applyBorder="1" applyAlignment="1">
      <alignment horizontal="left" vertical="center" wrapText="1" indent="1"/>
    </xf>
    <xf numFmtId="0" fontId="29" fillId="0" borderId="19" xfId="1" applyFont="1" applyBorder="1" applyAlignment="1" applyProtection="1">
      <alignment horizontal="left" vertical="center"/>
      <protection locked="0"/>
    </xf>
    <xf numFmtId="0" fontId="29" fillId="0" borderId="20" xfId="1" applyFont="1" applyBorder="1" applyAlignment="1" applyProtection="1">
      <alignment horizontal="left" vertical="center"/>
      <protection locked="0"/>
    </xf>
    <xf numFmtId="0" fontId="29" fillId="0" borderId="17" xfId="1" applyFont="1" applyBorder="1" applyAlignment="1" applyProtection="1">
      <alignment horizontal="left" vertical="center"/>
      <protection locked="0"/>
    </xf>
    <xf numFmtId="0" fontId="29" fillId="0" borderId="18" xfId="1" applyFont="1" applyBorder="1" applyAlignment="1" applyProtection="1">
      <alignment horizontal="left" vertical="center"/>
      <protection locked="0"/>
    </xf>
    <xf numFmtId="0" fontId="29" fillId="0" borderId="21" xfId="1" applyFont="1" applyBorder="1" applyAlignment="1" applyProtection="1">
      <alignment horizontal="left" vertical="center" indent="1"/>
      <protection locked="0"/>
    </xf>
    <xf numFmtId="0" fontId="29" fillId="0" borderId="22" xfId="1" applyFont="1" applyBorder="1" applyAlignment="1" applyProtection="1">
      <alignment horizontal="left" vertical="center" indent="1"/>
      <protection locked="0"/>
    </xf>
    <xf numFmtId="0" fontId="29" fillId="0" borderId="23" xfId="1" applyFont="1" applyBorder="1" applyAlignment="1" applyProtection="1">
      <alignment horizontal="left" vertical="center" indent="1"/>
      <protection locked="0"/>
    </xf>
    <xf numFmtId="0" fontId="29" fillId="0" borderId="22" xfId="1" applyFont="1" applyBorder="1" applyAlignment="1" applyProtection="1">
      <alignment horizontal="left" vertical="center"/>
      <protection locked="0"/>
    </xf>
    <xf numFmtId="0" fontId="29" fillId="0" borderId="23" xfId="1" applyFont="1" applyBorder="1" applyAlignment="1" applyProtection="1">
      <alignment horizontal="left" vertical="center"/>
      <protection locked="0"/>
    </xf>
    <xf numFmtId="0" fontId="16" fillId="0" borderId="185" xfId="1" applyFont="1" applyBorder="1" applyAlignment="1">
      <alignment horizontal="left" vertical="center"/>
    </xf>
    <xf numFmtId="0" fontId="16" fillId="0" borderId="2" xfId="1" applyFont="1" applyBorder="1" applyAlignment="1">
      <alignment horizontal="left" vertical="center"/>
    </xf>
    <xf numFmtId="0" fontId="16" fillId="0" borderId="1" xfId="1" applyFont="1" applyBorder="1" applyAlignment="1">
      <alignment horizontal="left" vertical="center"/>
    </xf>
    <xf numFmtId="0" fontId="1" fillId="0" borderId="13" xfId="1" applyBorder="1" applyAlignment="1" applyProtection="1">
      <alignment horizontal="left" vertical="center" indent="1"/>
      <protection locked="0"/>
    </xf>
    <xf numFmtId="0" fontId="1" fillId="0" borderId="14" xfId="1" applyBorder="1" applyAlignment="1" applyProtection="1">
      <alignment horizontal="left" vertical="center" indent="1"/>
      <protection locked="0"/>
    </xf>
    <xf numFmtId="0" fontId="1" fillId="0" borderId="15" xfId="1" applyBorder="1" applyAlignment="1" applyProtection="1">
      <alignment horizontal="left" vertical="center" indent="1"/>
      <protection locked="0"/>
    </xf>
    <xf numFmtId="0" fontId="35" fillId="0" borderId="4" xfId="1" applyFont="1" applyBorder="1" applyAlignment="1" applyProtection="1">
      <alignment horizontal="center" vertical="center"/>
      <protection locked="0"/>
    </xf>
    <xf numFmtId="0" fontId="35" fillId="0" borderId="5" xfId="1" applyFont="1" applyBorder="1" applyAlignment="1" applyProtection="1">
      <alignment horizontal="center" vertical="center"/>
      <protection locked="0"/>
    </xf>
    <xf numFmtId="0" fontId="35" fillId="0" borderId="7" xfId="1" applyFont="1" applyBorder="1" applyAlignment="1" applyProtection="1">
      <alignment horizontal="center" vertical="center"/>
      <protection locked="0"/>
    </xf>
    <xf numFmtId="0" fontId="35" fillId="0" borderId="8" xfId="1" applyFont="1" applyBorder="1" applyAlignment="1" applyProtection="1">
      <alignment horizontal="center" vertical="center"/>
      <protection locked="0"/>
    </xf>
    <xf numFmtId="0" fontId="1" fillId="0" borderId="16" xfId="1" applyBorder="1" applyAlignment="1" applyProtection="1">
      <alignment horizontal="left" vertical="center" indent="1"/>
      <protection locked="0"/>
    </xf>
    <xf numFmtId="0" fontId="1" fillId="0" borderId="17" xfId="1" applyBorder="1" applyAlignment="1" applyProtection="1">
      <alignment horizontal="left" vertical="center" indent="1"/>
      <protection locked="0"/>
    </xf>
    <xf numFmtId="0" fontId="1" fillId="0" borderId="18" xfId="1" applyBorder="1" applyAlignment="1" applyProtection="1">
      <alignment horizontal="left" vertical="center" indent="1"/>
      <protection locked="0"/>
    </xf>
    <xf numFmtId="0" fontId="1" fillId="0" borderId="21" xfId="1" applyBorder="1" applyAlignment="1" applyProtection="1">
      <alignment horizontal="left" vertical="center" indent="1"/>
      <protection locked="0"/>
    </xf>
    <xf numFmtId="0" fontId="1" fillId="0" borderId="22" xfId="1" applyBorder="1" applyAlignment="1" applyProtection="1">
      <alignment horizontal="left" vertical="center" indent="1"/>
      <protection locked="0"/>
    </xf>
    <xf numFmtId="0" fontId="1" fillId="0" borderId="23" xfId="1" applyBorder="1" applyAlignment="1" applyProtection="1">
      <alignment horizontal="left" vertical="center" indent="1"/>
      <protection locked="0"/>
    </xf>
    <xf numFmtId="0" fontId="16" fillId="0" borderId="25" xfId="1" applyFont="1" applyBorder="1" applyAlignment="1">
      <alignment horizontal="center" vertical="top"/>
    </xf>
    <xf numFmtId="0" fontId="16" fillId="0" borderId="26" xfId="1" applyFont="1" applyBorder="1" applyAlignment="1">
      <alignment horizontal="center" vertical="top"/>
    </xf>
    <xf numFmtId="0" fontId="3" fillId="0" borderId="27" xfId="1" applyFont="1" applyBorder="1" applyAlignment="1">
      <alignment horizontal="right" vertical="center" indent="1"/>
    </xf>
    <xf numFmtId="0" fontId="3" fillId="0" borderId="0" xfId="1" applyFont="1" applyAlignment="1">
      <alignment horizontal="right" vertical="center" indent="1"/>
    </xf>
    <xf numFmtId="166" fontId="3" fillId="0" borderId="14" xfId="1" applyNumberFormat="1" applyFont="1" applyBorder="1" applyAlignment="1" applyProtection="1">
      <alignment horizontal="left" vertical="center"/>
      <protection locked="0"/>
    </xf>
    <xf numFmtId="166" fontId="3" fillId="0" borderId="28" xfId="1" applyNumberFormat="1" applyFont="1" applyBorder="1" applyAlignment="1" applyProtection="1">
      <alignment horizontal="left" vertical="center"/>
      <protection locked="0"/>
    </xf>
    <xf numFmtId="0" fontId="3" fillId="0" borderId="29" xfId="1" applyFont="1" applyBorder="1" applyAlignment="1">
      <alignment horizontal="right" vertical="center" indent="1"/>
    </xf>
    <xf numFmtId="0" fontId="3" fillId="0" borderId="30" xfId="1" applyFont="1" applyBorder="1" applyAlignment="1">
      <alignment horizontal="right" vertical="center" indent="1"/>
    </xf>
    <xf numFmtId="166" fontId="3" fillId="0" borderId="30" xfId="1" applyNumberFormat="1" applyFont="1" applyBorder="1" applyAlignment="1" applyProtection="1">
      <alignment horizontal="left" vertical="center"/>
      <protection locked="0"/>
    </xf>
    <xf numFmtId="166" fontId="3" fillId="0" borderId="31" xfId="1" applyNumberFormat="1" applyFont="1" applyBorder="1" applyAlignment="1" applyProtection="1">
      <alignment horizontal="left" vertical="center"/>
      <protection locked="0"/>
    </xf>
    <xf numFmtId="0" fontId="2" fillId="8" borderId="33" xfId="1" applyFont="1" applyFill="1" applyBorder="1" applyAlignment="1" applyProtection="1">
      <alignment horizontal="left" vertical="center" wrapText="1" indent="2"/>
      <protection hidden="1"/>
    </xf>
    <xf numFmtId="0" fontId="2" fillId="8" borderId="37" xfId="1" applyFont="1" applyFill="1" applyBorder="1" applyAlignment="1" applyProtection="1">
      <alignment horizontal="left" indent="2"/>
      <protection hidden="1"/>
    </xf>
    <xf numFmtId="0" fontId="4" fillId="8" borderId="34" xfId="1" applyFont="1" applyFill="1" applyBorder="1" applyAlignment="1" applyProtection="1">
      <alignment horizontal="center" vertical="center" wrapText="1"/>
      <protection hidden="1"/>
    </xf>
    <xf numFmtId="167" fontId="31" fillId="8" borderId="35" xfId="1" applyNumberFormat="1" applyFont="1" applyFill="1" applyBorder="1" applyAlignment="1" applyProtection="1">
      <alignment horizontal="center" vertical="center" wrapText="1"/>
      <protection hidden="1"/>
    </xf>
    <xf numFmtId="167" fontId="31" fillId="8" borderId="188" xfId="1" applyNumberFormat="1" applyFont="1" applyFill="1" applyBorder="1" applyAlignment="1" applyProtection="1">
      <alignment horizontal="center" vertical="center" wrapText="1"/>
      <protection hidden="1"/>
    </xf>
    <xf numFmtId="0" fontId="44" fillId="0" borderId="35" xfId="1" applyFont="1" applyBorder="1" applyAlignment="1" applyProtection="1">
      <alignment horizontal="center" vertical="center" wrapText="1"/>
      <protection hidden="1"/>
    </xf>
    <xf numFmtId="0" fontId="44" fillId="0" borderId="36" xfId="1" applyFont="1" applyBorder="1" applyAlignment="1" applyProtection="1">
      <alignment horizontal="center" vertical="center" wrapText="1"/>
      <protection hidden="1"/>
    </xf>
    <xf numFmtId="49" fontId="40" fillId="0" borderId="0" xfId="1" applyNumberFormat="1" applyFont="1" applyAlignment="1" applyProtection="1">
      <alignment horizontal="center" vertical="center"/>
      <protection locked="0"/>
    </xf>
    <xf numFmtId="0" fontId="40" fillId="0" borderId="0" xfId="1" applyFont="1" applyAlignment="1" applyProtection="1">
      <alignment horizontal="center" vertical="center"/>
      <protection locked="0"/>
    </xf>
    <xf numFmtId="0" fontId="22" fillId="0" borderId="0" xfId="1" applyFont="1" applyAlignment="1" applyProtection="1">
      <alignment horizontal="right" vertical="center" wrapText="1"/>
      <protection hidden="1"/>
    </xf>
    <xf numFmtId="14" fontId="11" fillId="0" borderId="0" xfId="1" applyNumberFormat="1" applyFont="1" applyAlignment="1" applyProtection="1">
      <alignment horizontal="left" vertical="center"/>
      <protection locked="0" hidden="1"/>
    </xf>
    <xf numFmtId="1" fontId="28" fillId="8" borderId="0" xfId="1" applyNumberFormat="1" applyFont="1" applyFill="1" applyAlignment="1" applyProtection="1">
      <alignment horizontal="center" vertical="center"/>
      <protection hidden="1"/>
    </xf>
    <xf numFmtId="1" fontId="41" fillId="8" borderId="32" xfId="1" applyNumberFormat="1" applyFont="1" applyFill="1" applyBorder="1" applyAlignment="1" applyProtection="1">
      <alignment horizontal="right" vertical="center"/>
      <protection hidden="1"/>
    </xf>
    <xf numFmtId="0" fontId="16" fillId="8" borderId="191" xfId="1" applyFont="1" applyFill="1" applyBorder="1" applyAlignment="1" applyProtection="1">
      <alignment horizontal="right"/>
      <protection hidden="1"/>
    </xf>
    <xf numFmtId="0" fontId="1" fillId="0" borderId="1" xfId="1" applyBorder="1" applyAlignment="1" applyProtection="1">
      <protection hidden="1"/>
    </xf>
    <xf numFmtId="0" fontId="2" fillId="8" borderId="45" xfId="1" applyFont="1" applyFill="1" applyBorder="1" applyAlignment="1" applyProtection="1">
      <alignment horizontal="center" vertical="center"/>
      <protection hidden="1"/>
    </xf>
    <xf numFmtId="0" fontId="2" fillId="8" borderId="46" xfId="1" applyFont="1" applyFill="1" applyBorder="1" applyAlignment="1" applyProtection="1">
      <alignment horizontal="center" vertical="center"/>
      <protection hidden="1"/>
    </xf>
    <xf numFmtId="2" fontId="2" fillId="0" borderId="45" xfId="1" applyNumberFormat="1" applyFont="1" applyBorder="1" applyAlignment="1" applyProtection="1">
      <alignment horizontal="center" vertical="center"/>
      <protection hidden="1"/>
    </xf>
    <xf numFmtId="0" fontId="2" fillId="0" borderId="46" xfId="1" applyFont="1" applyBorder="1" applyAlignment="1" applyProtection="1">
      <alignment horizontal="center" vertical="center"/>
      <protection hidden="1"/>
    </xf>
    <xf numFmtId="0" fontId="51" fillId="0" borderId="199" xfId="1" applyFont="1" applyBorder="1" applyAlignment="1" applyProtection="1">
      <alignment horizontal="center"/>
      <protection hidden="1"/>
    </xf>
    <xf numFmtId="49" fontId="2" fillId="8" borderId="47" xfId="1" applyNumberFormat="1" applyFont="1" applyFill="1" applyBorder="1" applyAlignment="1" applyProtection="1">
      <alignment horizontal="center" vertical="center" wrapText="1"/>
      <protection hidden="1"/>
    </xf>
    <xf numFmtId="49" fontId="2" fillId="8" borderId="48" xfId="1" applyNumberFormat="1" applyFont="1" applyFill="1" applyBorder="1" applyAlignment="1" applyProtection="1">
      <alignment horizontal="center" vertical="center" wrapText="1"/>
      <protection hidden="1"/>
    </xf>
    <xf numFmtId="0" fontId="51" fillId="8" borderId="49" xfId="1" applyFont="1" applyFill="1" applyBorder="1" applyAlignment="1" applyProtection="1">
      <alignment horizontal="center" wrapText="1"/>
      <protection hidden="1"/>
    </xf>
    <xf numFmtId="0" fontId="54" fillId="8" borderId="202" xfId="1" applyFont="1" applyFill="1" applyBorder="1" applyAlignment="1" applyProtection="1">
      <alignment horizontal="center" vertical="center"/>
      <protection hidden="1"/>
    </xf>
    <xf numFmtId="0" fontId="54" fillId="8" borderId="203" xfId="1" applyFont="1" applyFill="1" applyBorder="1" applyAlignment="1" applyProtection="1">
      <alignment horizontal="center" vertical="center"/>
      <protection hidden="1"/>
    </xf>
    <xf numFmtId="1" fontId="58" fillId="8" borderId="35" xfId="1" applyNumberFormat="1" applyFont="1" applyFill="1" applyBorder="1" applyAlignment="1" applyProtection="1">
      <alignment horizontal="center" vertical="center" wrapText="1"/>
      <protection hidden="1"/>
    </xf>
    <xf numFmtId="1" fontId="58" fillId="8" borderId="205" xfId="1" applyNumberFormat="1" applyFont="1" applyFill="1" applyBorder="1" applyAlignment="1" applyProtection="1">
      <alignment horizontal="center" vertical="center" wrapText="1"/>
      <protection hidden="1"/>
    </xf>
    <xf numFmtId="0" fontId="3" fillId="8" borderId="188" xfId="1" applyFont="1" applyFill="1" applyBorder="1" applyAlignment="1" applyProtection="1">
      <alignment horizontal="center" vertical="center"/>
      <protection hidden="1"/>
    </xf>
    <xf numFmtId="0" fontId="3" fillId="8" borderId="189" xfId="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0" fontId="4" fillId="11" borderId="206" xfId="1" applyFont="1" applyFill="1" applyBorder="1" applyAlignment="1" applyProtection="1">
      <alignment horizontal="left" vertical="top" indent="2"/>
      <protection locked="0" hidden="1"/>
    </xf>
    <xf numFmtId="0" fontId="1" fillId="0" borderId="207" xfId="1" applyBorder="1" applyAlignment="1" applyProtection="1">
      <protection locked="0" hidden="1"/>
    </xf>
    <xf numFmtId="0" fontId="1" fillId="0" borderId="57" xfId="1" applyBorder="1" applyAlignment="1" applyProtection="1">
      <protection locked="0" hidden="1"/>
    </xf>
    <xf numFmtId="0" fontId="1" fillId="0" borderId="5" xfId="1" applyBorder="1" applyAlignment="1" applyProtection="1">
      <protection locked="0" hidden="1"/>
    </xf>
    <xf numFmtId="0" fontId="16" fillId="11" borderId="59" xfId="1" applyFont="1" applyFill="1" applyBorder="1" applyAlignment="1" applyProtection="1">
      <alignment horizontal="left" vertical="top"/>
      <protection hidden="1"/>
    </xf>
    <xf numFmtId="0" fontId="1" fillId="0" borderId="8" xfId="1" applyBorder="1" applyAlignment="1" applyProtection="1">
      <protection hidden="1"/>
    </xf>
    <xf numFmtId="0" fontId="1" fillId="0" borderId="188" xfId="5" applyFont="1" applyBorder="1" applyAlignment="1" applyProtection="1">
      <alignment horizontal="left" vertical="center" indent="1"/>
      <protection locked="0"/>
    </xf>
    <xf numFmtId="0" fontId="1" fillId="0" borderId="193" xfId="5" applyFont="1" applyBorder="1" applyAlignment="1" applyProtection="1">
      <alignment horizontal="left" vertical="center" indent="1"/>
      <protection locked="0"/>
    </xf>
    <xf numFmtId="0" fontId="1" fillId="0" borderId="189" xfId="5" applyFont="1" applyBorder="1" applyAlignment="1" applyProtection="1">
      <alignment horizontal="left" vertical="center" indent="1"/>
      <protection locked="0"/>
    </xf>
    <xf numFmtId="0" fontId="0" fillId="12" borderId="190" xfId="6" applyFont="1" applyFill="1" applyBorder="1" applyAlignment="1" applyProtection="1">
      <alignment horizontal="left" vertical="center" indent="1"/>
      <protection locked="0"/>
    </xf>
    <xf numFmtId="0" fontId="1" fillId="12" borderId="190" xfId="6" applyFont="1" applyFill="1" applyBorder="1" applyAlignment="1" applyProtection="1">
      <alignment horizontal="left" vertical="center" indent="1"/>
      <protection locked="0"/>
    </xf>
    <xf numFmtId="1" fontId="70" fillId="0" borderId="0" xfId="5" applyNumberFormat="1" applyFont="1" applyAlignment="1">
      <alignment horizontal="center"/>
    </xf>
    <xf numFmtId="0" fontId="71" fillId="0" borderId="0" xfId="5" applyFont="1" applyAlignment="1">
      <alignment horizontal="right" vertical="center"/>
    </xf>
    <xf numFmtId="0" fontId="4" fillId="0" borderId="190" xfId="5" applyFont="1" applyBorder="1" applyAlignment="1" applyProtection="1">
      <alignment horizontal="center" vertical="center"/>
      <protection locked="0"/>
    </xf>
    <xf numFmtId="0" fontId="1" fillId="0" borderId="184" xfId="5" applyFont="1" applyBorder="1" applyAlignment="1">
      <alignment horizontal="center" vertical="center"/>
    </xf>
    <xf numFmtId="0" fontId="1" fillId="0" borderId="6" xfId="5" applyFont="1" applyBorder="1" applyAlignment="1">
      <alignment horizontal="center" vertical="center"/>
    </xf>
    <xf numFmtId="0" fontId="1" fillId="0" borderId="185" xfId="5" applyFont="1" applyBorder="1" applyAlignment="1">
      <alignment horizontal="left" vertical="center" indent="1"/>
    </xf>
    <xf numFmtId="0" fontId="1" fillId="0" borderId="2" xfId="5" applyFont="1" applyBorder="1" applyAlignment="1">
      <alignment horizontal="left" vertical="center" indent="1"/>
    </xf>
    <xf numFmtId="0" fontId="1" fillId="0" borderId="7" xfId="5" applyFont="1" applyBorder="1" applyAlignment="1">
      <alignment horizontal="left" vertical="center" indent="1"/>
    </xf>
    <xf numFmtId="0" fontId="1" fillId="0" borderId="9" xfId="5" applyFont="1" applyBorder="1" applyAlignment="1">
      <alignment horizontal="left" vertical="center" indent="1"/>
    </xf>
    <xf numFmtId="0" fontId="0" fillId="12" borderId="188" xfId="5" applyFont="1" applyFill="1" applyBorder="1" applyAlignment="1" applyProtection="1">
      <alignment horizontal="left" vertical="center" indent="1"/>
      <protection locked="0"/>
    </xf>
    <xf numFmtId="0" fontId="1" fillId="12" borderId="193" xfId="5" applyFont="1" applyFill="1" applyBorder="1" applyAlignment="1" applyProtection="1">
      <alignment horizontal="left" vertical="center" indent="1"/>
      <protection locked="0"/>
    </xf>
    <xf numFmtId="0" fontId="1" fillId="12" borderId="189" xfId="5" applyFont="1" applyFill="1" applyBorder="1" applyAlignment="1" applyProtection="1">
      <alignment horizontal="left" vertical="center" indent="1"/>
      <protection locked="0"/>
    </xf>
    <xf numFmtId="169" fontId="0" fillId="12" borderId="190" xfId="6" applyNumberFormat="1" applyFont="1" applyFill="1" applyBorder="1" applyAlignment="1" applyProtection="1">
      <alignment horizontal="left" vertical="center" indent="1"/>
      <protection locked="0"/>
    </xf>
    <xf numFmtId="169" fontId="1" fillId="12" borderId="190" xfId="6" applyNumberFormat="1" applyFont="1" applyFill="1" applyBorder="1" applyAlignment="1" applyProtection="1">
      <alignment horizontal="left" vertical="center" indent="1"/>
      <protection locked="0"/>
    </xf>
    <xf numFmtId="14" fontId="1" fillId="12" borderId="190" xfId="6" applyNumberFormat="1" applyFont="1" applyFill="1" applyBorder="1" applyAlignment="1" applyProtection="1">
      <alignment horizontal="left" vertical="center" indent="1"/>
      <protection locked="0"/>
    </xf>
    <xf numFmtId="0" fontId="1" fillId="0" borderId="184" xfId="5" applyFont="1" applyBorder="1" applyAlignment="1" applyProtection="1">
      <alignment horizontal="center" vertical="center" textRotation="90" wrapText="1"/>
      <protection locked="0"/>
    </xf>
    <xf numFmtId="0" fontId="1" fillId="0" borderId="3" xfId="5" applyFont="1" applyBorder="1" applyAlignment="1" applyProtection="1">
      <alignment horizontal="center" vertical="center" textRotation="90" wrapText="1"/>
      <protection locked="0"/>
    </xf>
    <xf numFmtId="0" fontId="1" fillId="0" borderId="6" xfId="5" applyFont="1" applyBorder="1" applyAlignment="1" applyProtection="1">
      <alignment horizontal="center" vertical="center" textRotation="90" wrapText="1"/>
      <protection locked="0"/>
    </xf>
    <xf numFmtId="0" fontId="7" fillId="0" borderId="188" xfId="5" applyFont="1" applyBorder="1" applyAlignment="1" applyProtection="1">
      <alignment vertical="center"/>
      <protection locked="0"/>
    </xf>
    <xf numFmtId="0" fontId="7" fillId="0" borderId="189" xfId="5" applyFont="1" applyBorder="1" applyAlignment="1" applyProtection="1">
      <alignment vertical="center"/>
      <protection locked="0"/>
    </xf>
    <xf numFmtId="0" fontId="7" fillId="12" borderId="188" xfId="5" applyFont="1" applyFill="1" applyBorder="1" applyAlignment="1">
      <alignment vertical="center"/>
    </xf>
    <xf numFmtId="0" fontId="7" fillId="12" borderId="189" xfId="5" applyFont="1" applyFill="1" applyBorder="1" applyAlignment="1">
      <alignment vertical="center"/>
    </xf>
    <xf numFmtId="0" fontId="7" fillId="12" borderId="188" xfId="5" applyFont="1" applyFill="1" applyBorder="1" applyAlignment="1">
      <alignment horizontal="left" vertical="center"/>
    </xf>
    <xf numFmtId="0" fontId="7" fillId="12" borderId="189" xfId="5" applyFont="1" applyFill="1" applyBorder="1" applyAlignment="1">
      <alignment horizontal="left" vertical="center"/>
    </xf>
    <xf numFmtId="0" fontId="1" fillId="12" borderId="188" xfId="5" applyFont="1" applyFill="1" applyBorder="1" applyAlignment="1" applyProtection="1">
      <alignment horizontal="left" vertical="center" indent="1"/>
      <protection locked="0"/>
    </xf>
    <xf numFmtId="0" fontId="1" fillId="12" borderId="190" xfId="5" applyFont="1" applyFill="1" applyBorder="1" applyAlignment="1" applyProtection="1">
      <alignment horizontal="left" vertical="center" indent="1"/>
      <protection locked="0"/>
    </xf>
    <xf numFmtId="0" fontId="74" fillId="0" borderId="0" xfId="5" applyFont="1" applyAlignment="1" applyProtection="1">
      <alignment horizontal="center" vertical="center"/>
      <protection locked="0"/>
    </xf>
    <xf numFmtId="0" fontId="70" fillId="0" borderId="188" xfId="5" applyFont="1" applyBorder="1" applyAlignment="1">
      <alignment horizontal="center" vertical="center"/>
    </xf>
    <xf numFmtId="0" fontId="70" fillId="0" borderId="193" xfId="5" applyFont="1" applyBorder="1" applyAlignment="1">
      <alignment horizontal="center" vertical="center"/>
    </xf>
    <xf numFmtId="0" fontId="70" fillId="0" borderId="189" xfId="5" applyFont="1" applyBorder="1" applyAlignment="1">
      <alignment horizontal="center" vertical="center"/>
    </xf>
    <xf numFmtId="0" fontId="77" fillId="0" borderId="188" xfId="5" applyFont="1" applyBorder="1" applyAlignment="1">
      <alignment horizontal="center" vertical="center"/>
    </xf>
    <xf numFmtId="0" fontId="77" fillId="0" borderId="193" xfId="5" applyFont="1" applyBorder="1" applyAlignment="1">
      <alignment horizontal="center" vertical="center"/>
    </xf>
    <xf numFmtId="0" fontId="77" fillId="0" borderId="189" xfId="5" applyFont="1" applyBorder="1" applyAlignment="1">
      <alignment horizontal="center" vertical="center"/>
    </xf>
    <xf numFmtId="0" fontId="13" fillId="0" borderId="188" xfId="5" applyFont="1" applyBorder="1" applyAlignment="1">
      <alignment horizontal="left" vertical="center" indent="1"/>
    </xf>
    <xf numFmtId="0" fontId="13" fillId="0" borderId="193" xfId="5" applyFont="1" applyBorder="1" applyAlignment="1">
      <alignment horizontal="left" vertical="center" indent="1"/>
    </xf>
    <xf numFmtId="0" fontId="13" fillId="0" borderId="189" xfId="5" applyFont="1" applyBorder="1" applyAlignment="1">
      <alignment horizontal="left" vertical="center" indent="1"/>
    </xf>
    <xf numFmtId="0" fontId="1" fillId="0" borderId="4" xfId="5" quotePrefix="1" applyFont="1" applyBorder="1" applyAlignment="1" applyProtection="1">
      <alignment horizontal="left" vertical="center"/>
      <protection locked="0"/>
    </xf>
    <xf numFmtId="0" fontId="1" fillId="0" borderId="0" xfId="5" quotePrefix="1" applyFont="1" applyAlignment="1" applyProtection="1">
      <alignment horizontal="left" vertical="center"/>
      <protection locked="0"/>
    </xf>
    <xf numFmtId="0" fontId="1" fillId="0" borderId="190" xfId="5" applyFont="1" applyBorder="1" applyAlignment="1" applyProtection="1">
      <alignment horizontal="center" vertical="center" textRotation="90" wrapText="1"/>
      <protection locked="0"/>
    </xf>
    <xf numFmtId="0" fontId="0" fillId="0" borderId="0" xfId="5" applyFont="1" applyAlignment="1">
      <alignment horizontal="right" vertical="center"/>
    </xf>
    <xf numFmtId="0" fontId="1" fillId="0" borderId="0" xfId="5" applyFont="1" applyAlignment="1">
      <alignment horizontal="right" vertical="center"/>
    </xf>
    <xf numFmtId="0" fontId="74" fillId="0" borderId="0" xfId="5" applyFont="1" applyAlignment="1">
      <alignment horizontal="left" vertical="center" wrapText="1"/>
    </xf>
    <xf numFmtId="0" fontId="76" fillId="0" borderId="190" xfId="5" applyFont="1" applyBorder="1" applyAlignment="1">
      <alignment horizontal="center" vertical="center" wrapText="1"/>
    </xf>
    <xf numFmtId="0" fontId="1" fillId="0" borderId="188" xfId="5" applyFont="1" applyBorder="1" applyAlignment="1">
      <alignment horizontal="center" vertical="center"/>
    </xf>
    <xf numFmtId="0" fontId="1" fillId="0" borderId="193" xfId="5" applyFont="1" applyBorder="1" applyAlignment="1">
      <alignment horizontal="center" vertical="center"/>
    </xf>
    <xf numFmtId="0" fontId="1" fillId="0" borderId="189" xfId="5" applyFont="1" applyBorder="1" applyAlignment="1">
      <alignment horizontal="center" vertical="center"/>
    </xf>
    <xf numFmtId="0" fontId="86" fillId="0" borderId="9" xfId="5" applyFont="1" applyBorder="1" applyAlignment="1">
      <alignment horizontal="center" vertical="center"/>
    </xf>
    <xf numFmtId="0" fontId="0" fillId="12" borderId="193" xfId="5" applyFont="1" applyFill="1" applyBorder="1" applyAlignment="1" applyProtection="1">
      <alignment horizontal="left" vertical="center" indent="1"/>
      <protection locked="0"/>
    </xf>
    <xf numFmtId="0" fontId="0" fillId="12" borderId="189" xfId="5" applyFont="1" applyFill="1" applyBorder="1" applyAlignment="1" applyProtection="1">
      <alignment horizontal="left" vertical="center" indent="1"/>
      <protection locked="0"/>
    </xf>
    <xf numFmtId="49" fontId="59" fillId="0" borderId="0" xfId="1" applyNumberFormat="1" applyFont="1" applyAlignment="1">
      <alignment horizontal="center"/>
    </xf>
    <xf numFmtId="0" fontId="59" fillId="0" borderId="0" xfId="1" applyFont="1" applyAlignment="1">
      <alignment horizontal="center"/>
    </xf>
    <xf numFmtId="0" fontId="2" fillId="0" borderId="0" xfId="1" applyFont="1" applyAlignment="1">
      <alignment horizontal="right"/>
    </xf>
    <xf numFmtId="0" fontId="92" fillId="0" borderId="76" xfId="1" applyFont="1" applyBorder="1" applyAlignment="1" applyProtection="1">
      <alignment horizontal="center" vertical="center" wrapText="1"/>
      <protection locked="0"/>
    </xf>
    <xf numFmtId="0" fontId="92" fillId="0" borderId="80" xfId="1" applyFont="1" applyBorder="1" applyAlignment="1" applyProtection="1">
      <alignment horizontal="center" vertical="center" wrapText="1"/>
      <protection locked="0"/>
    </xf>
    <xf numFmtId="0" fontId="92" fillId="0" borderId="71" xfId="1" applyFont="1" applyBorder="1" applyAlignment="1" applyProtection="1">
      <alignment horizontal="center" vertical="center" wrapText="1"/>
      <protection locked="0"/>
    </xf>
    <xf numFmtId="0" fontId="6" fillId="0" borderId="77"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6" fillId="0" borderId="81" xfId="1" applyFont="1" applyBorder="1" applyAlignment="1" applyProtection="1">
      <alignment horizontal="center" vertical="center" wrapText="1"/>
      <protection locked="0"/>
    </xf>
    <xf numFmtId="12" fontId="92" fillId="0" borderId="77" xfId="1" applyNumberFormat="1" applyFont="1" applyBorder="1" applyAlignment="1" applyProtection="1">
      <alignment horizontal="left" vertical="center" wrapText="1" indent="1"/>
      <protection locked="0"/>
    </xf>
    <xf numFmtId="12" fontId="92" fillId="0" borderId="3" xfId="1" applyNumberFormat="1" applyFont="1" applyBorder="1" applyAlignment="1" applyProtection="1">
      <alignment horizontal="left" vertical="center" wrapText="1" indent="1"/>
      <protection locked="0"/>
    </xf>
    <xf numFmtId="12" fontId="92" fillId="0" borderId="81" xfId="1" applyNumberFormat="1" applyFont="1" applyBorder="1" applyAlignment="1" applyProtection="1">
      <alignment horizontal="left" vertical="center" wrapText="1" indent="1"/>
      <protection locked="0"/>
    </xf>
    <xf numFmtId="0" fontId="6" fillId="0" borderId="77" xfId="1" applyFont="1" applyBorder="1" applyAlignment="1" applyProtection="1">
      <alignment vertical="center" wrapText="1"/>
      <protection locked="0"/>
    </xf>
    <xf numFmtId="0" fontId="6" fillId="0" borderId="3" xfId="1" applyFont="1" applyBorder="1" applyAlignment="1" applyProtection="1">
      <alignment vertical="center" wrapText="1"/>
      <protection locked="0"/>
    </xf>
    <xf numFmtId="0" fontId="6" fillId="0" borderId="81" xfId="1" applyFont="1" applyBorder="1" applyAlignment="1" applyProtection="1">
      <alignment vertical="center" wrapText="1"/>
      <protection locked="0"/>
    </xf>
    <xf numFmtId="0" fontId="6" fillId="0" borderId="77"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81" xfId="1" applyFont="1" applyBorder="1" applyAlignment="1" applyProtection="1">
      <alignment horizontal="center" vertical="center"/>
      <protection locked="0"/>
    </xf>
    <xf numFmtId="0" fontId="6" fillId="0" borderId="4" xfId="1" applyFont="1" applyBorder="1" applyAlignment="1" applyProtection="1">
      <alignment horizontal="center" vertical="center" wrapText="1"/>
      <protection locked="0"/>
    </xf>
    <xf numFmtId="0" fontId="6" fillId="0" borderId="82" xfId="1" applyFont="1" applyBorder="1" applyAlignment="1" applyProtection="1">
      <alignment horizontal="center" vertical="center" wrapText="1"/>
      <protection locked="0"/>
    </xf>
    <xf numFmtId="0" fontId="1" fillId="0" borderId="3" xfId="1" applyBorder="1" applyAlignment="1" applyProtection="1">
      <alignment horizontal="center" vertical="center" wrapText="1"/>
      <protection locked="0"/>
    </xf>
    <xf numFmtId="0" fontId="1" fillId="0" borderId="81" xfId="1" applyBorder="1" applyAlignment="1" applyProtection="1">
      <alignment horizontal="center" vertical="center" wrapText="1"/>
      <protection locked="0"/>
    </xf>
    <xf numFmtId="2" fontId="62" fillId="0" borderId="77" xfId="1" applyNumberFormat="1" applyFont="1" applyBorder="1" applyAlignment="1" applyProtection="1">
      <alignment horizontal="center" vertical="center" wrapText="1"/>
      <protection locked="0"/>
    </xf>
    <xf numFmtId="2" fontId="68" fillId="11" borderId="77" xfId="1" applyNumberFormat="1" applyFont="1" applyFill="1" applyBorder="1" applyAlignment="1" applyProtection="1">
      <alignment horizontal="right" vertical="center" wrapText="1"/>
      <protection hidden="1"/>
    </xf>
    <xf numFmtId="2" fontId="68" fillId="11" borderId="3" xfId="1" applyNumberFormat="1" applyFont="1" applyFill="1" applyBorder="1" applyAlignment="1" applyProtection="1">
      <alignment horizontal="right" vertical="center" wrapText="1"/>
      <protection hidden="1"/>
    </xf>
    <xf numFmtId="2" fontId="68" fillId="11" borderId="81" xfId="1" applyNumberFormat="1" applyFont="1" applyFill="1" applyBorder="1" applyAlignment="1" applyProtection="1">
      <alignment horizontal="right" vertical="center" wrapText="1"/>
      <protection hidden="1"/>
    </xf>
    <xf numFmtId="2" fontId="68" fillId="0" borderId="77" xfId="1" applyNumberFormat="1" applyFont="1" applyBorder="1" applyAlignment="1" applyProtection="1">
      <alignment horizontal="right" vertical="center" wrapText="1"/>
      <protection locked="0"/>
    </xf>
    <xf numFmtId="2" fontId="68" fillId="0" borderId="3" xfId="1" applyNumberFormat="1" applyFont="1" applyBorder="1" applyAlignment="1" applyProtection="1">
      <alignment horizontal="right" vertical="center" wrapText="1"/>
      <protection locked="0"/>
    </xf>
    <xf numFmtId="2" fontId="68" fillId="0" borderId="81" xfId="1" applyNumberFormat="1" applyFont="1" applyBorder="1" applyAlignment="1" applyProtection="1">
      <alignment horizontal="right" vertical="center" wrapText="1"/>
      <protection locked="0"/>
    </xf>
    <xf numFmtId="2" fontId="68" fillId="11" borderId="77" xfId="1" applyNumberFormat="1" applyFont="1" applyFill="1" applyBorder="1" applyAlignment="1" applyProtection="1">
      <alignment horizontal="right"/>
      <protection hidden="1"/>
    </xf>
    <xf numFmtId="2" fontId="68" fillId="11" borderId="3" xfId="1" applyNumberFormat="1" applyFont="1" applyFill="1" applyBorder="1" applyAlignment="1" applyProtection="1">
      <alignment horizontal="right"/>
      <protection hidden="1"/>
    </xf>
    <xf numFmtId="49" fontId="88" fillId="8" borderId="0" xfId="1" applyNumberFormat="1" applyFont="1" applyFill="1" applyAlignment="1" applyProtection="1">
      <alignment horizontal="center" vertical="center"/>
      <protection hidden="1"/>
    </xf>
    <xf numFmtId="0" fontId="88" fillId="8" borderId="0" xfId="1" applyFont="1" applyFill="1" applyAlignment="1" applyProtection="1">
      <alignment horizontal="center" vertical="center"/>
      <protection hidden="1"/>
    </xf>
    <xf numFmtId="0" fontId="89" fillId="8" borderId="0" xfId="1" applyFont="1" applyFill="1" applyAlignment="1" applyProtection="1">
      <alignment horizontal="center" vertical="center"/>
      <protection hidden="1"/>
    </xf>
    <xf numFmtId="0" fontId="63" fillId="0" borderId="77" xfId="1" applyFont="1" applyBorder="1" applyAlignment="1" applyProtection="1">
      <alignment horizontal="left" vertical="center" wrapText="1"/>
      <protection locked="0"/>
    </xf>
    <xf numFmtId="0" fontId="63" fillId="0" borderId="3" xfId="1" applyFont="1" applyBorder="1" applyAlignment="1" applyProtection="1">
      <alignment horizontal="left" vertical="center" wrapText="1"/>
      <protection locked="0"/>
    </xf>
    <xf numFmtId="0" fontId="63" fillId="0" borderId="81" xfId="1" applyFont="1" applyBorder="1" applyAlignment="1" applyProtection="1">
      <alignment horizontal="left" vertical="center" wrapText="1"/>
      <protection locked="0"/>
    </xf>
    <xf numFmtId="2" fontId="95" fillId="11" borderId="77" xfId="1" applyNumberFormat="1" applyFont="1" applyFill="1" applyBorder="1" applyAlignment="1" applyProtection="1">
      <alignment horizontal="center" vertical="center"/>
      <protection hidden="1"/>
    </xf>
    <xf numFmtId="2" fontId="95" fillId="11" borderId="3" xfId="1" applyNumberFormat="1" applyFont="1" applyFill="1" applyBorder="1" applyAlignment="1" applyProtection="1">
      <alignment horizontal="center" vertical="center"/>
      <protection hidden="1"/>
    </xf>
    <xf numFmtId="2" fontId="95" fillId="11" borderId="81" xfId="1" applyNumberFormat="1" applyFont="1" applyFill="1" applyBorder="1" applyAlignment="1" applyProtection="1">
      <alignment horizontal="center" vertical="center"/>
      <protection hidden="1"/>
    </xf>
    <xf numFmtId="49" fontId="96" fillId="0" borderId="79" xfId="1" applyNumberFormat="1" applyFont="1" applyBorder="1" applyAlignment="1" applyProtection="1">
      <alignment vertical="top" wrapText="1"/>
      <protection locked="0"/>
    </xf>
    <xf numFmtId="49" fontId="96" fillId="0" borderId="68" xfId="1" applyNumberFormat="1" applyFont="1" applyBorder="1" applyAlignment="1" applyProtection="1">
      <alignment vertical="top" wrapText="1"/>
      <protection locked="0"/>
    </xf>
    <xf numFmtId="49" fontId="96" fillId="0" borderId="84" xfId="1" applyNumberFormat="1" applyFont="1" applyBorder="1" applyAlignment="1" applyProtection="1">
      <alignment vertical="top" wrapText="1"/>
      <protection locked="0"/>
    </xf>
    <xf numFmtId="2" fontId="97" fillId="11" borderId="3" xfId="1" applyNumberFormat="1" applyFont="1" applyFill="1" applyBorder="1" applyAlignment="1" applyProtection="1">
      <alignment horizontal="right" vertical="top"/>
      <protection hidden="1"/>
    </xf>
    <xf numFmtId="2" fontId="97" fillId="11" borderId="81" xfId="1" applyNumberFormat="1" applyFont="1" applyFill="1" applyBorder="1" applyAlignment="1" applyProtection="1">
      <alignment horizontal="right" vertical="top"/>
      <protection hidden="1"/>
    </xf>
    <xf numFmtId="0" fontId="6" fillId="0" borderId="184" xfId="1" applyFont="1" applyBorder="1" applyAlignment="1" applyProtection="1">
      <alignment horizontal="center" vertical="center" wrapText="1"/>
      <protection locked="0"/>
    </xf>
    <xf numFmtId="2" fontId="95" fillId="11" borderId="77" xfId="1" applyNumberFormat="1" applyFont="1" applyFill="1" applyBorder="1" applyAlignment="1" applyProtection="1">
      <alignment horizontal="right" vertical="center"/>
      <protection hidden="1"/>
    </xf>
    <xf numFmtId="2" fontId="95" fillId="11" borderId="3" xfId="1" applyNumberFormat="1" applyFont="1" applyFill="1" applyBorder="1" applyAlignment="1" applyProtection="1">
      <alignment horizontal="right" vertical="center"/>
      <protection hidden="1"/>
    </xf>
    <xf numFmtId="2" fontId="95" fillId="11" borderId="81" xfId="1" applyNumberFormat="1" applyFont="1" applyFill="1" applyBorder="1" applyAlignment="1" applyProtection="1">
      <alignment horizontal="right" vertical="center"/>
      <protection hidden="1"/>
    </xf>
    <xf numFmtId="0" fontId="1" fillId="0" borderId="3" xfId="1" applyBorder="1" applyAlignment="1">
      <alignment horizontal="center" vertical="center" wrapText="1"/>
    </xf>
    <xf numFmtId="0" fontId="1" fillId="0" borderId="81" xfId="1" applyBorder="1" applyAlignment="1">
      <alignment horizontal="center" vertical="center" wrapText="1"/>
    </xf>
    <xf numFmtId="2" fontId="68" fillId="0" borderId="77" xfId="1" applyNumberFormat="1" applyFont="1" applyBorder="1" applyAlignment="1" applyProtection="1">
      <alignment horizontal="right" vertical="center" wrapText="1"/>
      <protection locked="0" hidden="1"/>
    </xf>
    <xf numFmtId="2" fontId="68" fillId="0" borderId="3" xfId="1" applyNumberFormat="1" applyFont="1" applyBorder="1" applyAlignment="1" applyProtection="1">
      <alignment horizontal="right" vertical="center" wrapText="1"/>
      <protection locked="0" hidden="1"/>
    </xf>
    <xf numFmtId="2" fontId="68" fillId="0" borderId="81" xfId="1" applyNumberFormat="1" applyFont="1" applyBorder="1" applyAlignment="1" applyProtection="1">
      <alignment horizontal="right" vertical="center" wrapText="1"/>
      <protection locked="0" hidden="1"/>
    </xf>
    <xf numFmtId="0" fontId="5" fillId="0" borderId="0" xfId="1" applyFont="1" applyAlignment="1" applyProtection="1">
      <alignment horizontal="right" vertical="center"/>
      <protection hidden="1"/>
    </xf>
    <xf numFmtId="0" fontId="102" fillId="0" borderId="32" xfId="1" applyFont="1" applyBorder="1" applyAlignment="1" applyProtection="1">
      <alignment horizontal="right" vertical="center"/>
      <protection hidden="1"/>
    </xf>
    <xf numFmtId="0" fontId="1" fillId="11" borderId="215" xfId="1" applyFill="1" applyBorder="1" applyAlignment="1" applyProtection="1">
      <alignment horizontal="center" vertical="center"/>
      <protection hidden="1"/>
    </xf>
    <xf numFmtId="0" fontId="1" fillId="11" borderId="80" xfId="1" applyFill="1" applyBorder="1" applyAlignment="1" applyProtection="1">
      <alignment horizontal="center" vertical="center"/>
      <protection hidden="1"/>
    </xf>
    <xf numFmtId="0" fontId="1" fillId="11" borderId="98" xfId="1" applyFill="1" applyBorder="1" applyAlignment="1" applyProtection="1">
      <alignment horizontal="center" vertical="center"/>
      <protection hidden="1"/>
    </xf>
    <xf numFmtId="0" fontId="35" fillId="15" borderId="64" xfId="1" applyFont="1" applyFill="1" applyBorder="1" applyAlignment="1" applyProtection="1">
      <alignment horizontal="center" vertical="center"/>
      <protection hidden="1"/>
    </xf>
    <xf numFmtId="0" fontId="35" fillId="15" borderId="212" xfId="1" applyFont="1" applyFill="1" applyBorder="1" applyAlignment="1" applyProtection="1">
      <alignment horizontal="center" vertical="center"/>
      <protection hidden="1"/>
    </xf>
    <xf numFmtId="0" fontId="35" fillId="15" borderId="36" xfId="1" applyFont="1" applyFill="1" applyBorder="1" applyAlignment="1" applyProtection="1">
      <alignment horizontal="center" vertical="center"/>
      <protection hidden="1"/>
    </xf>
    <xf numFmtId="49" fontId="35" fillId="15" borderId="64" xfId="1" applyNumberFormat="1" applyFont="1" applyFill="1" applyBorder="1" applyAlignment="1" applyProtection="1">
      <alignment horizontal="center" vertical="center"/>
      <protection hidden="1"/>
    </xf>
    <xf numFmtId="49" fontId="35" fillId="15" borderId="212" xfId="1" applyNumberFormat="1" applyFont="1" applyFill="1" applyBorder="1" applyAlignment="1" applyProtection="1">
      <alignment horizontal="center" vertical="center"/>
      <protection hidden="1"/>
    </xf>
    <xf numFmtId="49" fontId="35" fillId="15" borderId="36" xfId="1" applyNumberFormat="1" applyFont="1" applyFill="1" applyBorder="1" applyAlignment="1" applyProtection="1">
      <alignment horizontal="center" vertical="center"/>
      <protection hidden="1"/>
    </xf>
    <xf numFmtId="49" fontId="35" fillId="11" borderId="212" xfId="1" applyNumberFormat="1" applyFont="1" applyFill="1" applyBorder="1" applyAlignment="1" applyProtection="1">
      <alignment horizontal="center" vertical="center"/>
      <protection hidden="1"/>
    </xf>
    <xf numFmtId="49" fontId="35" fillId="11" borderId="64" xfId="1" applyNumberFormat="1" applyFont="1" applyFill="1" applyBorder="1" applyAlignment="1" applyProtection="1">
      <alignment horizontal="center" vertical="center"/>
      <protection hidden="1"/>
    </xf>
    <xf numFmtId="49" fontId="35" fillId="11" borderId="36" xfId="1" applyNumberFormat="1" applyFont="1" applyFill="1" applyBorder="1" applyAlignment="1" applyProtection="1">
      <alignment horizontal="center" vertical="center"/>
      <protection hidden="1"/>
    </xf>
    <xf numFmtId="49" fontId="33" fillId="11" borderId="210" xfId="1" applyNumberFormat="1" applyFont="1" applyFill="1" applyBorder="1" applyAlignment="1" applyProtection="1">
      <alignment horizontal="center" vertical="center" wrapText="1"/>
      <protection hidden="1"/>
    </xf>
    <xf numFmtId="49" fontId="33" fillId="11" borderId="199" xfId="1" applyNumberFormat="1" applyFont="1" applyFill="1" applyBorder="1" applyAlignment="1" applyProtection="1">
      <alignment horizontal="center" vertical="center" wrapText="1"/>
      <protection hidden="1"/>
    </xf>
    <xf numFmtId="49" fontId="33" fillId="11" borderId="209" xfId="1" applyNumberFormat="1" applyFont="1" applyFill="1" applyBorder="1" applyAlignment="1" applyProtection="1">
      <alignment horizontal="center" vertical="center" wrapText="1"/>
      <protection hidden="1"/>
    </xf>
    <xf numFmtId="49" fontId="33" fillId="11" borderId="52" xfId="1" applyNumberFormat="1" applyFont="1" applyFill="1" applyBorder="1" applyAlignment="1" applyProtection="1">
      <alignment horizontal="center" vertical="center" wrapText="1"/>
      <protection hidden="1"/>
    </xf>
    <xf numFmtId="49" fontId="33" fillId="11" borderId="0" xfId="1" applyNumberFormat="1" applyFont="1" applyFill="1" applyAlignment="1" applyProtection="1">
      <alignment horizontal="center" vertical="center" wrapText="1"/>
      <protection hidden="1"/>
    </xf>
    <xf numFmtId="49" fontId="33" fillId="11" borderId="58" xfId="1" applyNumberFormat="1" applyFont="1" applyFill="1" applyBorder="1" applyAlignment="1" applyProtection="1">
      <alignment horizontal="center" vertical="center" wrapText="1"/>
      <protection hidden="1"/>
    </xf>
    <xf numFmtId="49" fontId="33" fillId="11" borderId="65" xfId="1" applyNumberFormat="1" applyFont="1" applyFill="1" applyBorder="1" applyAlignment="1" applyProtection="1">
      <alignment horizontal="center" vertical="center" wrapText="1"/>
      <protection hidden="1"/>
    </xf>
    <xf numFmtId="49" fontId="33" fillId="11" borderId="9" xfId="1" applyNumberFormat="1" applyFont="1" applyFill="1" applyBorder="1" applyAlignment="1" applyProtection="1">
      <alignment horizontal="center" vertical="center" wrapText="1"/>
      <protection hidden="1"/>
    </xf>
    <xf numFmtId="49" fontId="33" fillId="11" borderId="103" xfId="1" applyNumberFormat="1" applyFont="1" applyFill="1" applyBorder="1" applyAlignment="1" applyProtection="1">
      <alignment horizontal="center" vertical="center" wrapText="1"/>
      <protection hidden="1"/>
    </xf>
    <xf numFmtId="0" fontId="33" fillId="13" borderId="209" xfId="1" applyFont="1" applyFill="1" applyBorder="1" applyAlignment="1" applyProtection="1">
      <alignment horizontal="center" vertical="center" wrapText="1"/>
      <protection hidden="1"/>
    </xf>
    <xf numFmtId="0" fontId="33" fillId="13" borderId="58" xfId="1" applyFont="1" applyFill="1" applyBorder="1" applyAlignment="1" applyProtection="1">
      <alignment horizontal="center" vertical="center" wrapText="1"/>
      <protection hidden="1"/>
    </xf>
    <xf numFmtId="0" fontId="33" fillId="13" borderId="103" xfId="1" applyFont="1" applyFill="1" applyBorder="1" applyAlignment="1" applyProtection="1">
      <alignment horizontal="center" vertical="center" wrapText="1"/>
      <protection hidden="1"/>
    </xf>
    <xf numFmtId="0" fontId="33" fillId="15" borderId="65" xfId="1" applyFont="1" applyFill="1" applyBorder="1" applyAlignment="1" applyProtection="1">
      <alignment horizontal="center" vertical="center"/>
      <protection hidden="1"/>
    </xf>
    <xf numFmtId="0" fontId="33" fillId="15" borderId="9" xfId="1" applyFont="1" applyFill="1" applyBorder="1" applyAlignment="1" applyProtection="1">
      <alignment horizontal="center" vertical="center"/>
      <protection hidden="1"/>
    </xf>
    <xf numFmtId="0" fontId="33" fillId="15" borderId="103" xfId="1" applyFont="1" applyFill="1" applyBorder="1" applyAlignment="1" applyProtection="1">
      <alignment horizontal="center" vertical="center"/>
      <protection hidden="1"/>
    </xf>
    <xf numFmtId="0" fontId="33" fillId="11" borderId="9" xfId="1" applyFont="1" applyFill="1" applyBorder="1" applyAlignment="1" applyProtection="1">
      <alignment horizontal="center" vertical="center"/>
      <protection hidden="1"/>
    </xf>
    <xf numFmtId="0" fontId="33" fillId="11" borderId="65" xfId="1" applyFont="1" applyFill="1" applyBorder="1" applyAlignment="1" applyProtection="1">
      <alignment horizontal="center" vertical="center"/>
      <protection hidden="1"/>
    </xf>
    <xf numFmtId="0" fontId="33" fillId="11" borderId="103" xfId="1" applyFont="1" applyFill="1" applyBorder="1" applyAlignment="1" applyProtection="1">
      <alignment horizontal="center" vertical="center"/>
      <protection hidden="1"/>
    </xf>
    <xf numFmtId="0" fontId="35" fillId="15" borderId="66" xfId="1" applyFont="1" applyFill="1" applyBorder="1" applyAlignment="1" applyProtection="1">
      <alignment horizontal="center" vertical="center"/>
      <protection hidden="1"/>
    </xf>
    <xf numFmtId="0" fontId="35" fillId="15" borderId="193" xfId="1" applyFont="1" applyFill="1" applyBorder="1" applyAlignment="1" applyProtection="1">
      <alignment horizontal="center" vertical="center"/>
      <protection hidden="1"/>
    </xf>
    <xf numFmtId="0" fontId="35" fillId="15" borderId="194" xfId="1" applyFont="1" applyFill="1" applyBorder="1" applyAlignment="1" applyProtection="1">
      <alignment horizontal="center" vertical="center"/>
      <protection hidden="1"/>
    </xf>
    <xf numFmtId="0" fontId="35" fillId="11" borderId="66" xfId="1" applyFont="1" applyFill="1" applyBorder="1" applyAlignment="1" applyProtection="1">
      <alignment horizontal="center" vertical="center"/>
      <protection hidden="1"/>
    </xf>
    <xf numFmtId="0" fontId="35" fillId="11" borderId="193" xfId="1" applyFont="1" applyFill="1" applyBorder="1" applyAlignment="1" applyProtection="1">
      <alignment horizontal="center" vertical="center"/>
      <protection hidden="1"/>
    </xf>
    <xf numFmtId="0" fontId="35" fillId="11" borderId="194" xfId="1" applyFont="1" applyFill="1" applyBorder="1" applyAlignment="1" applyProtection="1">
      <alignment horizontal="center" vertical="center"/>
      <protection hidden="1"/>
    </xf>
    <xf numFmtId="0" fontId="2" fillId="13" borderId="66" xfId="1" applyFont="1" applyFill="1" applyBorder="1" applyAlignment="1" applyProtection="1">
      <alignment horizontal="center" vertical="center"/>
      <protection hidden="1"/>
    </xf>
    <xf numFmtId="0" fontId="2" fillId="13" borderId="193" xfId="1" applyFont="1" applyFill="1" applyBorder="1" applyAlignment="1" applyProtection="1">
      <alignment horizontal="center" vertical="center"/>
      <protection hidden="1"/>
    </xf>
    <xf numFmtId="0" fontId="2" fillId="13" borderId="194" xfId="1" applyFont="1" applyFill="1" applyBorder="1" applyAlignment="1" applyProtection="1">
      <alignment horizontal="center" vertical="center"/>
      <protection hidden="1"/>
    </xf>
    <xf numFmtId="0" fontId="104" fillId="13" borderId="104" xfId="1" applyFont="1" applyFill="1" applyBorder="1" applyAlignment="1" applyProtection="1">
      <alignment horizontal="center" vertical="center" wrapText="1"/>
      <protection hidden="1"/>
    </xf>
    <xf numFmtId="0" fontId="104" fillId="13" borderId="103" xfId="1" applyFont="1" applyFill="1" applyBorder="1" applyAlignment="1" applyProtection="1">
      <alignment horizontal="center" vertical="center" wrapText="1"/>
      <protection hidden="1"/>
    </xf>
    <xf numFmtId="1" fontId="132" fillId="29" borderId="230" xfId="7" applyNumberFormat="1" applyFont="1" applyFill="1" applyBorder="1" applyAlignment="1" applyProtection="1">
      <alignment horizontal="center" vertical="center" wrapText="1"/>
      <protection hidden="1"/>
    </xf>
    <xf numFmtId="1" fontId="132" fillId="29" borderId="0" xfId="7" applyNumberFormat="1" applyFont="1" applyFill="1" applyBorder="1" applyAlignment="1" applyProtection="1">
      <alignment horizontal="center" vertical="center" wrapText="1"/>
      <protection hidden="1"/>
    </xf>
    <xf numFmtId="1" fontId="128" fillId="0" borderId="0" xfId="7" applyNumberFormat="1" applyFont="1" applyFill="1" applyBorder="1" applyAlignment="1" applyProtection="1">
      <alignment horizontal="center" vertical="center"/>
      <protection hidden="1"/>
    </xf>
    <xf numFmtId="1" fontId="129" fillId="0" borderId="114" xfId="7" applyNumberFormat="1" applyFont="1" applyFill="1" applyBorder="1" applyAlignment="1" applyProtection="1">
      <alignment horizontal="center" vertical="center"/>
      <protection hidden="1"/>
    </xf>
    <xf numFmtId="1" fontId="129" fillId="0" borderId="115" xfId="7" applyNumberFormat="1" applyFont="1" applyFill="1" applyBorder="1" applyAlignment="1" applyProtection="1">
      <alignment horizontal="center" vertical="center"/>
      <protection hidden="1"/>
    </xf>
    <xf numFmtId="1" fontId="129" fillId="0" borderId="119" xfId="7" applyNumberFormat="1" applyFont="1" applyFill="1" applyBorder="1" applyAlignment="1" applyProtection="1">
      <alignment horizontal="center" vertical="center"/>
      <protection hidden="1"/>
    </xf>
    <xf numFmtId="1" fontId="92" fillId="9" borderId="221" xfId="7" applyNumberFormat="1" applyFont="1" applyFill="1" applyBorder="1" applyAlignment="1" applyProtection="1">
      <alignment horizontal="center" vertical="center"/>
      <protection hidden="1"/>
    </xf>
    <xf numFmtId="1" fontId="92" fillId="9" borderId="222" xfId="7" applyNumberFormat="1" applyFont="1" applyFill="1" applyBorder="1" applyAlignment="1" applyProtection="1">
      <alignment horizontal="center" vertical="center"/>
      <protection hidden="1"/>
    </xf>
    <xf numFmtId="0" fontId="47" fillId="13" borderId="223" xfId="1" applyFont="1" applyFill="1" applyBorder="1" applyAlignment="1" applyProtection="1">
      <alignment horizontal="center" vertical="center" wrapText="1"/>
      <protection hidden="1"/>
    </xf>
    <xf numFmtId="0" fontId="47" fillId="13" borderId="58" xfId="1" applyFont="1" applyFill="1" applyBorder="1" applyAlignment="1" applyProtection="1">
      <alignment horizontal="center" vertical="center" wrapText="1"/>
      <protection hidden="1"/>
    </xf>
    <xf numFmtId="0" fontId="47" fillId="13" borderId="103" xfId="1" applyFont="1" applyFill="1" applyBorder="1" applyAlignment="1" applyProtection="1">
      <alignment horizontal="center" vertical="center" wrapText="1"/>
      <protection hidden="1"/>
    </xf>
    <xf numFmtId="0" fontId="2" fillId="11" borderId="224" xfId="1" applyFont="1" applyFill="1" applyBorder="1" applyAlignment="1" applyProtection="1">
      <alignment horizontal="center" vertical="center" wrapText="1"/>
      <protection hidden="1"/>
    </xf>
    <xf numFmtId="0" fontId="2" fillId="11" borderId="190" xfId="1" applyFont="1" applyFill="1" applyBorder="1" applyAlignment="1" applyProtection="1">
      <alignment horizontal="center" vertical="center" wrapText="1"/>
      <protection hidden="1"/>
    </xf>
    <xf numFmtId="1" fontId="2" fillId="11" borderId="184" xfId="1" applyNumberFormat="1" applyFont="1" applyFill="1" applyBorder="1" applyAlignment="1" applyProtection="1">
      <alignment horizontal="center" vertical="center"/>
      <protection hidden="1"/>
    </xf>
    <xf numFmtId="1" fontId="2" fillId="11" borderId="3" xfId="1" applyNumberFormat="1" applyFont="1" applyFill="1" applyBorder="1" applyAlignment="1" applyProtection="1">
      <alignment horizontal="center" vertical="center"/>
      <protection hidden="1"/>
    </xf>
    <xf numFmtId="1" fontId="2" fillId="11" borderId="6" xfId="1" applyNumberFormat="1" applyFont="1" applyFill="1" applyBorder="1" applyAlignment="1" applyProtection="1">
      <alignment horizontal="center" vertical="center"/>
      <protection hidden="1"/>
    </xf>
    <xf numFmtId="0" fontId="68" fillId="27" borderId="224" xfId="1" applyFont="1" applyFill="1" applyBorder="1" applyAlignment="1">
      <alignment horizontal="center" vertical="center"/>
    </xf>
    <xf numFmtId="0" fontId="68" fillId="27" borderId="190" xfId="1" applyFont="1" applyFill="1" applyBorder="1" applyAlignment="1">
      <alignment horizontal="center" vertical="center"/>
    </xf>
    <xf numFmtId="1" fontId="2" fillId="11" borderId="185" xfId="1" applyNumberFormat="1" applyFont="1" applyFill="1" applyBorder="1" applyAlignment="1" applyProtection="1">
      <alignment horizontal="center" vertical="center"/>
      <protection hidden="1"/>
    </xf>
    <xf numFmtId="1" fontId="2" fillId="11" borderId="225" xfId="1" applyNumberFormat="1" applyFont="1" applyFill="1" applyBorder="1" applyAlignment="1" applyProtection="1">
      <alignment horizontal="center" vertical="center"/>
      <protection hidden="1"/>
    </xf>
    <xf numFmtId="1" fontId="2" fillId="11" borderId="226" xfId="1" applyNumberFormat="1" applyFont="1" applyFill="1" applyBorder="1" applyAlignment="1" applyProtection="1">
      <alignment horizontal="center" vertical="center"/>
      <protection hidden="1"/>
    </xf>
    <xf numFmtId="1" fontId="2" fillId="11" borderId="7" xfId="1" applyNumberFormat="1" applyFont="1" applyFill="1" applyBorder="1" applyAlignment="1" applyProtection="1">
      <alignment horizontal="center" vertical="center"/>
      <protection hidden="1"/>
    </xf>
    <xf numFmtId="1" fontId="2" fillId="11" borderId="9" xfId="1" applyNumberFormat="1" applyFont="1" applyFill="1" applyBorder="1" applyAlignment="1" applyProtection="1">
      <alignment horizontal="center" vertical="center"/>
      <protection hidden="1"/>
    </xf>
    <xf numFmtId="1" fontId="2" fillId="11" borderId="8" xfId="1" applyNumberFormat="1" applyFont="1" applyFill="1" applyBorder="1" applyAlignment="1" applyProtection="1">
      <alignment horizontal="center" vertical="center"/>
      <protection hidden="1"/>
    </xf>
    <xf numFmtId="0" fontId="69" fillId="27" borderId="228" xfId="1" applyFont="1" applyFill="1" applyBorder="1" applyAlignment="1" applyProtection="1">
      <alignment horizontal="center" vertical="center"/>
      <protection locked="0"/>
    </xf>
    <xf numFmtId="0" fontId="69" fillId="27" borderId="189" xfId="1" applyFont="1" applyFill="1" applyBorder="1" applyAlignment="1" applyProtection="1">
      <alignment horizontal="center" vertical="center"/>
      <protection locked="0"/>
    </xf>
    <xf numFmtId="0" fontId="69" fillId="27" borderId="65" xfId="1" applyFont="1" applyFill="1" applyBorder="1" applyAlignment="1">
      <alignment horizontal="right" vertical="center"/>
    </xf>
    <xf numFmtId="0" fontId="69" fillId="27" borderId="8" xfId="1" applyFont="1" applyFill="1" applyBorder="1" applyAlignment="1">
      <alignment horizontal="right" vertical="center"/>
    </xf>
    <xf numFmtId="0" fontId="69" fillId="27" borderId="228" xfId="1" applyFont="1" applyFill="1" applyBorder="1" applyAlignment="1">
      <alignment horizontal="right" vertical="center"/>
    </xf>
    <xf numFmtId="0" fontId="69" fillId="27" borderId="189" xfId="1" applyFont="1" applyFill="1" applyBorder="1" applyAlignment="1">
      <alignment horizontal="right" vertical="center"/>
    </xf>
    <xf numFmtId="0" fontId="1" fillId="12" borderId="53" xfId="1" applyFill="1" applyBorder="1" applyAlignment="1">
      <alignment horizontal="right"/>
    </xf>
    <xf numFmtId="0" fontId="1" fillId="12" borderId="56" xfId="1" applyFill="1" applyBorder="1" applyAlignment="1">
      <alignment horizontal="right"/>
    </xf>
    <xf numFmtId="0" fontId="130" fillId="0" borderId="222" xfId="1" applyFont="1" applyBorder="1" applyAlignment="1"/>
    <xf numFmtId="0" fontId="131" fillId="0" borderId="222" xfId="0" applyFont="1" applyBorder="1" applyAlignment="1"/>
    <xf numFmtId="0" fontId="109" fillId="14" borderId="64" xfId="1" applyFont="1" applyFill="1" applyBorder="1" applyAlignment="1" applyProtection="1">
      <alignment horizontal="center" vertical="center"/>
      <protection hidden="1"/>
    </xf>
    <xf numFmtId="0" fontId="109" fillId="14" borderId="212" xfId="1" applyFont="1" applyFill="1" applyBorder="1" applyAlignment="1" applyProtection="1">
      <alignment horizontal="center" vertical="center"/>
      <protection hidden="1"/>
    </xf>
    <xf numFmtId="0" fontId="109" fillId="14" borderId="36" xfId="1" applyFont="1" applyFill="1" applyBorder="1" applyAlignment="1" applyProtection="1">
      <alignment horizontal="center" vertical="center"/>
      <protection hidden="1"/>
    </xf>
    <xf numFmtId="0" fontId="2" fillId="11" borderId="210" xfId="1" applyFont="1" applyFill="1" applyBorder="1" applyAlignment="1" applyProtection="1">
      <alignment horizontal="left" wrapText="1" indent="1"/>
      <protection hidden="1"/>
    </xf>
    <xf numFmtId="0" fontId="2" fillId="11" borderId="214" xfId="1" applyFont="1" applyFill="1" applyBorder="1" applyAlignment="1" applyProtection="1">
      <alignment horizontal="left" wrapText="1" indent="1"/>
      <protection hidden="1"/>
    </xf>
    <xf numFmtId="0" fontId="2" fillId="0" borderId="66" xfId="1" applyFont="1" applyBorder="1" applyAlignment="1" applyProtection="1">
      <alignment horizontal="center" vertical="center" wrapText="1"/>
      <protection hidden="1"/>
    </xf>
    <xf numFmtId="0" fontId="2" fillId="0" borderId="189" xfId="1" applyFont="1" applyBorder="1" applyAlignment="1" applyProtection="1">
      <alignment horizontal="center" vertical="center" wrapText="1"/>
      <protection hidden="1"/>
    </xf>
    <xf numFmtId="0" fontId="2" fillId="0" borderId="66" xfId="1" applyFont="1" applyBorder="1" applyAlignment="1" applyProtection="1">
      <alignment horizontal="left" vertical="center" wrapText="1" indent="1"/>
      <protection locked="0" hidden="1"/>
    </xf>
    <xf numFmtId="0" fontId="2" fillId="0" borderId="189" xfId="1" applyFont="1" applyBorder="1" applyAlignment="1" applyProtection="1">
      <alignment horizontal="left" vertical="center" wrapText="1" indent="1"/>
      <protection locked="0" hidden="1"/>
    </xf>
    <xf numFmtId="0" fontId="2" fillId="0" borderId="45" xfId="1" applyFont="1" applyBorder="1" applyAlignment="1" applyProtection="1">
      <alignment horizontal="left" vertical="center" indent="1"/>
      <protection locked="0"/>
    </xf>
    <xf numFmtId="0" fontId="2" fillId="0" borderId="55" xfId="1" applyFont="1" applyBorder="1" applyAlignment="1" applyProtection="1">
      <alignment horizontal="left" vertical="center" indent="1"/>
      <protection locked="0"/>
    </xf>
    <xf numFmtId="0" fontId="67" fillId="11" borderId="184" xfId="1" applyFont="1" applyFill="1" applyBorder="1" applyAlignment="1" applyProtection="1">
      <alignment horizontal="center" vertical="center" wrapText="1"/>
      <protection hidden="1"/>
    </xf>
    <xf numFmtId="0" fontId="67" fillId="11" borderId="3" xfId="1" applyFont="1" applyFill="1" applyBorder="1" applyAlignment="1" applyProtection="1">
      <alignment horizontal="center" vertical="center" wrapText="1"/>
      <protection hidden="1"/>
    </xf>
    <xf numFmtId="0" fontId="67" fillId="11" borderId="93" xfId="1" applyFont="1" applyFill="1" applyBorder="1" applyAlignment="1" applyProtection="1">
      <alignment horizontal="center" vertical="center" wrapText="1"/>
      <protection hidden="1"/>
    </xf>
    <xf numFmtId="0" fontId="64" fillId="11" borderId="184" xfId="1" applyFont="1" applyFill="1" applyBorder="1" applyAlignment="1" applyProtection="1">
      <alignment horizontal="center" vertical="center" wrapText="1"/>
      <protection hidden="1"/>
    </xf>
    <xf numFmtId="0" fontId="64" fillId="11" borderId="3" xfId="1" applyFont="1" applyFill="1" applyBorder="1" applyAlignment="1" applyProtection="1">
      <alignment horizontal="center" vertical="center" wrapText="1"/>
      <protection hidden="1"/>
    </xf>
    <xf numFmtId="0" fontId="64" fillId="11" borderId="93" xfId="1" applyFont="1" applyFill="1" applyBorder="1" applyAlignment="1" applyProtection="1">
      <alignment horizontal="center" vertical="center" wrapText="1"/>
      <protection hidden="1"/>
    </xf>
    <xf numFmtId="0" fontId="66" fillId="11" borderId="54" xfId="1" applyFont="1" applyFill="1" applyBorder="1" applyAlignment="1" applyProtection="1">
      <alignment horizontal="center" vertical="center"/>
      <protection hidden="1"/>
    </xf>
    <xf numFmtId="0" fontId="66" fillId="11" borderId="67" xfId="1" applyFont="1" applyFill="1" applyBorder="1" applyAlignment="1" applyProtection="1">
      <alignment horizontal="center" vertical="center"/>
      <protection hidden="1"/>
    </xf>
    <xf numFmtId="0" fontId="66" fillId="11" borderId="111" xfId="1" applyFont="1" applyFill="1" applyBorder="1" applyAlignment="1" applyProtection="1">
      <alignment horizontal="center" vertical="center"/>
      <protection hidden="1"/>
    </xf>
    <xf numFmtId="0" fontId="93" fillId="0" borderId="0" xfId="1" applyFont="1" applyAlignment="1" applyProtection="1">
      <alignment horizontal="right" vertical="center"/>
      <protection hidden="1"/>
    </xf>
    <xf numFmtId="1" fontId="114" fillId="0" borderId="0" xfId="1" applyNumberFormat="1" applyFont="1" applyAlignment="1" applyProtection="1">
      <alignment horizontal="center" vertical="center"/>
      <protection hidden="1"/>
    </xf>
    <xf numFmtId="0" fontId="116" fillId="0" borderId="32" xfId="1" applyFont="1" applyBorder="1" applyAlignment="1" applyProtection="1">
      <alignment horizontal="left" vertical="center"/>
      <protection locked="0" hidden="1"/>
    </xf>
    <xf numFmtId="0" fontId="92" fillId="11" borderId="210" xfId="1" applyFont="1" applyFill="1" applyBorder="1" applyAlignment="1" applyProtection="1">
      <alignment horizontal="center" vertical="center" wrapText="1"/>
      <protection hidden="1"/>
    </xf>
    <xf numFmtId="0" fontId="92" fillId="11" borderId="199" xfId="1" applyFont="1" applyFill="1" applyBorder="1" applyAlignment="1" applyProtection="1">
      <alignment horizontal="center" vertical="center" wrapText="1"/>
      <protection hidden="1"/>
    </xf>
    <xf numFmtId="0" fontId="92" fillId="11" borderId="214" xfId="1" applyFont="1" applyFill="1" applyBorder="1" applyAlignment="1" applyProtection="1">
      <alignment horizontal="center" vertical="center" wrapText="1"/>
      <protection hidden="1"/>
    </xf>
    <xf numFmtId="0" fontId="92" fillId="11" borderId="52" xfId="1" applyFont="1" applyFill="1" applyBorder="1" applyAlignment="1" applyProtection="1">
      <alignment horizontal="center" vertical="center" wrapText="1"/>
      <protection hidden="1"/>
    </xf>
    <xf numFmtId="0" fontId="92" fillId="11" borderId="0" xfId="1" applyFont="1" applyFill="1" applyAlignment="1" applyProtection="1">
      <alignment horizontal="center" vertical="center" wrapText="1"/>
      <protection hidden="1"/>
    </xf>
    <xf numFmtId="0" fontId="92" fillId="11" borderId="5" xfId="1" applyFont="1" applyFill="1" applyBorder="1" applyAlignment="1" applyProtection="1">
      <alignment horizontal="center" vertical="center" wrapText="1"/>
      <protection hidden="1"/>
    </xf>
    <xf numFmtId="0" fontId="92" fillId="11" borderId="62" xfId="1" applyFont="1" applyFill="1" applyBorder="1" applyAlignment="1" applyProtection="1">
      <alignment horizontal="center" vertical="center" wrapText="1"/>
      <protection hidden="1"/>
    </xf>
    <xf numFmtId="0" fontId="92" fillId="11" borderId="32" xfId="1" applyFont="1" applyFill="1" applyBorder="1" applyAlignment="1" applyProtection="1">
      <alignment horizontal="center" vertical="center" wrapText="1"/>
      <protection hidden="1"/>
    </xf>
    <xf numFmtId="0" fontId="92" fillId="11" borderId="218" xfId="1" applyFont="1" applyFill="1" applyBorder="1" applyAlignment="1" applyProtection="1">
      <alignment horizontal="center" vertical="center" wrapText="1"/>
      <protection hidden="1"/>
    </xf>
    <xf numFmtId="0" fontId="64" fillId="11" borderId="35" xfId="1" applyFont="1" applyFill="1" applyBorder="1" applyAlignment="1" applyProtection="1">
      <alignment horizontal="center" vertical="center"/>
      <protection hidden="1"/>
    </xf>
    <xf numFmtId="0" fontId="64" fillId="11" borderId="212" xfId="1" applyFont="1" applyFill="1" applyBorder="1" applyAlignment="1" applyProtection="1">
      <alignment horizontal="center" vertical="center"/>
      <protection hidden="1"/>
    </xf>
    <xf numFmtId="0" fontId="64" fillId="11" borderId="108" xfId="1" applyFont="1" applyFill="1" applyBorder="1" applyAlignment="1" applyProtection="1">
      <alignment horizontal="center" vertical="center"/>
      <protection hidden="1"/>
    </xf>
    <xf numFmtId="0" fontId="117" fillId="11" borderId="216" xfId="1" applyFont="1" applyFill="1" applyBorder="1" applyAlignment="1" applyProtection="1">
      <alignment horizontal="center" vertical="center" textRotation="90"/>
      <protection hidden="1"/>
    </xf>
    <xf numFmtId="0" fontId="117" fillId="11" borderId="109" xfId="1" applyFont="1" applyFill="1" applyBorder="1" applyAlignment="1" applyProtection="1">
      <alignment horizontal="center" vertical="center" textRotation="90"/>
      <protection hidden="1"/>
    </xf>
    <xf numFmtId="0" fontId="117" fillId="11" borderId="112" xfId="1" applyFont="1" applyFill="1" applyBorder="1" applyAlignment="1" applyProtection="1">
      <alignment horizontal="center" vertical="center" textRotation="90"/>
      <protection hidden="1"/>
    </xf>
    <xf numFmtId="0" fontId="117" fillId="11" borderId="199" xfId="1" applyFont="1" applyFill="1" applyBorder="1" applyAlignment="1" applyProtection="1">
      <alignment horizontal="center" vertical="center" textRotation="90"/>
      <protection hidden="1"/>
    </xf>
    <xf numFmtId="0" fontId="117" fillId="11" borderId="0" xfId="1" applyFont="1" applyFill="1" applyAlignment="1" applyProtection="1">
      <alignment horizontal="center" vertical="center" textRotation="90"/>
      <protection hidden="1"/>
    </xf>
    <xf numFmtId="0" fontId="117" fillId="11" borderId="9" xfId="1" applyFont="1" applyFill="1" applyBorder="1" applyAlignment="1" applyProtection="1">
      <alignment horizontal="center" vertical="center" textRotation="90"/>
      <protection hidden="1"/>
    </xf>
    <xf numFmtId="0" fontId="67" fillId="11" borderId="217" xfId="1" applyFont="1" applyFill="1" applyBorder="1" applyAlignment="1" applyProtection="1">
      <alignment horizontal="center" vertical="center" wrapText="1"/>
      <protection hidden="1"/>
    </xf>
    <xf numFmtId="0" fontId="67" fillId="11" borderId="110" xfId="1" applyFont="1" applyFill="1" applyBorder="1" applyAlignment="1" applyProtection="1">
      <alignment horizontal="center" vertical="center" wrapText="1"/>
      <protection hidden="1"/>
    </xf>
    <xf numFmtId="0" fontId="67" fillId="11" borderId="113" xfId="1" applyFont="1" applyFill="1" applyBorder="1" applyAlignment="1" applyProtection="1">
      <alignment horizontal="center" vertical="center" wrapText="1"/>
      <protection hidden="1"/>
    </xf>
    <xf numFmtId="0" fontId="64" fillId="11" borderId="213" xfId="1" applyFont="1" applyFill="1" applyBorder="1" applyAlignment="1" applyProtection="1">
      <alignment horizontal="center" vertical="center" wrapText="1"/>
      <protection hidden="1"/>
    </xf>
    <xf numFmtId="0" fontId="64" fillId="11" borderId="199" xfId="1" applyFont="1" applyFill="1" applyBorder="1" applyAlignment="1" applyProtection="1">
      <alignment horizontal="center" vertical="center" wrapText="1"/>
      <protection hidden="1"/>
    </xf>
    <xf numFmtId="0" fontId="64" fillId="11" borderId="214" xfId="1" applyFont="1" applyFill="1" applyBorder="1" applyAlignment="1" applyProtection="1">
      <alignment horizontal="center" vertical="center" wrapText="1"/>
      <protection hidden="1"/>
    </xf>
    <xf numFmtId="0" fontId="64" fillId="11" borderId="4" xfId="1" applyFont="1" applyFill="1" applyBorder="1" applyAlignment="1" applyProtection="1">
      <alignment horizontal="center" vertical="center" wrapText="1"/>
      <protection hidden="1"/>
    </xf>
    <xf numFmtId="0" fontId="64" fillId="11" borderId="0" xfId="1" applyFont="1" applyFill="1" applyAlignment="1" applyProtection="1">
      <alignment horizontal="center" vertical="center" wrapText="1"/>
      <protection hidden="1"/>
    </xf>
    <xf numFmtId="0" fontId="64" fillId="11" borderId="5" xfId="1" applyFont="1" applyFill="1" applyBorder="1" applyAlignment="1" applyProtection="1">
      <alignment horizontal="center" vertical="center" wrapText="1"/>
      <protection hidden="1"/>
    </xf>
    <xf numFmtId="0" fontId="67" fillId="11" borderId="211" xfId="1" applyFont="1" applyFill="1" applyBorder="1" applyAlignment="1" applyProtection="1">
      <alignment horizontal="center" vertical="center" textRotation="90"/>
      <protection hidden="1"/>
    </xf>
    <xf numFmtId="0" fontId="67" fillId="11" borderId="68" xfId="1" applyFont="1" applyFill="1" applyBorder="1" applyAlignment="1" applyProtection="1">
      <alignment horizontal="center" vertical="center" textRotation="90"/>
      <protection hidden="1"/>
    </xf>
    <xf numFmtId="0" fontId="67" fillId="11" borderId="38" xfId="1" applyFont="1" applyFill="1" applyBorder="1" applyAlignment="1" applyProtection="1">
      <alignment horizontal="center" vertical="center" textRotation="90"/>
      <protection hidden="1"/>
    </xf>
    <xf numFmtId="0" fontId="92" fillId="11" borderId="65" xfId="1" applyFont="1" applyFill="1" applyBorder="1" applyAlignment="1" applyProtection="1">
      <alignment horizontal="left" vertical="center" indent="6"/>
      <protection hidden="1"/>
    </xf>
    <xf numFmtId="0" fontId="92" fillId="11" borderId="9" xfId="1" applyFont="1" applyFill="1" applyBorder="1" applyAlignment="1" applyProtection="1">
      <alignment horizontal="left" vertical="center" indent="6"/>
      <protection hidden="1"/>
    </xf>
    <xf numFmtId="0" fontId="92" fillId="11" borderId="8" xfId="1" applyFont="1" applyFill="1" applyBorder="1" applyAlignment="1" applyProtection="1">
      <alignment horizontal="left" vertical="center" indent="6"/>
      <protection hidden="1"/>
    </xf>
    <xf numFmtId="0" fontId="65" fillId="15" borderId="188" xfId="1" applyFont="1" applyFill="1" applyBorder="1" applyAlignment="1" applyProtection="1">
      <alignment horizontal="center" vertical="center" wrapText="1"/>
      <protection hidden="1"/>
    </xf>
    <xf numFmtId="0" fontId="65" fillId="15" borderId="193" xfId="1" applyFont="1" applyFill="1" applyBorder="1" applyAlignment="1" applyProtection="1">
      <alignment horizontal="center" vertical="center" wrapText="1"/>
      <protection hidden="1"/>
    </xf>
    <xf numFmtId="0" fontId="65" fillId="15" borderId="189" xfId="1" applyFont="1" applyFill="1" applyBorder="1" applyAlignment="1" applyProtection="1">
      <alignment horizontal="center" vertical="center" wrapText="1"/>
      <protection hidden="1"/>
    </xf>
    <xf numFmtId="0" fontId="65" fillId="20" borderId="188" xfId="1" applyFont="1" applyFill="1" applyBorder="1" applyAlignment="1" applyProtection="1">
      <alignment horizontal="center" vertical="center"/>
      <protection hidden="1"/>
    </xf>
    <xf numFmtId="0" fontId="65" fillId="20" borderId="193" xfId="1" applyFont="1" applyFill="1" applyBorder="1" applyAlignment="1" applyProtection="1">
      <alignment horizontal="center" vertical="center"/>
      <protection hidden="1"/>
    </xf>
    <xf numFmtId="0" fontId="65" fillId="20" borderId="197" xfId="1" applyFont="1" applyFill="1" applyBorder="1" applyAlignment="1" applyProtection="1">
      <alignment horizontal="center" vertical="center"/>
      <protection hidden="1"/>
    </xf>
    <xf numFmtId="0" fontId="6" fillId="11" borderId="188" xfId="1" applyFont="1" applyFill="1" applyBorder="1" applyAlignment="1" applyProtection="1">
      <alignment horizontal="center" vertical="center"/>
      <protection hidden="1"/>
    </xf>
    <xf numFmtId="0" fontId="6" fillId="11" borderId="193" xfId="1" applyFont="1" applyFill="1" applyBorder="1" applyAlignment="1" applyProtection="1">
      <alignment horizontal="center" vertical="center"/>
      <protection hidden="1"/>
    </xf>
    <xf numFmtId="0" fontId="6" fillId="11" borderId="197" xfId="1" applyFont="1" applyFill="1" applyBorder="1" applyAlignment="1" applyProtection="1">
      <alignment horizontal="center" vertical="center"/>
      <protection hidden="1"/>
    </xf>
    <xf numFmtId="0" fontId="6" fillId="13" borderId="122" xfId="1" applyFont="1" applyFill="1" applyBorder="1" applyAlignment="1" applyProtection="1">
      <alignment horizontal="right" vertical="center" indent="1"/>
      <protection hidden="1"/>
    </xf>
    <xf numFmtId="0" fontId="6" fillId="13" borderId="123" xfId="1" applyFont="1" applyFill="1" applyBorder="1" applyAlignment="1" applyProtection="1">
      <alignment horizontal="right" vertical="center" indent="1"/>
      <protection hidden="1"/>
    </xf>
    <xf numFmtId="0" fontId="6" fillId="13" borderId="124" xfId="1" applyFont="1" applyFill="1" applyBorder="1" applyAlignment="1" applyProtection="1">
      <alignment horizontal="right" vertical="center" indent="1"/>
      <protection hidden="1"/>
    </xf>
    <xf numFmtId="0" fontId="92" fillId="11" borderId="192" xfId="1" applyFont="1" applyFill="1" applyBorder="1" applyAlignment="1" applyProtection="1">
      <alignment horizontal="center" vertical="center" textRotation="90"/>
      <protection hidden="1"/>
    </xf>
    <xf numFmtId="0" fontId="92" fillId="11" borderId="1" xfId="1" applyFont="1" applyFill="1" applyBorder="1" applyAlignment="1" applyProtection="1">
      <alignment horizontal="center" vertical="center" textRotation="90"/>
      <protection hidden="1"/>
    </xf>
    <xf numFmtId="0" fontId="92" fillId="11" borderId="52" xfId="1" applyFont="1" applyFill="1" applyBorder="1" applyAlignment="1" applyProtection="1">
      <alignment horizontal="center" vertical="center" textRotation="90"/>
      <protection hidden="1"/>
    </xf>
    <xf numFmtId="0" fontId="92" fillId="11" borderId="5" xfId="1" applyFont="1" applyFill="1" applyBorder="1" applyAlignment="1" applyProtection="1">
      <alignment horizontal="center" vertical="center" textRotation="90"/>
      <protection hidden="1"/>
    </xf>
    <xf numFmtId="0" fontId="92" fillId="11" borderId="62" xfId="1" applyFont="1" applyFill="1" applyBorder="1" applyAlignment="1" applyProtection="1">
      <alignment horizontal="center" vertical="center" textRotation="90"/>
      <protection hidden="1"/>
    </xf>
    <xf numFmtId="0" fontId="92" fillId="11" borderId="218" xfId="1" applyFont="1" applyFill="1" applyBorder="1" applyAlignment="1" applyProtection="1">
      <alignment horizontal="center" vertical="center" textRotation="90"/>
      <protection hidden="1"/>
    </xf>
    <xf numFmtId="0" fontId="92" fillId="11" borderId="3" xfId="1" applyFont="1" applyFill="1" applyBorder="1" applyAlignment="1" applyProtection="1">
      <alignment horizontal="center" vertical="center" textRotation="90"/>
      <protection hidden="1"/>
    </xf>
    <xf numFmtId="0" fontId="92" fillId="11" borderId="6" xfId="1" applyFont="1" applyFill="1" applyBorder="1" applyAlignment="1" applyProtection="1">
      <alignment horizontal="center" vertical="center" textRotation="90"/>
      <protection hidden="1"/>
    </xf>
    <xf numFmtId="0" fontId="92" fillId="11" borderId="54" xfId="1" applyFont="1" applyFill="1" applyBorder="1" applyAlignment="1" applyProtection="1">
      <alignment horizontal="left" vertical="center" wrapText="1" indent="2"/>
      <protection hidden="1"/>
    </xf>
    <xf numFmtId="0" fontId="92" fillId="11" borderId="67" xfId="1" applyFont="1" applyFill="1" applyBorder="1" applyAlignment="1" applyProtection="1">
      <alignment horizontal="left" vertical="center" wrapText="1" indent="2"/>
      <protection hidden="1"/>
    </xf>
    <xf numFmtId="0" fontId="92" fillId="11" borderId="55" xfId="1" applyFont="1" applyFill="1" applyBorder="1" applyAlignment="1" applyProtection="1">
      <alignment horizontal="left" vertical="center" wrapText="1" indent="2"/>
      <protection hidden="1"/>
    </xf>
    <xf numFmtId="0" fontId="2" fillId="11" borderId="66" xfId="1" applyFont="1" applyFill="1" applyBorder="1" applyAlignment="1" applyProtection="1">
      <alignment horizontal="left" vertical="center" indent="6"/>
      <protection hidden="1"/>
    </xf>
    <xf numFmtId="0" fontId="2" fillId="11" borderId="193" xfId="1" applyFont="1" applyFill="1" applyBorder="1" applyAlignment="1" applyProtection="1">
      <alignment horizontal="left" vertical="center" indent="6"/>
      <protection hidden="1"/>
    </xf>
    <xf numFmtId="0" fontId="2" fillId="11" borderId="8" xfId="1" applyFont="1" applyFill="1" applyBorder="1" applyAlignment="1" applyProtection="1">
      <alignment horizontal="left" vertical="center" indent="6"/>
      <protection hidden="1"/>
    </xf>
    <xf numFmtId="0" fontId="6" fillId="12" borderId="167" xfId="1" applyFont="1" applyFill="1" applyBorder="1" applyAlignment="1">
      <alignment horizontal="left" vertical="center" indent="6"/>
    </xf>
    <xf numFmtId="0" fontId="6" fillId="12" borderId="14" xfId="1" applyFont="1" applyFill="1" applyBorder="1" applyAlignment="1">
      <alignment horizontal="left" vertical="center" indent="6"/>
    </xf>
    <xf numFmtId="0" fontId="6" fillId="12" borderId="15" xfId="1" applyFont="1" applyFill="1" applyBorder="1" applyAlignment="1">
      <alignment horizontal="left" vertical="center" indent="6"/>
    </xf>
    <xf numFmtId="0" fontId="6" fillId="12" borderId="152" xfId="1" applyFont="1" applyFill="1" applyBorder="1" applyAlignment="1">
      <alignment horizontal="left" vertical="center" indent="6"/>
    </xf>
    <xf numFmtId="0" fontId="6" fillId="12" borderId="17" xfId="1" applyFont="1" applyFill="1" applyBorder="1" applyAlignment="1">
      <alignment horizontal="left" vertical="center" indent="6"/>
    </xf>
    <xf numFmtId="0" fontId="6" fillId="12" borderId="18" xfId="1" applyFont="1" applyFill="1" applyBorder="1" applyAlignment="1">
      <alignment horizontal="left" vertical="center" indent="6"/>
    </xf>
    <xf numFmtId="0" fontId="6" fillId="12" borderId="122" xfId="1" applyFont="1" applyFill="1" applyBorder="1" applyAlignment="1">
      <alignment horizontal="left" vertical="center" indent="6"/>
    </xf>
    <xf numFmtId="0" fontId="6" fillId="12" borderId="123" xfId="1" applyFont="1" applyFill="1" applyBorder="1" applyAlignment="1">
      <alignment horizontal="left" vertical="center" indent="6"/>
    </xf>
    <xf numFmtId="0" fontId="6" fillId="12" borderId="124" xfId="1" applyFont="1" applyFill="1" applyBorder="1" applyAlignment="1">
      <alignment horizontal="left" vertical="center" indent="6"/>
    </xf>
    <xf numFmtId="0" fontId="2" fillId="11" borderId="189" xfId="1" applyFont="1" applyFill="1" applyBorder="1" applyAlignment="1" applyProtection="1">
      <alignment horizontal="left" vertical="center" indent="6"/>
      <protection hidden="1"/>
    </xf>
    <xf numFmtId="0" fontId="119" fillId="0" borderId="211" xfId="1" applyFont="1" applyBorder="1" applyAlignment="1" applyProtection="1">
      <alignment horizontal="left"/>
      <protection locked="0" hidden="1"/>
    </xf>
    <xf numFmtId="0" fontId="119" fillId="0" borderId="68" xfId="1" applyFont="1" applyBorder="1" applyAlignment="1" applyProtection="1">
      <alignment horizontal="left"/>
      <protection locked="0" hidden="1"/>
    </xf>
    <xf numFmtId="0" fontId="119" fillId="0" borderId="38" xfId="1" applyFont="1" applyBorder="1" applyAlignment="1" applyProtection="1">
      <alignment horizontal="left"/>
      <protection locked="0" hidden="1"/>
    </xf>
    <xf numFmtId="0" fontId="64" fillId="11" borderId="80" xfId="1" applyFont="1" applyFill="1" applyBorder="1" applyAlignment="1" applyProtection="1">
      <alignment horizontal="center" vertical="center" textRotation="90" wrapText="1"/>
      <protection hidden="1"/>
    </xf>
    <xf numFmtId="0" fontId="64" fillId="11" borderId="98" xfId="1" applyFont="1" applyFill="1" applyBorder="1" applyAlignment="1" applyProtection="1">
      <alignment horizontal="center" vertical="center" textRotation="90" wrapText="1"/>
      <protection hidden="1"/>
    </xf>
    <xf numFmtId="0" fontId="64" fillId="11" borderId="183" xfId="1" applyFont="1" applyFill="1" applyBorder="1" applyAlignment="1" applyProtection="1">
      <alignment horizontal="center" vertical="center" textRotation="90" wrapText="1"/>
      <protection hidden="1"/>
    </xf>
    <xf numFmtId="0" fontId="64" fillId="11" borderId="179" xfId="1" applyFont="1" applyFill="1" applyBorder="1" applyAlignment="1" applyProtection="1">
      <alignment horizontal="center" vertical="center" textRotation="90" wrapText="1"/>
      <protection hidden="1"/>
    </xf>
    <xf numFmtId="0" fontId="65" fillId="11" borderId="198" xfId="1" applyFont="1" applyFill="1" applyBorder="1" applyAlignment="1" applyProtection="1">
      <alignment horizontal="center" vertical="center" wrapText="1"/>
      <protection hidden="1"/>
    </xf>
    <xf numFmtId="0" fontId="65" fillId="11" borderId="3" xfId="1" applyFont="1" applyFill="1" applyBorder="1" applyAlignment="1" applyProtection="1">
      <alignment horizontal="center" vertical="center" wrapText="1"/>
      <protection hidden="1"/>
    </xf>
    <xf numFmtId="0" fontId="65" fillId="11" borderId="93" xfId="1" applyFont="1" applyFill="1" applyBorder="1" applyAlignment="1" applyProtection="1">
      <alignment horizontal="center" vertical="center" wrapText="1"/>
      <protection hidden="1"/>
    </xf>
    <xf numFmtId="0" fontId="64" fillId="11" borderId="211" xfId="1" applyFont="1" applyFill="1" applyBorder="1" applyAlignment="1" applyProtection="1">
      <alignment horizontal="center" vertical="center"/>
      <protection hidden="1"/>
    </xf>
    <xf numFmtId="0" fontId="64" fillId="11" borderId="68" xfId="1" applyFont="1" applyFill="1" applyBorder="1" applyAlignment="1" applyProtection="1">
      <alignment horizontal="center" vertical="center"/>
      <protection hidden="1"/>
    </xf>
    <xf numFmtId="0" fontId="64" fillId="11" borderId="94" xfId="1" applyFont="1" applyFill="1" applyBorder="1" applyAlignment="1" applyProtection="1">
      <alignment horizontal="center" vertical="center"/>
      <protection hidden="1"/>
    </xf>
    <xf numFmtId="0" fontId="92" fillId="11" borderId="192" xfId="1" applyFont="1" applyFill="1" applyBorder="1" applyAlignment="1" applyProtection="1">
      <alignment horizontal="center" vertical="center" textRotation="90" wrapText="1"/>
      <protection hidden="1"/>
    </xf>
    <xf numFmtId="0" fontId="92" fillId="11" borderId="1" xfId="1" applyFont="1" applyFill="1" applyBorder="1" applyAlignment="1" applyProtection="1">
      <alignment horizontal="center" vertical="center" textRotation="90" wrapText="1"/>
      <protection hidden="1"/>
    </xf>
    <xf numFmtId="0" fontId="92" fillId="11" borderId="52" xfId="1" applyFont="1" applyFill="1" applyBorder="1" applyAlignment="1" applyProtection="1">
      <alignment horizontal="center" vertical="center" textRotation="90" wrapText="1"/>
      <protection hidden="1"/>
    </xf>
    <xf numFmtId="0" fontId="92" fillId="11" borderId="5" xfId="1" applyFont="1" applyFill="1" applyBorder="1" applyAlignment="1" applyProtection="1">
      <alignment horizontal="center" vertical="center" textRotation="90" wrapText="1"/>
      <protection hidden="1"/>
    </xf>
    <xf numFmtId="0" fontId="92" fillId="11" borderId="62" xfId="1" applyFont="1" applyFill="1" applyBorder="1" applyAlignment="1" applyProtection="1">
      <alignment horizontal="center" vertical="center" textRotation="90" wrapText="1"/>
      <protection hidden="1"/>
    </xf>
    <xf numFmtId="0" fontId="92" fillId="11" borderId="218" xfId="1" applyFont="1" applyFill="1" applyBorder="1" applyAlignment="1" applyProtection="1">
      <alignment horizontal="center" vertical="center" textRotation="90" wrapText="1"/>
      <protection hidden="1"/>
    </xf>
    <xf numFmtId="0" fontId="64" fillId="11" borderId="198" xfId="1" applyFont="1" applyFill="1" applyBorder="1" applyAlignment="1" applyProtection="1">
      <alignment horizontal="center" vertical="center" wrapText="1"/>
      <protection hidden="1"/>
    </xf>
  </cellXfs>
  <cellStyles count="8">
    <cellStyle name="Hiperłącze" xfId="2" builtinId="8"/>
    <cellStyle name="Normalny" xfId="0" builtinId="0"/>
    <cellStyle name="Normalny 2" xfId="1" xr:uid="{CF98EF81-3D48-4062-9437-CDD2F409864A}"/>
    <cellStyle name="Normalny 2 2" xfId="3" xr:uid="{899F540B-1A8A-4E06-887A-EE5F933B03C3}"/>
    <cellStyle name="Normalny 8" xfId="5" xr:uid="{97DF7FB4-0700-407A-9B44-C51E13A136FD}"/>
    <cellStyle name="Normalny 8 3" xfId="6" xr:uid="{92A8E6C8-9E3E-4FF2-8CAE-0BBC8A63D575}"/>
    <cellStyle name="Uwaga 2" xfId="7" xr:uid="{7B1B4BD6-9CD6-4C57-B7B5-82A5495908F8}"/>
    <cellStyle name="Walutowy 2" xfId="4" xr:uid="{06C4DB5B-7A86-4D64-92E6-569723F319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63498</xdr:colOff>
      <xdr:row>0</xdr:row>
      <xdr:rowOff>303893</xdr:rowOff>
    </xdr:from>
    <xdr:ext cx="1789949" cy="1265464"/>
    <xdr:pic>
      <xdr:nvPicPr>
        <xdr:cNvPr id="2" name="Obraz 1" descr="balet.jpg">
          <a:extLst>
            <a:ext uri="{FF2B5EF4-FFF2-40B4-BE49-F238E27FC236}">
              <a16:creationId xmlns:a16="http://schemas.microsoft.com/office/drawing/2014/main" id="{3618B87C-D050-478E-A9DA-69AF39B68B3F}"/>
            </a:ext>
          </a:extLst>
        </xdr:cNvPr>
        <xdr:cNvPicPr>
          <a:picLocks noChangeAspect="1"/>
        </xdr:cNvPicPr>
      </xdr:nvPicPr>
      <xdr:blipFill>
        <a:blip xmlns:r="http://schemas.openxmlformats.org/officeDocument/2006/relationships" r:embed="rId1" cstate="print"/>
        <a:stretch>
          <a:fillRect/>
        </a:stretch>
      </xdr:blipFill>
      <xdr:spPr>
        <a:xfrm>
          <a:off x="6664323" y="303893"/>
          <a:ext cx="1789949" cy="1265464"/>
        </a:xfrm>
        <a:prstGeom prst="rect">
          <a:avLst/>
        </a:prstGeom>
      </xdr:spPr>
    </xdr:pic>
    <xdr:clientData/>
  </xdr:oneCellAnchor>
  <xdr:twoCellAnchor editAs="oneCell">
    <xdr:from>
      <xdr:col>1</xdr:col>
      <xdr:colOff>197556</xdr:colOff>
      <xdr:row>0</xdr:row>
      <xdr:rowOff>1330575</xdr:rowOff>
    </xdr:from>
    <xdr:to>
      <xdr:col>2</xdr:col>
      <xdr:colOff>738481</xdr:colOff>
      <xdr:row>2</xdr:row>
      <xdr:rowOff>101985</xdr:rowOff>
    </xdr:to>
    <xdr:pic>
      <xdr:nvPicPr>
        <xdr:cNvPr id="3" name="Obraz 2">
          <a:extLst>
            <a:ext uri="{FF2B5EF4-FFF2-40B4-BE49-F238E27FC236}">
              <a16:creationId xmlns:a16="http://schemas.microsoft.com/office/drawing/2014/main" id="{FB05A8D0-B22B-44AE-B8E6-A3C6EC32EF8A}"/>
            </a:ext>
          </a:extLst>
        </xdr:cNvPr>
        <xdr:cNvPicPr>
          <a:picLocks noChangeAspect="1"/>
        </xdr:cNvPicPr>
      </xdr:nvPicPr>
      <xdr:blipFill>
        <a:blip xmlns:r="http://schemas.openxmlformats.org/officeDocument/2006/relationships" r:embed="rId2"/>
        <a:stretch>
          <a:fillRect/>
        </a:stretch>
      </xdr:blipFill>
      <xdr:spPr>
        <a:xfrm>
          <a:off x="511881" y="1330575"/>
          <a:ext cx="1588675" cy="990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F21B-8D7B-4575-B11B-CC36C27B334A}">
  <dimension ref="A1:S85"/>
  <sheetViews>
    <sheetView showGridLines="0" view="pageBreakPreview" zoomScale="90" zoomScaleNormal="90" zoomScaleSheetLayoutView="90" workbookViewId="0">
      <selection activeCell="H57" sqref="H57"/>
    </sheetView>
  </sheetViews>
  <sheetFormatPr defaultColWidth="9.140625" defaultRowHeight="12.75" x14ac:dyDescent="0.2"/>
  <cols>
    <col min="1" max="1" width="32.42578125" style="11" customWidth="1"/>
    <col min="2" max="2" width="2.85546875" style="11" customWidth="1"/>
    <col min="3" max="3" width="27.5703125" style="11" customWidth="1"/>
    <col min="4" max="4" width="5" style="11" customWidth="1"/>
    <col min="5" max="5" width="2.85546875" style="11" customWidth="1"/>
    <col min="6" max="6" width="35.140625" style="11" customWidth="1"/>
    <col min="7" max="7" width="14.85546875" style="11" customWidth="1"/>
    <col min="8" max="8" width="15.85546875" style="11" customWidth="1"/>
    <col min="9" max="9" width="4.28515625" style="11" customWidth="1"/>
    <col min="10" max="10" width="1.85546875" style="11" customWidth="1"/>
    <col min="11" max="11" width="11.140625" style="11" customWidth="1"/>
    <col min="12" max="12" width="4.140625" style="11" customWidth="1"/>
    <col min="13" max="13" width="4.5703125" style="11" customWidth="1"/>
    <col min="14" max="14" width="24.5703125" style="11" customWidth="1"/>
    <col min="15" max="15" width="3.7109375" style="11" customWidth="1"/>
    <col min="16" max="16" width="5.5703125" style="11" customWidth="1"/>
    <col min="17" max="16384" width="9.140625" style="11"/>
  </cols>
  <sheetData>
    <row r="1" spans="1:19" s="4" customFormat="1" ht="26.25" customHeight="1" x14ac:dyDescent="0.25">
      <c r="A1" s="1022" t="s">
        <v>0</v>
      </c>
      <c r="B1" s="1"/>
      <c r="C1" s="1119" t="s">
        <v>1</v>
      </c>
      <c r="D1" s="1120"/>
      <c r="E1" s="2"/>
      <c r="F1" s="1022" t="s">
        <v>2</v>
      </c>
      <c r="G1" s="3"/>
      <c r="H1" s="1121" t="s">
        <v>3</v>
      </c>
      <c r="I1" s="1122"/>
      <c r="J1" s="2"/>
      <c r="M1" s="1023"/>
      <c r="N1" s="1123" t="s">
        <v>4</v>
      </c>
      <c r="O1" s="1120"/>
      <c r="P1" s="5"/>
    </row>
    <row r="2" spans="1:19" ht="15.75" customHeight="1" x14ac:dyDescent="0.3">
      <c r="A2" s="6"/>
      <c r="B2" s="7"/>
      <c r="C2" s="8"/>
      <c r="D2" s="9"/>
      <c r="E2" s="7"/>
      <c r="F2" s="10"/>
      <c r="G2" s="7"/>
      <c r="H2" s="8"/>
      <c r="I2" s="9"/>
      <c r="J2" s="7"/>
      <c r="M2" s="8"/>
      <c r="N2" s="7"/>
      <c r="O2" s="9"/>
      <c r="P2" s="7"/>
    </row>
    <row r="3" spans="1:19" ht="12.75" customHeight="1" x14ac:dyDescent="0.2">
      <c r="A3" s="12" t="s">
        <v>5</v>
      </c>
      <c r="B3" s="7"/>
      <c r="C3" s="8" t="s">
        <v>6</v>
      </c>
      <c r="D3" s="13" t="s">
        <v>7</v>
      </c>
      <c r="E3" s="7"/>
      <c r="F3" s="10" t="s">
        <v>8</v>
      </c>
      <c r="G3" s="7"/>
      <c r="H3" s="8" t="s">
        <v>9</v>
      </c>
      <c r="I3" s="14" t="s">
        <v>10</v>
      </c>
      <c r="J3" s="7"/>
      <c r="M3" s="8"/>
      <c r="N3" s="7" t="s">
        <v>11</v>
      </c>
      <c r="O3" s="15" t="s">
        <v>12</v>
      </c>
      <c r="P3" s="7"/>
    </row>
    <row r="4" spans="1:19" ht="12.75" customHeight="1" x14ac:dyDescent="0.2">
      <c r="A4" s="12" t="s">
        <v>13</v>
      </c>
      <c r="B4" s="7"/>
      <c r="C4" s="8" t="s">
        <v>14</v>
      </c>
      <c r="D4" s="13" t="s">
        <v>15</v>
      </c>
      <c r="E4" s="7"/>
      <c r="F4" s="10" t="s">
        <v>16</v>
      </c>
      <c r="G4" s="7"/>
      <c r="H4" s="8" t="s">
        <v>17</v>
      </c>
      <c r="I4" s="14" t="s">
        <v>18</v>
      </c>
      <c r="J4" s="7"/>
      <c r="M4" s="8"/>
      <c r="N4" s="7" t="s">
        <v>19</v>
      </c>
      <c r="O4" s="15" t="s">
        <v>20</v>
      </c>
      <c r="P4" s="7"/>
    </row>
    <row r="5" spans="1:19" ht="12.75" customHeight="1" x14ac:dyDescent="0.2">
      <c r="A5" s="12" t="s">
        <v>21</v>
      </c>
      <c r="B5" s="7"/>
      <c r="C5" s="8" t="s">
        <v>22</v>
      </c>
      <c r="D5" s="13" t="s">
        <v>23</v>
      </c>
      <c r="E5" s="7"/>
      <c r="F5" s="16"/>
      <c r="G5" s="7"/>
      <c r="H5" s="17"/>
      <c r="I5" s="18"/>
      <c r="J5" s="7"/>
      <c r="M5" s="8"/>
      <c r="N5" s="7" t="s">
        <v>24</v>
      </c>
      <c r="O5" s="15" t="s">
        <v>25</v>
      </c>
      <c r="P5" s="7"/>
    </row>
    <row r="6" spans="1:19" ht="12.75" customHeight="1" x14ac:dyDescent="0.2">
      <c r="A6" s="12" t="s">
        <v>26</v>
      </c>
      <c r="B6" s="7"/>
      <c r="C6" s="8" t="s">
        <v>27</v>
      </c>
      <c r="D6" s="13" t="s">
        <v>28</v>
      </c>
      <c r="E6" s="7"/>
      <c r="F6" s="7"/>
      <c r="G6" s="7"/>
      <c r="H6" s="19"/>
      <c r="I6" s="20"/>
      <c r="J6" s="7"/>
      <c r="K6" s="7"/>
      <c r="L6" s="7"/>
      <c r="M6" s="8"/>
      <c r="N6" s="7" t="s">
        <v>28</v>
      </c>
      <c r="O6" s="15" t="s">
        <v>29</v>
      </c>
      <c r="P6" s="7"/>
    </row>
    <row r="7" spans="1:19" ht="12.75" customHeight="1" x14ac:dyDescent="0.2">
      <c r="A7" s="12" t="s">
        <v>30</v>
      </c>
      <c r="B7" s="7"/>
      <c r="C7" s="8" t="s">
        <v>31</v>
      </c>
      <c r="D7" s="13" t="s">
        <v>32</v>
      </c>
      <c r="E7" s="7"/>
      <c r="F7" s="7"/>
      <c r="G7" s="7"/>
      <c r="H7" s="19"/>
      <c r="I7" s="20"/>
      <c r="J7" s="7"/>
      <c r="K7" s="7"/>
      <c r="L7" s="7"/>
      <c r="M7" s="17"/>
      <c r="N7" s="21"/>
      <c r="O7" s="22"/>
      <c r="P7" s="7"/>
    </row>
    <row r="8" spans="1:19" x14ac:dyDescent="0.2">
      <c r="A8" s="23" t="s">
        <v>33</v>
      </c>
      <c r="B8" s="7"/>
      <c r="C8" s="8" t="s">
        <v>34</v>
      </c>
      <c r="D8" s="13" t="s">
        <v>35</v>
      </c>
      <c r="E8" s="7"/>
      <c r="F8" s="7"/>
      <c r="G8" s="7"/>
      <c r="H8" s="19"/>
      <c r="I8" s="20"/>
      <c r="J8" s="7"/>
      <c r="K8" s="7"/>
      <c r="L8" s="7"/>
      <c r="M8" s="7"/>
      <c r="N8" s="7"/>
      <c r="O8" s="7"/>
      <c r="P8" s="7"/>
    </row>
    <row r="9" spans="1:19" x14ac:dyDescent="0.2">
      <c r="A9" s="12" t="s">
        <v>36</v>
      </c>
      <c r="B9" s="7"/>
      <c r="C9" s="8" t="s">
        <v>37</v>
      </c>
      <c r="D9" s="13" t="s">
        <v>38</v>
      </c>
      <c r="E9" s="7"/>
      <c r="F9" s="24"/>
      <c r="G9" s="7"/>
      <c r="H9" s="7"/>
      <c r="I9" s="7"/>
      <c r="J9" s="7"/>
      <c r="K9" s="7"/>
      <c r="L9" s="7"/>
      <c r="M9" s="7"/>
      <c r="N9" s="7"/>
      <c r="O9" s="7"/>
      <c r="P9" s="7"/>
    </row>
    <row r="10" spans="1:19" x14ac:dyDescent="0.2">
      <c r="A10" s="12" t="s">
        <v>39</v>
      </c>
      <c r="B10" s="7"/>
      <c r="C10" s="17"/>
      <c r="D10" s="25"/>
      <c r="E10" s="7"/>
      <c r="F10" s="7"/>
      <c r="G10" s="7"/>
      <c r="I10" s="7"/>
      <c r="J10" s="7"/>
      <c r="K10" s="7"/>
      <c r="L10" s="7"/>
      <c r="M10" s="7"/>
      <c r="N10" s="7"/>
      <c r="O10" s="7"/>
      <c r="P10" s="7"/>
    </row>
    <row r="11" spans="1:19" x14ac:dyDescent="0.2">
      <c r="A11" s="12" t="s">
        <v>40</v>
      </c>
      <c r="B11" s="7"/>
      <c r="E11" s="7"/>
      <c r="F11" s="7"/>
      <c r="G11" s="7"/>
      <c r="H11" s="7"/>
      <c r="I11" s="7"/>
      <c r="J11" s="7"/>
      <c r="K11" s="7"/>
      <c r="L11" s="7"/>
      <c r="M11" s="7"/>
      <c r="N11" s="7"/>
      <c r="O11" s="7"/>
      <c r="P11" s="7"/>
    </row>
    <row r="12" spans="1:19" ht="12.75" customHeight="1" x14ac:dyDescent="0.2">
      <c r="A12" s="12" t="s">
        <v>41</v>
      </c>
      <c r="B12" s="7"/>
      <c r="C12" s="7"/>
      <c r="D12" s="7"/>
      <c r="E12" s="7"/>
      <c r="F12" s="1124" t="s">
        <v>42</v>
      </c>
      <c r="G12" s="1125"/>
      <c r="H12" s="1126"/>
      <c r="I12" s="26"/>
      <c r="J12" s="27"/>
      <c r="L12" s="7"/>
      <c r="M12" s="7"/>
      <c r="N12" s="7"/>
      <c r="O12" s="7"/>
      <c r="P12" s="7"/>
      <c r="S12" s="7"/>
    </row>
    <row r="13" spans="1:19" ht="12.75" customHeight="1" x14ac:dyDescent="0.2">
      <c r="A13" s="12" t="s">
        <v>43</v>
      </c>
      <c r="B13" s="7"/>
      <c r="C13" s="7"/>
      <c r="D13" s="7"/>
      <c r="E13" s="7"/>
      <c r="F13" s="1127"/>
      <c r="G13" s="1128"/>
      <c r="H13" s="1129"/>
      <c r="I13" s="26"/>
      <c r="J13" s="1124" t="s">
        <v>44</v>
      </c>
      <c r="K13" s="1125"/>
      <c r="L13" s="1126"/>
      <c r="M13" s="7"/>
      <c r="N13" s="7"/>
      <c r="O13" s="7"/>
      <c r="P13" s="7"/>
      <c r="S13" s="7"/>
    </row>
    <row r="14" spans="1:19" ht="15.75" x14ac:dyDescent="0.2">
      <c r="A14" s="12" t="s">
        <v>45</v>
      </c>
      <c r="B14" s="7"/>
      <c r="C14" s="7"/>
      <c r="D14" s="7"/>
      <c r="E14" s="7"/>
      <c r="F14" s="28"/>
      <c r="G14" s="29"/>
      <c r="H14" s="30"/>
      <c r="I14" s="29"/>
      <c r="J14" s="1127"/>
      <c r="K14" s="1128"/>
      <c r="L14" s="1129"/>
      <c r="N14" s="1130" t="s">
        <v>46</v>
      </c>
      <c r="O14" s="7"/>
      <c r="P14" s="7"/>
      <c r="S14" s="7"/>
    </row>
    <row r="15" spans="1:19" x14ac:dyDescent="0.2">
      <c r="A15" s="12" t="s">
        <v>47</v>
      </c>
      <c r="B15" s="7"/>
      <c r="C15" s="7"/>
      <c r="D15" s="7"/>
      <c r="E15" s="7"/>
      <c r="F15" s="31" t="s">
        <v>13</v>
      </c>
      <c r="H15" s="9"/>
      <c r="I15" s="32"/>
      <c r="J15" s="8"/>
      <c r="L15" s="33"/>
      <c r="N15" s="1131"/>
      <c r="O15" s="7"/>
      <c r="P15" s="7"/>
      <c r="S15" s="7"/>
    </row>
    <row r="16" spans="1:19" x14ac:dyDescent="0.2">
      <c r="A16" s="12" t="s">
        <v>48</v>
      </c>
      <c r="B16" s="7"/>
      <c r="C16" s="1132" t="s">
        <v>49</v>
      </c>
      <c r="D16" s="1133"/>
      <c r="E16" s="7"/>
      <c r="F16" s="31" t="s">
        <v>21</v>
      </c>
      <c r="H16" s="9"/>
      <c r="I16" s="32"/>
      <c r="J16" s="8" t="s">
        <v>50</v>
      </c>
      <c r="L16" s="9" t="s">
        <v>51</v>
      </c>
      <c r="M16" s="7"/>
      <c r="N16" s="10"/>
      <c r="O16" s="7"/>
      <c r="P16" s="7"/>
      <c r="R16" s="7"/>
      <c r="S16" s="7"/>
    </row>
    <row r="17" spans="1:19" x14ac:dyDescent="0.2">
      <c r="A17" s="12" t="s">
        <v>52</v>
      </c>
      <c r="B17" s="7"/>
      <c r="C17" s="8"/>
      <c r="D17" s="9"/>
      <c r="E17" s="7"/>
      <c r="F17" s="31" t="s">
        <v>26</v>
      </c>
      <c r="H17" s="9"/>
      <c r="I17" s="32"/>
      <c r="J17" s="8" t="s">
        <v>53</v>
      </c>
      <c r="L17" s="9" t="s">
        <v>54</v>
      </c>
      <c r="N17" s="10" t="s">
        <v>55</v>
      </c>
      <c r="O17" s="7"/>
      <c r="P17" s="7"/>
      <c r="Q17" s="7"/>
      <c r="R17" s="7"/>
      <c r="S17" s="7"/>
    </row>
    <row r="18" spans="1:19" ht="12.75" customHeight="1" x14ac:dyDescent="0.2">
      <c r="A18" s="12" t="s">
        <v>56</v>
      </c>
      <c r="B18" s="7"/>
      <c r="C18" s="8" t="s">
        <v>57</v>
      </c>
      <c r="D18" s="9" t="s">
        <v>58</v>
      </c>
      <c r="E18" s="7"/>
      <c r="F18" s="31" t="s">
        <v>36</v>
      </c>
      <c r="H18" s="9"/>
      <c r="I18" s="32"/>
      <c r="J18" s="8" t="s">
        <v>59</v>
      </c>
      <c r="L18" s="9" t="s">
        <v>60</v>
      </c>
      <c r="N18" s="10" t="s">
        <v>61</v>
      </c>
      <c r="O18" s="7"/>
      <c r="P18" s="7"/>
    </row>
    <row r="19" spans="1:19" ht="12.75" customHeight="1" x14ac:dyDescent="0.2">
      <c r="A19" s="12" t="s">
        <v>62</v>
      </c>
      <c r="B19" s="7"/>
      <c r="C19" s="8" t="s">
        <v>63</v>
      </c>
      <c r="D19" s="9" t="s">
        <v>12</v>
      </c>
      <c r="E19" s="7"/>
      <c r="F19" s="31" t="s">
        <v>39</v>
      </c>
      <c r="H19" s="9"/>
      <c r="I19" s="32"/>
      <c r="J19" s="34"/>
      <c r="K19" s="35"/>
      <c r="L19" s="18"/>
      <c r="M19" s="7"/>
      <c r="N19" s="16"/>
      <c r="O19" s="7"/>
      <c r="P19" s="7"/>
    </row>
    <row r="20" spans="1:19" x14ac:dyDescent="0.2">
      <c r="A20" s="12" t="s">
        <v>64</v>
      </c>
      <c r="B20" s="7"/>
      <c r="C20" s="17"/>
      <c r="D20" s="18"/>
      <c r="E20" s="7"/>
      <c r="F20" s="31" t="s">
        <v>40</v>
      </c>
      <c r="H20" s="9"/>
      <c r="I20" s="32"/>
      <c r="L20" s="7"/>
      <c r="M20" s="7"/>
      <c r="N20" s="1134"/>
      <c r="O20" s="7"/>
      <c r="P20" s="7"/>
    </row>
    <row r="21" spans="1:19" x14ac:dyDescent="0.2">
      <c r="A21" s="12" t="s">
        <v>65</v>
      </c>
      <c r="B21" s="7"/>
      <c r="C21" s="7"/>
      <c r="D21" s="7"/>
      <c r="E21" s="7"/>
      <c r="F21" s="31" t="s">
        <v>41</v>
      </c>
      <c r="H21" s="9"/>
      <c r="I21" s="32"/>
      <c r="N21" s="1134"/>
      <c r="O21" s="7"/>
      <c r="P21" s="7"/>
    </row>
    <row r="22" spans="1:19" x14ac:dyDescent="0.2">
      <c r="A22" s="12" t="s">
        <v>66</v>
      </c>
      <c r="B22" s="7"/>
      <c r="C22" s="7"/>
      <c r="D22" s="7"/>
      <c r="E22" s="7"/>
      <c r="F22" s="31" t="s">
        <v>45</v>
      </c>
      <c r="H22" s="9"/>
      <c r="I22" s="32"/>
      <c r="O22" s="7"/>
      <c r="P22" s="7"/>
    </row>
    <row r="23" spans="1:19" ht="12.75" customHeight="1" x14ac:dyDescent="0.2">
      <c r="A23" s="12" t="s">
        <v>67</v>
      </c>
      <c r="B23" s="7"/>
      <c r="C23" s="1135" t="s">
        <v>68</v>
      </c>
      <c r="D23" s="1136"/>
      <c r="E23" s="7"/>
      <c r="F23" s="31" t="s">
        <v>47</v>
      </c>
      <c r="H23" s="9"/>
      <c r="I23" s="32"/>
      <c r="J23" s="36"/>
      <c r="K23" s="1115" t="s">
        <v>69</v>
      </c>
      <c r="L23" s="1137"/>
      <c r="M23" s="1137"/>
      <c r="N23" s="1116"/>
      <c r="O23" s="7"/>
      <c r="P23" s="7"/>
    </row>
    <row r="24" spans="1:19" ht="12.75" customHeight="1" x14ac:dyDescent="0.2">
      <c r="A24" s="12" t="s">
        <v>70</v>
      </c>
      <c r="B24" s="7"/>
      <c r="C24" s="37"/>
      <c r="D24" s="9"/>
      <c r="E24" s="7"/>
      <c r="F24" s="31" t="s">
        <v>48</v>
      </c>
      <c r="H24" s="9"/>
      <c r="I24" s="38"/>
      <c r="J24" s="36"/>
      <c r="K24" s="1117"/>
      <c r="L24" s="1138"/>
      <c r="M24" s="1138"/>
      <c r="N24" s="1118"/>
      <c r="O24" s="7"/>
      <c r="P24" s="7"/>
    </row>
    <row r="25" spans="1:19" ht="12.75" customHeight="1" x14ac:dyDescent="0.2">
      <c r="A25" s="12" t="s">
        <v>71</v>
      </c>
      <c r="B25" s="7"/>
      <c r="C25" s="8" t="s">
        <v>72</v>
      </c>
      <c r="D25" s="9" t="s">
        <v>73</v>
      </c>
      <c r="E25" s="7"/>
      <c r="F25" s="31" t="s">
        <v>52</v>
      </c>
      <c r="H25" s="9"/>
      <c r="I25" s="32"/>
      <c r="J25" s="36"/>
      <c r="K25" s="37"/>
      <c r="N25" s="33"/>
      <c r="O25" s="7"/>
      <c r="P25" s="7"/>
    </row>
    <row r="26" spans="1:19" ht="12.75" customHeight="1" x14ac:dyDescent="0.2">
      <c r="A26" s="23" t="s">
        <v>74</v>
      </c>
      <c r="B26" s="7"/>
      <c r="C26" s="8" t="s">
        <v>75</v>
      </c>
      <c r="D26" s="9" t="s">
        <v>76</v>
      </c>
      <c r="E26" s="7"/>
      <c r="F26" s="31" t="s">
        <v>77</v>
      </c>
      <c r="H26" s="9"/>
      <c r="I26" s="32"/>
      <c r="J26" s="7"/>
      <c r="K26" s="39" t="s">
        <v>78</v>
      </c>
      <c r="N26" s="33"/>
      <c r="O26" s="7"/>
      <c r="P26" s="7"/>
    </row>
    <row r="27" spans="1:19" ht="12.75" customHeight="1" x14ac:dyDescent="0.2">
      <c r="A27" s="23" t="s">
        <v>79</v>
      </c>
      <c r="B27" s="7"/>
      <c r="C27" s="8" t="s">
        <v>80</v>
      </c>
      <c r="D27" s="9" t="s">
        <v>81</v>
      </c>
      <c r="E27" s="7"/>
      <c r="F27" s="31" t="s">
        <v>82</v>
      </c>
      <c r="H27" s="9"/>
      <c r="I27" s="32"/>
      <c r="J27" s="7"/>
      <c r="K27" s="39" t="s">
        <v>83</v>
      </c>
      <c r="N27" s="33"/>
      <c r="O27" s="7"/>
      <c r="P27" s="7"/>
    </row>
    <row r="28" spans="1:19" ht="12.75" customHeight="1" x14ac:dyDescent="0.2">
      <c r="A28" s="40" t="s">
        <v>84</v>
      </c>
      <c r="B28" s="7"/>
      <c r="C28" s="8" t="s">
        <v>85</v>
      </c>
      <c r="D28" s="9" t="s">
        <v>86</v>
      </c>
      <c r="E28" s="7"/>
      <c r="F28" s="31" t="s">
        <v>87</v>
      </c>
      <c r="H28" s="9"/>
      <c r="I28" s="32"/>
      <c r="J28" s="7"/>
      <c r="K28" s="39" t="s">
        <v>88</v>
      </c>
      <c r="N28" s="33"/>
      <c r="O28" s="7"/>
      <c r="P28" s="7"/>
    </row>
    <row r="29" spans="1:19" ht="12.75" customHeight="1" x14ac:dyDescent="0.2">
      <c r="A29" s="23" t="s">
        <v>89</v>
      </c>
      <c r="B29" s="7"/>
      <c r="C29" s="8" t="s">
        <v>90</v>
      </c>
      <c r="D29" s="9" t="s">
        <v>91</v>
      </c>
      <c r="E29" s="7"/>
      <c r="F29" s="31" t="s">
        <v>92</v>
      </c>
      <c r="H29" s="9"/>
      <c r="I29" s="32"/>
      <c r="J29" s="7"/>
      <c r="K29" s="39" t="s">
        <v>93</v>
      </c>
      <c r="N29" s="33"/>
      <c r="O29" s="7"/>
      <c r="P29" s="7"/>
    </row>
    <row r="30" spans="1:19" ht="12.75" customHeight="1" x14ac:dyDescent="0.2">
      <c r="A30" s="12" t="s">
        <v>94</v>
      </c>
      <c r="B30" s="7"/>
      <c r="C30" s="8" t="s">
        <v>95</v>
      </c>
      <c r="D30" s="9" t="s">
        <v>96</v>
      </c>
      <c r="E30" s="7"/>
      <c r="F30" s="31" t="s">
        <v>97</v>
      </c>
      <c r="H30" s="9"/>
      <c r="I30" s="32"/>
      <c r="J30" s="7"/>
      <c r="K30" s="39" t="s">
        <v>98</v>
      </c>
      <c r="N30" s="33"/>
      <c r="O30" s="7"/>
      <c r="P30" s="7"/>
    </row>
    <row r="31" spans="1:19" ht="12.75" customHeight="1" x14ac:dyDescent="0.2">
      <c r="A31" s="23" t="s">
        <v>99</v>
      </c>
      <c r="B31" s="7"/>
      <c r="C31" s="8" t="s">
        <v>100</v>
      </c>
      <c r="D31" s="9" t="s">
        <v>101</v>
      </c>
      <c r="E31" s="7"/>
      <c r="F31" s="31" t="s">
        <v>102</v>
      </c>
      <c r="H31" s="9"/>
      <c r="I31" s="32"/>
      <c r="J31" s="7"/>
      <c r="K31" s="39" t="s">
        <v>103</v>
      </c>
      <c r="N31" s="33"/>
      <c r="O31" s="7"/>
      <c r="P31" s="7"/>
    </row>
    <row r="32" spans="1:19" ht="12.75" customHeight="1" x14ac:dyDescent="0.2">
      <c r="A32" s="12" t="s">
        <v>104</v>
      </c>
      <c r="B32" s="7"/>
      <c r="C32" s="17"/>
      <c r="D32" s="18"/>
      <c r="E32" s="7"/>
      <c r="F32" s="31" t="s">
        <v>70</v>
      </c>
      <c r="H32" s="9"/>
      <c r="I32" s="32"/>
      <c r="K32" s="39" t="s">
        <v>105</v>
      </c>
      <c r="N32" s="33"/>
    </row>
    <row r="33" spans="1:17" ht="12.75" customHeight="1" x14ac:dyDescent="0.2">
      <c r="A33" s="12" t="s">
        <v>106</v>
      </c>
      <c r="B33" s="7"/>
      <c r="C33" s="7"/>
      <c r="D33" s="7"/>
      <c r="E33" s="7"/>
      <c r="F33" s="31" t="s">
        <v>107</v>
      </c>
      <c r="H33" s="9"/>
      <c r="K33" s="39" t="s">
        <v>108</v>
      </c>
    </row>
    <row r="34" spans="1:17" ht="12.75" customHeight="1" x14ac:dyDescent="0.2">
      <c r="A34" s="12" t="s">
        <v>109</v>
      </c>
      <c r="B34" s="7"/>
      <c r="C34" s="7"/>
      <c r="D34" s="7"/>
      <c r="E34" s="7"/>
      <c r="F34" s="34"/>
      <c r="G34" s="35"/>
      <c r="H34" s="18"/>
      <c r="K34" s="39" t="s">
        <v>110</v>
      </c>
      <c r="N34" s="33"/>
    </row>
    <row r="35" spans="1:17" ht="12.75" customHeight="1" x14ac:dyDescent="0.2">
      <c r="A35" s="12" t="s">
        <v>111</v>
      </c>
      <c r="B35" s="41"/>
      <c r="C35" s="7"/>
      <c r="D35" s="7"/>
      <c r="E35" s="7"/>
      <c r="F35" s="32"/>
      <c r="H35" s="7"/>
      <c r="I35" s="26"/>
      <c r="K35" s="39" t="s">
        <v>112</v>
      </c>
      <c r="N35" s="33"/>
    </row>
    <row r="36" spans="1:17" ht="12.75" customHeight="1" x14ac:dyDescent="0.2">
      <c r="A36" s="12" t="s">
        <v>113</v>
      </c>
      <c r="B36" s="41"/>
      <c r="C36" s="7"/>
      <c r="D36" s="7"/>
      <c r="E36" s="7"/>
      <c r="H36" s="7"/>
      <c r="I36" s="26"/>
      <c r="K36" s="39" t="s">
        <v>114</v>
      </c>
      <c r="N36" s="33"/>
    </row>
    <row r="37" spans="1:17" ht="12.75" customHeight="1" x14ac:dyDescent="0.2">
      <c r="A37" s="12" t="s">
        <v>115</v>
      </c>
      <c r="B37" s="41"/>
      <c r="C37" s="1024" t="s">
        <v>116</v>
      </c>
      <c r="E37" s="7"/>
      <c r="F37" s="1139" t="s">
        <v>117</v>
      </c>
      <c r="G37" s="1140"/>
      <c r="H37" s="1141"/>
      <c r="K37" s="39" t="s">
        <v>118</v>
      </c>
      <c r="N37" s="33"/>
    </row>
    <row r="38" spans="1:17" ht="12.75" customHeight="1" x14ac:dyDescent="0.2">
      <c r="A38" s="40" t="s">
        <v>119</v>
      </c>
      <c r="B38" s="42"/>
      <c r="C38" s="1025" t="s">
        <v>120</v>
      </c>
      <c r="E38" s="7"/>
      <c r="F38" s="1142"/>
      <c r="G38" s="1143"/>
      <c r="H38" s="1144"/>
      <c r="K38" s="39" t="s">
        <v>121</v>
      </c>
      <c r="N38" s="33"/>
      <c r="Q38" s="7"/>
    </row>
    <row r="39" spans="1:17" ht="12.75" customHeight="1" x14ac:dyDescent="0.2">
      <c r="A39" s="12" t="s">
        <v>122</v>
      </c>
      <c r="B39" s="43"/>
      <c r="C39" s="41"/>
      <c r="F39" s="8"/>
      <c r="G39" s="7"/>
      <c r="H39" s="9"/>
      <c r="K39" s="34" t="s">
        <v>123</v>
      </c>
      <c r="L39" s="35"/>
      <c r="M39" s="35"/>
      <c r="N39" s="44"/>
      <c r="Q39" s="7"/>
    </row>
    <row r="40" spans="1:17" ht="12.75" customHeight="1" x14ac:dyDescent="0.2">
      <c r="A40" s="12" t="s">
        <v>124</v>
      </c>
      <c r="B40" s="43"/>
      <c r="C40" s="45"/>
      <c r="F40" s="46" t="s">
        <v>125</v>
      </c>
      <c r="G40" s="47"/>
      <c r="H40" s="9"/>
      <c r="Q40" s="7"/>
    </row>
    <row r="41" spans="1:17" ht="12.75" customHeight="1" x14ac:dyDescent="0.2">
      <c r="A41" s="12" t="s">
        <v>107</v>
      </c>
      <c r="B41" s="43"/>
      <c r="C41" s="48"/>
      <c r="F41" s="49" t="s">
        <v>126</v>
      </c>
      <c r="G41" s="50"/>
      <c r="H41" s="44"/>
      <c r="Q41" s="7"/>
    </row>
    <row r="42" spans="1:17" ht="12.75" customHeight="1" x14ac:dyDescent="0.2">
      <c r="A42" s="12" t="s">
        <v>127</v>
      </c>
      <c r="B42" s="43"/>
      <c r="C42" s="48"/>
      <c r="K42" s="1107" t="s">
        <v>128</v>
      </c>
      <c r="L42" s="1108"/>
      <c r="M42" s="1108"/>
      <c r="N42" s="1108"/>
      <c r="O42" s="1109"/>
    </row>
    <row r="43" spans="1:17" ht="12.75" customHeight="1" x14ac:dyDescent="0.2">
      <c r="A43" s="23" t="s">
        <v>129</v>
      </c>
      <c r="C43" s="1113" t="s">
        <v>130</v>
      </c>
      <c r="F43" s="1115" t="s">
        <v>131</v>
      </c>
      <c r="G43" s="1116"/>
      <c r="K43" s="1110"/>
      <c r="L43" s="1111"/>
      <c r="M43" s="1111"/>
      <c r="N43" s="1111"/>
      <c r="O43" s="1112"/>
    </row>
    <row r="44" spans="1:17" ht="12.75" customHeight="1" x14ac:dyDescent="0.2">
      <c r="A44" s="23" t="s">
        <v>132</v>
      </c>
      <c r="C44" s="1114"/>
      <c r="F44" s="1117"/>
      <c r="G44" s="1118"/>
      <c r="K44" s="28"/>
      <c r="L44" s="29"/>
      <c r="M44" s="29"/>
      <c r="O44" s="33"/>
    </row>
    <row r="45" spans="1:17" ht="12.75" customHeight="1" x14ac:dyDescent="0.2">
      <c r="A45" s="51" t="s">
        <v>133</v>
      </c>
      <c r="C45" s="10"/>
      <c r="F45" s="37"/>
      <c r="G45" s="33"/>
      <c r="K45" s="8" t="s">
        <v>134</v>
      </c>
      <c r="L45" s="7"/>
      <c r="M45" s="7"/>
      <c r="O45" s="33"/>
    </row>
    <row r="46" spans="1:17" ht="12.75" customHeight="1" x14ac:dyDescent="0.2">
      <c r="A46" s="1026"/>
      <c r="C46" s="52" t="s">
        <v>135</v>
      </c>
      <c r="F46" s="37" t="s">
        <v>136</v>
      </c>
      <c r="G46" s="33"/>
      <c r="K46" s="17"/>
      <c r="L46" s="21"/>
      <c r="M46" s="21"/>
      <c r="N46" s="35"/>
      <c r="O46" s="44"/>
    </row>
    <row r="47" spans="1:17" ht="12.75" customHeight="1" x14ac:dyDescent="0.2">
      <c r="A47" s="1026"/>
      <c r="C47" s="23" t="s">
        <v>137</v>
      </c>
      <c r="F47" s="37" t="s">
        <v>138</v>
      </c>
      <c r="G47" s="33"/>
      <c r="K47" s="1145"/>
      <c r="L47" s="1145"/>
      <c r="M47" s="1145"/>
      <c r="N47" s="1145"/>
      <c r="O47" s="33"/>
    </row>
    <row r="48" spans="1:17" ht="12.75" customHeight="1" x14ac:dyDescent="0.2">
      <c r="A48" s="1026"/>
      <c r="C48" s="23" t="s">
        <v>139</v>
      </c>
      <c r="F48" s="37" t="s">
        <v>140</v>
      </c>
      <c r="G48" s="33"/>
      <c r="K48" s="1145"/>
      <c r="L48" s="1145"/>
      <c r="M48" s="1145"/>
      <c r="N48" s="1145"/>
    </row>
    <row r="49" spans="1:15" ht="12.75" customHeight="1" x14ac:dyDescent="0.2">
      <c r="A49" s="1026"/>
      <c r="C49" s="23" t="s">
        <v>141</v>
      </c>
      <c r="F49" s="37" t="s">
        <v>28</v>
      </c>
      <c r="G49" s="33"/>
      <c r="K49" s="53"/>
      <c r="L49" s="53"/>
      <c r="M49" s="53"/>
      <c r="N49" s="54"/>
    </row>
    <row r="50" spans="1:15" ht="12.75" customHeight="1" x14ac:dyDescent="0.2">
      <c r="A50" s="1026"/>
      <c r="C50" s="23" t="s">
        <v>142</v>
      </c>
      <c r="F50" s="34"/>
      <c r="G50" s="44"/>
      <c r="K50" s="1124"/>
      <c r="L50" s="1125"/>
      <c r="M50" s="1126"/>
      <c r="N50" s="1027" t="s">
        <v>143</v>
      </c>
    </row>
    <row r="51" spans="1:15" ht="12.75" customHeight="1" x14ac:dyDescent="0.2">
      <c r="A51" s="1026"/>
      <c r="C51" s="55"/>
      <c r="K51" s="1127"/>
      <c r="L51" s="1128"/>
      <c r="M51" s="1129"/>
      <c r="N51" s="10"/>
    </row>
    <row r="52" spans="1:15" ht="12.75" customHeight="1" x14ac:dyDescent="0.2">
      <c r="A52" s="1026"/>
      <c r="F52" s="1119" t="s">
        <v>144</v>
      </c>
      <c r="G52" s="1120"/>
      <c r="K52" s="8"/>
      <c r="M52" s="33"/>
      <c r="N52" s="10" t="s">
        <v>145</v>
      </c>
    </row>
    <row r="53" spans="1:15" ht="12.75" customHeight="1" x14ac:dyDescent="0.2">
      <c r="A53" s="1026"/>
      <c r="C53" s="56"/>
      <c r="F53" s="8"/>
      <c r="G53" s="9"/>
      <c r="K53" s="8"/>
      <c r="M53" s="9"/>
      <c r="N53" s="10" t="s">
        <v>146</v>
      </c>
    </row>
    <row r="54" spans="1:15" ht="12.75" customHeight="1" x14ac:dyDescent="0.2">
      <c r="A54" s="1026"/>
      <c r="C54" s="56"/>
      <c r="F54" s="8" t="s">
        <v>147</v>
      </c>
      <c r="G54" s="15" t="s">
        <v>148</v>
      </c>
      <c r="K54" s="8"/>
      <c r="M54" s="9"/>
      <c r="N54" s="10" t="s">
        <v>149</v>
      </c>
    </row>
    <row r="55" spans="1:15" ht="12.75" customHeight="1" x14ac:dyDescent="0.2">
      <c r="A55" s="1026"/>
      <c r="C55" s="56"/>
      <c r="F55" s="8" t="s">
        <v>150</v>
      </c>
      <c r="G55" s="15" t="s">
        <v>151</v>
      </c>
      <c r="K55" s="8"/>
      <c r="M55" s="9"/>
      <c r="N55" s="10"/>
    </row>
    <row r="56" spans="1:15" ht="12.75" customHeight="1" x14ac:dyDescent="0.2">
      <c r="A56" s="1026"/>
      <c r="F56" s="8" t="s">
        <v>152</v>
      </c>
      <c r="G56" s="15" t="s">
        <v>153</v>
      </c>
      <c r="K56" s="34"/>
      <c r="L56" s="35"/>
      <c r="M56" s="18"/>
      <c r="N56" s="10"/>
    </row>
    <row r="57" spans="1:15" ht="12.75" customHeight="1" x14ac:dyDescent="0.2">
      <c r="A57" s="1026"/>
      <c r="F57" s="8" t="s">
        <v>154</v>
      </c>
      <c r="G57" s="15" t="s">
        <v>155</v>
      </c>
      <c r="K57" s="19"/>
      <c r="L57" s="57"/>
      <c r="M57" s="57"/>
      <c r="N57" s="16"/>
    </row>
    <row r="58" spans="1:15" ht="12.75" customHeight="1" x14ac:dyDescent="0.2">
      <c r="A58" s="1026"/>
      <c r="F58" s="37"/>
      <c r="G58" s="33"/>
    </row>
    <row r="59" spans="1:15" ht="12.75" customHeight="1" x14ac:dyDescent="0.2">
      <c r="A59" s="1026"/>
      <c r="F59" s="1119" t="s">
        <v>156</v>
      </c>
      <c r="G59" s="1120"/>
    </row>
    <row r="60" spans="1:15" x14ac:dyDescent="0.2">
      <c r="A60" s="1026"/>
      <c r="F60" s="8"/>
      <c r="G60" s="9"/>
      <c r="K60" s="58"/>
      <c r="L60" s="58"/>
      <c r="M60" s="58"/>
      <c r="N60" s="58"/>
      <c r="O60" s="58"/>
    </row>
    <row r="61" spans="1:15" ht="15.6" customHeight="1" x14ac:dyDescent="0.2">
      <c r="A61" s="1026"/>
      <c r="C61" s="1146"/>
      <c r="F61" s="8" t="s">
        <v>157</v>
      </c>
      <c r="G61" s="15" t="s">
        <v>158</v>
      </c>
    </row>
    <row r="62" spans="1:15" x14ac:dyDescent="0.2">
      <c r="A62" s="1026"/>
      <c r="C62" s="1146"/>
      <c r="F62" s="8" t="s">
        <v>509</v>
      </c>
      <c r="G62" s="15" t="s">
        <v>510</v>
      </c>
    </row>
    <row r="63" spans="1:15" ht="12.75" customHeight="1" x14ac:dyDescent="0.2">
      <c r="A63" s="1026"/>
      <c r="C63" s="1146"/>
      <c r="F63" s="34"/>
      <c r="G63" s="44"/>
    </row>
    <row r="64" spans="1:15" x14ac:dyDescent="0.2">
      <c r="A64" s="1026"/>
      <c r="C64" s="1146"/>
    </row>
    <row r="65" spans="1:7" ht="15.75" x14ac:dyDescent="0.2">
      <c r="A65" s="1026"/>
      <c r="C65" s="1146"/>
      <c r="F65" s="1119" t="s">
        <v>4</v>
      </c>
      <c r="G65" s="1120"/>
    </row>
    <row r="66" spans="1:7" x14ac:dyDescent="0.2">
      <c r="A66" s="1026"/>
      <c r="C66" s="1146"/>
      <c r="F66" s="8"/>
      <c r="G66" s="9"/>
    </row>
    <row r="67" spans="1:7" ht="15.6" customHeight="1" x14ac:dyDescent="0.2">
      <c r="A67" s="23" t="s">
        <v>159</v>
      </c>
      <c r="C67" s="1146"/>
      <c r="F67" s="8" t="s">
        <v>11</v>
      </c>
      <c r="G67" s="15" t="s">
        <v>12</v>
      </c>
    </row>
    <row r="68" spans="1:7" x14ac:dyDescent="0.2">
      <c r="A68" s="10" t="s">
        <v>160</v>
      </c>
      <c r="C68" s="1146"/>
      <c r="F68" s="8" t="s">
        <v>19</v>
      </c>
      <c r="G68" s="15" t="s">
        <v>20</v>
      </c>
    </row>
    <row r="69" spans="1:7" x14ac:dyDescent="0.2">
      <c r="A69" s="10" t="s">
        <v>161</v>
      </c>
      <c r="C69" s="1146"/>
      <c r="F69" s="8" t="s">
        <v>24</v>
      </c>
      <c r="G69" s="15" t="s">
        <v>25</v>
      </c>
    </row>
    <row r="70" spans="1:7" x14ac:dyDescent="0.2">
      <c r="A70" s="10" t="s">
        <v>162</v>
      </c>
      <c r="C70" s="1146"/>
      <c r="F70" s="8" t="s">
        <v>163</v>
      </c>
      <c r="G70" s="15" t="s">
        <v>164</v>
      </c>
    </row>
    <row r="71" spans="1:7" x14ac:dyDescent="0.2">
      <c r="A71" s="59" t="s">
        <v>165</v>
      </c>
      <c r="C71" s="1146"/>
      <c r="F71" s="34"/>
      <c r="G71" s="44"/>
    </row>
    <row r="72" spans="1:7" x14ac:dyDescent="0.2">
      <c r="A72" s="10" t="s">
        <v>166</v>
      </c>
      <c r="C72" s="1146"/>
    </row>
    <row r="73" spans="1:7" x14ac:dyDescent="0.2">
      <c r="A73" s="10" t="s">
        <v>167</v>
      </c>
      <c r="C73" s="1146"/>
    </row>
    <row r="74" spans="1:7" x14ac:dyDescent="0.2">
      <c r="A74" s="10" t="s">
        <v>168</v>
      </c>
      <c r="C74" s="1146"/>
    </row>
    <row r="75" spans="1:7" x14ac:dyDescent="0.2">
      <c r="A75" s="10" t="s">
        <v>169</v>
      </c>
      <c r="C75" s="1146"/>
    </row>
    <row r="76" spans="1:7" x14ac:dyDescent="0.2">
      <c r="A76" s="16" t="s">
        <v>170</v>
      </c>
      <c r="C76" s="1146"/>
    </row>
    <row r="77" spans="1:7" x14ac:dyDescent="0.2">
      <c r="C77" s="1146"/>
    </row>
    <row r="78" spans="1:7" x14ac:dyDescent="0.2">
      <c r="A78" s="60"/>
      <c r="C78" s="1146"/>
    </row>
    <row r="79" spans="1:7" x14ac:dyDescent="0.2">
      <c r="A79" s="60"/>
      <c r="C79" s="1146"/>
    </row>
    <row r="80" spans="1:7" x14ac:dyDescent="0.2">
      <c r="A80" s="60"/>
      <c r="C80" s="1146"/>
    </row>
    <row r="81" spans="1:3" x14ac:dyDescent="0.2">
      <c r="A81" s="60"/>
      <c r="C81" s="1146"/>
    </row>
    <row r="82" spans="1:3" x14ac:dyDescent="0.2">
      <c r="A82" s="56"/>
      <c r="C82" s="1146"/>
    </row>
    <row r="83" spans="1:3" x14ac:dyDescent="0.2">
      <c r="A83" s="61"/>
      <c r="C83" s="1146"/>
    </row>
    <row r="84" spans="1:3" x14ac:dyDescent="0.2">
      <c r="C84" s="62"/>
    </row>
    <row r="85" spans="1:3" x14ac:dyDescent="0.2">
      <c r="C85" s="62"/>
    </row>
  </sheetData>
  <sheetProtection algorithmName="SHA-512" hashValue="qIKYK4lfdQIUCYIVKf3lIP4HSSoROAHNal1bl/sjNGSsmrdq1oVtvCdzLqB7poa/+PJKdsLJOeXP5zZPzcyYbQ==" saltValue="bvkY6+mDZ7OmMP1ketc6cg==" spinCount="100000" sheet="1" objects="1" scenarios="1"/>
  <dataConsolidate/>
  <mergeCells count="20">
    <mergeCell ref="K47:N48"/>
    <mergeCell ref="K50:M51"/>
    <mergeCell ref="F52:G52"/>
    <mergeCell ref="F59:G59"/>
    <mergeCell ref="C61:C83"/>
    <mergeCell ref="F65:G65"/>
    <mergeCell ref="K42:O43"/>
    <mergeCell ref="C43:C44"/>
    <mergeCell ref="F43:G44"/>
    <mergeCell ref="C1:D1"/>
    <mergeCell ref="H1:I1"/>
    <mergeCell ref="N1:O1"/>
    <mergeCell ref="F12:H13"/>
    <mergeCell ref="J13:L14"/>
    <mergeCell ref="N14:N15"/>
    <mergeCell ref="C16:D16"/>
    <mergeCell ref="N20:N21"/>
    <mergeCell ref="C23:D23"/>
    <mergeCell ref="K23:N24"/>
    <mergeCell ref="F37:H38"/>
  </mergeCells>
  <printOptions horizontalCentered="1"/>
  <pageMargins left="0.74803149606299213" right="0.31496062992125984" top="0.51181102362204722" bottom="0.70866141732283472" header="0.51181102362204722" footer="0.51181102362204722"/>
  <pageSetup paperSize="9" scale="4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B413-3A57-4A28-898C-0888BA63C9AC}">
  <sheetPr>
    <tabColor rgb="FFFFFF00"/>
  </sheetPr>
  <dimension ref="A1:M25"/>
  <sheetViews>
    <sheetView tabSelected="1" workbookViewId="0">
      <selection activeCell="M3" sqref="M3:M24"/>
    </sheetView>
  </sheetViews>
  <sheetFormatPr defaultRowHeight="15" x14ac:dyDescent="0.25"/>
  <cols>
    <col min="13" max="13" width="17.42578125" customWidth="1"/>
  </cols>
  <sheetData>
    <row r="1" spans="1:13" ht="20.25" x14ac:dyDescent="0.25">
      <c r="A1" s="1093" t="str">
        <f>wizyt!C3</f>
        <v>??</v>
      </c>
      <c r="B1" s="436" t="s">
        <v>512</v>
      </c>
      <c r="C1" s="1094"/>
      <c r="D1" s="1094"/>
      <c r="E1" s="1094"/>
      <c r="F1" s="1094"/>
      <c r="G1" s="1094"/>
      <c r="H1" s="1094"/>
      <c r="I1" s="1094"/>
      <c r="J1" s="1094"/>
      <c r="K1" s="1094"/>
      <c r="L1" s="1095"/>
    </row>
    <row r="2" spans="1:13" ht="21.75" thickBot="1" x14ac:dyDescent="0.3">
      <c r="A2" s="1096"/>
      <c r="B2" s="1096"/>
      <c r="C2" s="1435"/>
      <c r="D2" s="1435"/>
      <c r="E2" s="1435"/>
      <c r="F2" s="1435"/>
      <c r="G2" s="1435"/>
      <c r="H2" s="1435"/>
      <c r="I2" s="1435"/>
      <c r="J2" s="1435"/>
      <c r="K2" s="1435"/>
      <c r="L2" s="1097"/>
    </row>
    <row r="3" spans="1:13" ht="21.75" thickBot="1" x14ac:dyDescent="0.3">
      <c r="A3" s="1436" t="s">
        <v>513</v>
      </c>
      <c r="B3" s="1437"/>
      <c r="C3" s="1437"/>
      <c r="D3" s="1437"/>
      <c r="E3" s="1437"/>
      <c r="F3" s="1437"/>
      <c r="G3" s="1437"/>
      <c r="H3" s="1437"/>
      <c r="I3" s="1437"/>
      <c r="J3" s="1437"/>
      <c r="K3" s="1437"/>
      <c r="L3" s="1438"/>
      <c r="M3" s="1433" t="s">
        <v>517</v>
      </c>
    </row>
    <row r="4" spans="1:13" ht="15.75" x14ac:dyDescent="0.25">
      <c r="A4" s="1439"/>
      <c r="B4" s="1440"/>
      <c r="C4" s="1440"/>
      <c r="D4" s="1440"/>
      <c r="E4" s="1440"/>
      <c r="F4" s="1440"/>
      <c r="G4" s="1440"/>
      <c r="H4" s="1440"/>
      <c r="I4" s="1440"/>
      <c r="J4" s="1440"/>
      <c r="K4" s="1440"/>
      <c r="L4" s="1441" t="s">
        <v>514</v>
      </c>
      <c r="M4" s="1434"/>
    </row>
    <row r="5" spans="1:13" ht="15" customHeight="1" x14ac:dyDescent="0.25">
      <c r="A5" s="1444" t="s">
        <v>405</v>
      </c>
      <c r="B5" s="1445"/>
      <c r="C5" s="1446" t="s">
        <v>345</v>
      </c>
      <c r="D5" s="1446" t="s">
        <v>346</v>
      </c>
      <c r="E5" s="1446" t="s">
        <v>347</v>
      </c>
      <c r="F5" s="1446" t="s">
        <v>348</v>
      </c>
      <c r="G5" s="1446" t="s">
        <v>349</v>
      </c>
      <c r="H5" s="1446" t="s">
        <v>350</v>
      </c>
      <c r="I5" s="1446" t="s">
        <v>351</v>
      </c>
      <c r="J5" s="1446" t="s">
        <v>352</v>
      </c>
      <c r="K5" s="1446" t="s">
        <v>353</v>
      </c>
      <c r="L5" s="1442"/>
      <c r="M5" s="1434"/>
    </row>
    <row r="6" spans="1:13" x14ac:dyDescent="0.25">
      <c r="A6" s="1444"/>
      <c r="B6" s="1445"/>
      <c r="C6" s="1447"/>
      <c r="D6" s="1447"/>
      <c r="E6" s="1447"/>
      <c r="F6" s="1448"/>
      <c r="G6" s="1448"/>
      <c r="H6" s="1448"/>
      <c r="I6" s="1448"/>
      <c r="J6" s="1448"/>
      <c r="K6" s="1448"/>
      <c r="L6" s="1442"/>
      <c r="M6" s="1434"/>
    </row>
    <row r="7" spans="1:13" x14ac:dyDescent="0.25">
      <c r="A7" s="1449" t="s">
        <v>0</v>
      </c>
      <c r="B7" s="1450"/>
      <c r="C7" s="1451"/>
      <c r="D7" s="1452"/>
      <c r="E7" s="1452"/>
      <c r="F7" s="1452"/>
      <c r="G7" s="1452"/>
      <c r="H7" s="1452"/>
      <c r="I7" s="1452"/>
      <c r="J7" s="1452"/>
      <c r="K7" s="1453"/>
      <c r="L7" s="1442"/>
      <c r="M7" s="1434"/>
    </row>
    <row r="8" spans="1:13" x14ac:dyDescent="0.25">
      <c r="A8" s="1449"/>
      <c r="B8" s="1450"/>
      <c r="C8" s="1454"/>
      <c r="D8" s="1455"/>
      <c r="E8" s="1455"/>
      <c r="F8" s="1455"/>
      <c r="G8" s="1455"/>
      <c r="H8" s="1455"/>
      <c r="I8" s="1455"/>
      <c r="J8" s="1455"/>
      <c r="K8" s="1456"/>
      <c r="L8" s="1443"/>
      <c r="M8" s="1434"/>
    </row>
    <row r="9" spans="1:13" ht="15.75" x14ac:dyDescent="0.25">
      <c r="A9" s="1459"/>
      <c r="B9" s="1460"/>
      <c r="C9" s="1098"/>
      <c r="D9" s="1098"/>
      <c r="E9" s="1098"/>
      <c r="F9" s="1098"/>
      <c r="G9" s="1098"/>
      <c r="H9" s="1098"/>
      <c r="I9" s="1098"/>
      <c r="J9" s="1098"/>
      <c r="K9" s="1098"/>
      <c r="L9" s="1105">
        <v>0</v>
      </c>
      <c r="M9" s="1103"/>
    </row>
    <row r="10" spans="1:13" ht="15.75" x14ac:dyDescent="0.25">
      <c r="A10" s="1461"/>
      <c r="B10" s="1462"/>
      <c r="C10" s="1099"/>
      <c r="D10" s="1099"/>
      <c r="E10" s="1099"/>
      <c r="F10" s="1099"/>
      <c r="G10" s="1099"/>
      <c r="H10" s="1099"/>
      <c r="I10" s="1099"/>
      <c r="J10" s="1099"/>
      <c r="K10" s="1099"/>
      <c r="L10" s="1106">
        <v>0</v>
      </c>
      <c r="M10" s="1103"/>
    </row>
    <row r="11" spans="1:13" ht="15.75" x14ac:dyDescent="0.25">
      <c r="A11" s="1461"/>
      <c r="B11" s="1462"/>
      <c r="C11" s="1099"/>
      <c r="D11" s="1099"/>
      <c r="E11" s="1099"/>
      <c r="F11" s="1099"/>
      <c r="G11" s="1099"/>
      <c r="H11" s="1099"/>
      <c r="I11" s="1099"/>
      <c r="J11" s="1099"/>
      <c r="K11" s="1099"/>
      <c r="L11" s="1106">
        <v>0</v>
      </c>
      <c r="M11" s="1103"/>
    </row>
    <row r="12" spans="1:13" ht="15.75" x14ac:dyDescent="0.25">
      <c r="A12" s="1461"/>
      <c r="B12" s="1462"/>
      <c r="C12" s="1099"/>
      <c r="D12" s="1099"/>
      <c r="E12" s="1099"/>
      <c r="F12" s="1099"/>
      <c r="G12" s="1099"/>
      <c r="H12" s="1099"/>
      <c r="I12" s="1099"/>
      <c r="J12" s="1099"/>
      <c r="K12" s="1099"/>
      <c r="L12" s="1106">
        <v>0</v>
      </c>
      <c r="M12" s="1103"/>
    </row>
    <row r="13" spans="1:13" ht="15.75" x14ac:dyDescent="0.25">
      <c r="A13" s="1461"/>
      <c r="B13" s="1462"/>
      <c r="C13" s="1100"/>
      <c r="D13" s="1100"/>
      <c r="E13" s="1100"/>
      <c r="F13" s="1100"/>
      <c r="G13" s="1100"/>
      <c r="H13" s="1100"/>
      <c r="I13" s="1100"/>
      <c r="J13" s="1100"/>
      <c r="K13" s="1100"/>
      <c r="L13" s="1106">
        <v>0</v>
      </c>
      <c r="M13" s="1103"/>
    </row>
    <row r="14" spans="1:13" ht="15.75" x14ac:dyDescent="0.25">
      <c r="A14" s="1461"/>
      <c r="B14" s="1462"/>
      <c r="C14" s="1100"/>
      <c r="D14" s="1100"/>
      <c r="E14" s="1100"/>
      <c r="F14" s="1100"/>
      <c r="G14" s="1100"/>
      <c r="H14" s="1100"/>
      <c r="I14" s="1100"/>
      <c r="J14" s="1100"/>
      <c r="K14" s="1100"/>
      <c r="L14" s="1106">
        <v>0</v>
      </c>
      <c r="M14" s="1103"/>
    </row>
    <row r="15" spans="1:13" ht="15.75" x14ac:dyDescent="0.25">
      <c r="A15" s="1461"/>
      <c r="B15" s="1462"/>
      <c r="C15" s="1100"/>
      <c r="D15" s="1100"/>
      <c r="E15" s="1100"/>
      <c r="F15" s="1100"/>
      <c r="G15" s="1100"/>
      <c r="H15" s="1100"/>
      <c r="I15" s="1100"/>
      <c r="J15" s="1100"/>
      <c r="K15" s="1100"/>
      <c r="L15" s="1106">
        <v>0</v>
      </c>
      <c r="M15" s="1103"/>
    </row>
    <row r="16" spans="1:13" ht="15.75" x14ac:dyDescent="0.25">
      <c r="A16" s="1457"/>
      <c r="B16" s="1458"/>
      <c r="C16" s="1100"/>
      <c r="D16" s="1100"/>
      <c r="E16" s="1100"/>
      <c r="F16" s="1100"/>
      <c r="G16" s="1100"/>
      <c r="H16" s="1100"/>
      <c r="I16" s="1100"/>
      <c r="J16" s="1100"/>
      <c r="K16" s="1100"/>
      <c r="L16" s="1106">
        <v>0</v>
      </c>
      <c r="M16" s="1103"/>
    </row>
    <row r="17" spans="1:13" ht="15.75" x14ac:dyDescent="0.25">
      <c r="A17" s="1457"/>
      <c r="B17" s="1458"/>
      <c r="C17" s="1100"/>
      <c r="D17" s="1100"/>
      <c r="E17" s="1100"/>
      <c r="F17" s="1100"/>
      <c r="G17" s="1100"/>
      <c r="H17" s="1100"/>
      <c r="I17" s="1100"/>
      <c r="J17" s="1100"/>
      <c r="K17" s="1100"/>
      <c r="L17" s="1106">
        <v>0</v>
      </c>
      <c r="M17" s="1103"/>
    </row>
    <row r="18" spans="1:13" ht="15.75" x14ac:dyDescent="0.25">
      <c r="A18" s="1457"/>
      <c r="B18" s="1458"/>
      <c r="C18" s="1100"/>
      <c r="D18" s="1100"/>
      <c r="E18" s="1100"/>
      <c r="F18" s="1100"/>
      <c r="G18" s="1100"/>
      <c r="H18" s="1100"/>
      <c r="I18" s="1100"/>
      <c r="J18" s="1100"/>
      <c r="K18" s="1100"/>
      <c r="L18" s="1106">
        <v>0</v>
      </c>
      <c r="M18" s="1103"/>
    </row>
    <row r="19" spans="1:13" ht="15.75" x14ac:dyDescent="0.25">
      <c r="A19" s="1457"/>
      <c r="B19" s="1458"/>
      <c r="C19" s="1100"/>
      <c r="D19" s="1100"/>
      <c r="E19" s="1100"/>
      <c r="F19" s="1100"/>
      <c r="G19" s="1100"/>
      <c r="H19" s="1100"/>
      <c r="I19" s="1100"/>
      <c r="J19" s="1100"/>
      <c r="K19" s="1100"/>
      <c r="L19" s="1106">
        <v>0</v>
      </c>
      <c r="M19" s="1103"/>
    </row>
    <row r="20" spans="1:13" ht="15.75" x14ac:dyDescent="0.25">
      <c r="A20" s="1457"/>
      <c r="B20" s="1458"/>
      <c r="C20" s="1100"/>
      <c r="D20" s="1100"/>
      <c r="E20" s="1100"/>
      <c r="F20" s="1100"/>
      <c r="G20" s="1100"/>
      <c r="H20" s="1100"/>
      <c r="I20" s="1100"/>
      <c r="J20" s="1100"/>
      <c r="K20" s="1100"/>
      <c r="L20" s="1106">
        <v>0</v>
      </c>
      <c r="M20" s="1103"/>
    </row>
    <row r="21" spans="1:13" ht="15.75" x14ac:dyDescent="0.25">
      <c r="A21" s="1457"/>
      <c r="B21" s="1458"/>
      <c r="C21" s="1100"/>
      <c r="D21" s="1100"/>
      <c r="E21" s="1100"/>
      <c r="F21" s="1100"/>
      <c r="G21" s="1100"/>
      <c r="H21" s="1100"/>
      <c r="I21" s="1100"/>
      <c r="J21" s="1100"/>
      <c r="K21" s="1100"/>
      <c r="L21" s="1106">
        <v>0</v>
      </c>
      <c r="M21" s="1103"/>
    </row>
    <row r="22" spans="1:13" ht="15.75" x14ac:dyDescent="0.25">
      <c r="A22" s="1457"/>
      <c r="B22" s="1458"/>
      <c r="C22" s="1100"/>
      <c r="D22" s="1100"/>
      <c r="E22" s="1100"/>
      <c r="F22" s="1100"/>
      <c r="G22" s="1100"/>
      <c r="H22" s="1100"/>
      <c r="I22" s="1100"/>
      <c r="J22" s="1100"/>
      <c r="K22" s="1100"/>
      <c r="L22" s="1106">
        <v>0</v>
      </c>
      <c r="M22" s="1103"/>
    </row>
    <row r="23" spans="1:13" ht="15.75" x14ac:dyDescent="0.25">
      <c r="A23" s="1457"/>
      <c r="B23" s="1458"/>
      <c r="C23" s="1100"/>
      <c r="D23" s="1100"/>
      <c r="E23" s="1100"/>
      <c r="F23" s="1100"/>
      <c r="G23" s="1100"/>
      <c r="H23" s="1100"/>
      <c r="I23" s="1100"/>
      <c r="J23" s="1100"/>
      <c r="K23" s="1100"/>
      <c r="L23" s="1106">
        <v>0</v>
      </c>
      <c r="M23" s="1103"/>
    </row>
    <row r="24" spans="1:13" ht="15.75" thickBot="1" x14ac:dyDescent="0.3">
      <c r="A24" s="1463" t="s">
        <v>515</v>
      </c>
      <c r="B24" s="1464"/>
      <c r="C24" s="1101">
        <f t="shared" ref="C24:L24" si="0">SUM(C9:C23)</f>
        <v>0</v>
      </c>
      <c r="D24" s="1101">
        <f t="shared" si="0"/>
        <v>0</v>
      </c>
      <c r="E24" s="1101">
        <f t="shared" si="0"/>
        <v>0</v>
      </c>
      <c r="F24" s="1101">
        <f t="shared" si="0"/>
        <v>0</v>
      </c>
      <c r="G24" s="1101">
        <f t="shared" si="0"/>
        <v>0</v>
      </c>
      <c r="H24" s="1101">
        <f t="shared" si="0"/>
        <v>0</v>
      </c>
      <c r="I24" s="1101">
        <f t="shared" si="0"/>
        <v>0</v>
      </c>
      <c r="J24" s="1101">
        <f t="shared" si="0"/>
        <v>0</v>
      </c>
      <c r="K24" s="1101">
        <f t="shared" si="0"/>
        <v>0</v>
      </c>
      <c r="L24" s="1102">
        <f t="shared" si="0"/>
        <v>0</v>
      </c>
      <c r="M24" s="1104">
        <f>SUM(M9:M23)</f>
        <v>0</v>
      </c>
    </row>
    <row r="25" spans="1:13" ht="18.75" x14ac:dyDescent="0.3">
      <c r="A25" s="1465" t="s">
        <v>516</v>
      </c>
      <c r="B25" s="1466"/>
      <c r="C25" s="1466"/>
      <c r="D25" s="1466"/>
      <c r="E25" s="1466"/>
      <c r="F25" s="1466"/>
      <c r="G25" s="1466"/>
      <c r="H25" s="1466"/>
      <c r="I25" s="1466"/>
      <c r="J25" s="1466"/>
      <c r="K25" s="1466"/>
      <c r="L25" s="1466"/>
    </row>
  </sheetData>
  <sheetProtection algorithmName="SHA-512" hashValue="xU6xBvZuS4V6G7Q6NFKhkBqKJLu4fNcz2RGk38JKLyiIr1qBZ5WMT0wiPrWTcp4UJ12p1P1i8Vhz8MCx0keqeg==" saltValue="ayZ4bC1b+BWA6ufZA9G1+w==" spinCount="100000" sheet="1" objects="1" scenarios="1"/>
  <mergeCells count="34">
    <mergeCell ref="A21:B21"/>
    <mergeCell ref="A22:B22"/>
    <mergeCell ref="A23:B23"/>
    <mergeCell ref="A24:B24"/>
    <mergeCell ref="A25:L25"/>
    <mergeCell ref="C7:K8"/>
    <mergeCell ref="A20:B20"/>
    <mergeCell ref="A9:B9"/>
    <mergeCell ref="A10:B10"/>
    <mergeCell ref="A11:B11"/>
    <mergeCell ref="A12:B12"/>
    <mergeCell ref="A13:B13"/>
    <mergeCell ref="A14:B14"/>
    <mergeCell ref="A15:B15"/>
    <mergeCell ref="A16:B16"/>
    <mergeCell ref="A17:B17"/>
    <mergeCell ref="A18:B18"/>
    <mergeCell ref="A19:B19"/>
    <mergeCell ref="M3:M8"/>
    <mergeCell ref="C2:K2"/>
    <mergeCell ref="A3:L3"/>
    <mergeCell ref="A4:K4"/>
    <mergeCell ref="L4:L8"/>
    <mergeCell ref="A5:B6"/>
    <mergeCell ref="C5:C6"/>
    <mergeCell ref="D5:D6"/>
    <mergeCell ref="E5:E6"/>
    <mergeCell ref="F5:F6"/>
    <mergeCell ref="G5:G6"/>
    <mergeCell ref="H5:H6"/>
    <mergeCell ref="I5:I6"/>
    <mergeCell ref="J5:J6"/>
    <mergeCell ref="K5:K6"/>
    <mergeCell ref="A7:B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F484C-A658-4EE1-B639-6C9B3F409C28}">
  <sheetPr>
    <tabColor rgb="FFFFFF00"/>
  </sheetPr>
  <dimension ref="B1:P33"/>
  <sheetViews>
    <sheetView showGridLines="0" view="pageBreakPreview" zoomScale="86" zoomScaleNormal="100" zoomScaleSheetLayoutView="86" workbookViewId="0">
      <selection activeCell="D15" sqref="D15"/>
    </sheetView>
  </sheetViews>
  <sheetFormatPr defaultColWidth="9.140625" defaultRowHeight="12.75" x14ac:dyDescent="0.2"/>
  <cols>
    <col min="1" max="1" width="8" style="11" customWidth="1"/>
    <col min="2" max="2" width="11.140625" style="11" customWidth="1"/>
    <col min="3" max="3" width="22.28515625" style="11" customWidth="1"/>
    <col min="4" max="6" width="18.7109375" style="11" customWidth="1"/>
    <col min="7" max="16384" width="9.140625" style="11"/>
  </cols>
  <sheetData>
    <row r="1" spans="2:16" ht="36.75" customHeight="1" x14ac:dyDescent="0.2"/>
    <row r="2" spans="2:16" ht="27.75" customHeight="1" x14ac:dyDescent="0.3">
      <c r="B2" s="496" t="str">
        <f>wizyt!C3</f>
        <v>??</v>
      </c>
      <c r="C2" s="497"/>
      <c r="D2" s="498" t="s">
        <v>456</v>
      </c>
      <c r="E2" s="499">
        <v>2023</v>
      </c>
      <c r="F2" s="500"/>
    </row>
    <row r="3" spans="2:16" ht="20.25" customHeight="1" thickBot="1" x14ac:dyDescent="0.3">
      <c r="B3" s="501"/>
      <c r="C3" s="501"/>
      <c r="D3" s="502"/>
      <c r="E3" s="1017" t="str">
        <f>wizyt!$B$1</f>
        <v xml:space="preserve"> </v>
      </c>
      <c r="F3" s="1018" t="str">
        <f>wizyt!$D$1</f>
        <v xml:space="preserve"> </v>
      </c>
    </row>
    <row r="4" spans="2:16" ht="24.95" customHeight="1" thickBot="1" x14ac:dyDescent="0.25">
      <c r="B4" s="503"/>
      <c r="C4" s="977"/>
      <c r="D4" s="1467" t="s">
        <v>457</v>
      </c>
      <c r="E4" s="1468"/>
      <c r="F4" s="1469"/>
    </row>
    <row r="5" spans="2:16" ht="42" customHeight="1" x14ac:dyDescent="0.25">
      <c r="B5" s="1470"/>
      <c r="C5" s="1471"/>
      <c r="D5" s="978" t="s">
        <v>458</v>
      </c>
      <c r="E5" s="978" t="s">
        <v>459</v>
      </c>
      <c r="F5" s="504" t="s">
        <v>460</v>
      </c>
    </row>
    <row r="6" spans="2:16" ht="29.25" customHeight="1" x14ac:dyDescent="0.25">
      <c r="B6" s="1472" t="s">
        <v>461</v>
      </c>
      <c r="C6" s="1473"/>
      <c r="D6" s="979"/>
      <c r="E6" s="979"/>
      <c r="F6" s="980"/>
      <c r="H6" s="500"/>
      <c r="I6" s="500"/>
      <c r="J6" s="500"/>
      <c r="K6" s="500"/>
      <c r="L6" s="500"/>
      <c r="M6" s="500"/>
      <c r="N6" s="500"/>
      <c r="O6" s="500"/>
      <c r="P6" s="500"/>
    </row>
    <row r="7" spans="2:16" ht="30" customHeight="1" x14ac:dyDescent="0.2">
      <c r="B7" s="1474"/>
      <c r="C7" s="1475"/>
      <c r="D7" s="979"/>
      <c r="E7" s="979"/>
      <c r="F7" s="980"/>
    </row>
    <row r="8" spans="2:16" ht="30" customHeight="1" thickBot="1" x14ac:dyDescent="0.25">
      <c r="B8" s="1476"/>
      <c r="C8" s="1477"/>
      <c r="D8" s="505"/>
      <c r="E8" s="505"/>
      <c r="F8" s="506"/>
    </row>
    <row r="9" spans="2:16" ht="30" customHeight="1" x14ac:dyDescent="0.2"/>
    <row r="10" spans="2:16" ht="30" customHeight="1" x14ac:dyDescent="0.2"/>
    <row r="11" spans="2:16" ht="30" customHeight="1" x14ac:dyDescent="0.2"/>
    <row r="12" spans="2:16" ht="30" customHeight="1" x14ac:dyDescent="0.2"/>
    <row r="13" spans="2:16" ht="30" customHeight="1" x14ac:dyDescent="0.2"/>
    <row r="14" spans="2:16" ht="30" customHeight="1" x14ac:dyDescent="0.2"/>
    <row r="15" spans="2:16" ht="30" customHeight="1" x14ac:dyDescent="0.2"/>
    <row r="16" spans="2:16"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row r="28" ht="30" customHeight="1" x14ac:dyDescent="0.2"/>
    <row r="29" ht="30" customHeight="1" x14ac:dyDescent="0.2"/>
    <row r="30" ht="30" customHeight="1" x14ac:dyDescent="0.2"/>
    <row r="31" ht="30" customHeight="1" x14ac:dyDescent="0.2"/>
    <row r="32" ht="30" customHeight="1" x14ac:dyDescent="0.2"/>
    <row r="33" ht="30" customHeight="1" x14ac:dyDescent="0.2"/>
  </sheetData>
  <sheetProtection algorithmName="SHA-512" hashValue="pB30gjmmJUUbkyTHKc9F5gRF51+Cl1EKTYVKYE7MyN/DjsSK6+B9H7ie0qvp1Je7JRLxFofPINtnJgO44Mq8TQ==" saltValue="y/lz2qUsyhduJkm2qK9R6A==" spinCount="100000" sheet="1" objects="1" scenarios="1"/>
  <mergeCells count="5">
    <mergeCell ref="D4:F4"/>
    <mergeCell ref="B5:C5"/>
    <mergeCell ref="B6:C6"/>
    <mergeCell ref="B7:C7"/>
    <mergeCell ref="B8:C8"/>
  </mergeCells>
  <printOptions horizontalCentered="1"/>
  <pageMargins left="0.74803149606299213" right="0.31496062992125984" top="0.51181102362204722" bottom="0.70866141732283472" header="0.51181102362204722" footer="0.51181102362204722"/>
  <pageSetup paperSize="9" scale="5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6EF0-9158-48D9-BE14-AD921BE87E02}">
  <dimension ref="B1:W74"/>
  <sheetViews>
    <sheetView view="pageBreakPreview" topLeftCell="A23" zoomScale="70" zoomScaleNormal="100" zoomScaleSheetLayoutView="70" workbookViewId="0">
      <selection activeCell="F13" sqref="F13"/>
    </sheetView>
  </sheetViews>
  <sheetFormatPr defaultColWidth="9.28515625" defaultRowHeight="12.75" x14ac:dyDescent="0.2"/>
  <cols>
    <col min="1" max="1" width="4.5703125" style="512" customWidth="1"/>
    <col min="2" max="2" width="4.42578125" style="512" customWidth="1"/>
    <col min="3" max="3" width="5.42578125" style="512" customWidth="1"/>
    <col min="4" max="4" width="6.5703125" style="512" customWidth="1"/>
    <col min="5" max="5" width="33.28515625" style="512" customWidth="1"/>
    <col min="6" max="14" width="5.7109375" style="512" customWidth="1"/>
    <col min="15" max="16" width="7.7109375" style="512" customWidth="1"/>
    <col min="17" max="17" width="9.42578125" style="512" customWidth="1"/>
    <col min="18" max="19" width="7.7109375" style="512" customWidth="1"/>
    <col min="20" max="20" width="10" style="512" customWidth="1"/>
    <col min="21" max="21" width="13.85546875" style="512" customWidth="1"/>
    <col min="22" max="16384" width="9.28515625" style="512"/>
  </cols>
  <sheetData>
    <row r="1" spans="2:23" ht="23.25" x14ac:dyDescent="0.35">
      <c r="B1" s="507"/>
      <c r="C1" s="507"/>
      <c r="D1" s="507"/>
      <c r="E1" s="1021" t="str">
        <f>wizyt!C3</f>
        <v>??</v>
      </c>
      <c r="F1" s="508"/>
      <c r="G1" s="508"/>
      <c r="H1" s="508"/>
      <c r="I1" s="509"/>
      <c r="J1" s="509"/>
      <c r="K1" s="509"/>
      <c r="L1" s="509"/>
      <c r="M1" s="509"/>
      <c r="N1" s="509"/>
      <c r="O1" s="509"/>
      <c r="P1" s="509"/>
      <c r="Q1" s="509"/>
      <c r="R1" s="1019" t="str">
        <f>wizyt!$B$1</f>
        <v xml:space="preserve"> </v>
      </c>
      <c r="S1" s="1020" t="str">
        <f>wizyt!$D$1</f>
        <v xml:space="preserve"> </v>
      </c>
      <c r="T1" s="510"/>
      <c r="U1" s="511"/>
    </row>
    <row r="2" spans="2:23" ht="18" x14ac:dyDescent="0.2">
      <c r="B2" s="513"/>
      <c r="C2" s="513"/>
      <c r="D2" s="513"/>
      <c r="E2" s="1487" t="s">
        <v>462</v>
      </c>
      <c r="F2" s="1487"/>
      <c r="G2" s="1487"/>
      <c r="H2" s="1487"/>
      <c r="I2" s="1487"/>
      <c r="J2" s="1487"/>
      <c r="K2" s="1487"/>
      <c r="L2" s="1487"/>
      <c r="M2" s="1487"/>
      <c r="N2" s="1487"/>
      <c r="O2" s="1487"/>
      <c r="P2" s="514" t="s">
        <v>178</v>
      </c>
      <c r="Q2" s="514"/>
      <c r="R2" s="514"/>
      <c r="S2" s="514"/>
      <c r="T2" s="274"/>
      <c r="U2" s="513"/>
    </row>
    <row r="3" spans="2:23" ht="18.75" customHeight="1" x14ac:dyDescent="0.2">
      <c r="B3" s="1488" t="str">
        <f>wizyt!B6</f>
        <v>??</v>
      </c>
      <c r="C3" s="1488"/>
      <c r="D3" s="1488"/>
      <c r="E3" s="1488"/>
      <c r="F3" s="1488"/>
      <c r="G3" s="1488"/>
      <c r="H3" s="1488"/>
      <c r="I3" s="1488"/>
      <c r="J3" s="1488"/>
      <c r="K3" s="1488"/>
      <c r="L3" s="1488"/>
      <c r="M3" s="1488"/>
      <c r="N3" s="1488"/>
      <c r="O3" s="1488"/>
      <c r="P3" s="1488"/>
      <c r="Q3" s="1488"/>
      <c r="R3" s="1488"/>
      <c r="S3" s="1488"/>
      <c r="T3" s="1488"/>
      <c r="U3" s="1488"/>
    </row>
    <row r="4" spans="2:23" ht="22.5" customHeight="1" thickBot="1" x14ac:dyDescent="0.25">
      <c r="B4" s="274"/>
      <c r="C4" s="274"/>
      <c r="D4" s="274"/>
      <c r="E4" s="274"/>
      <c r="F4" s="515"/>
      <c r="G4" s="274"/>
      <c r="H4" s="274"/>
      <c r="I4" s="516"/>
      <c r="J4" s="516"/>
      <c r="K4" s="38"/>
      <c r="L4" s="516"/>
      <c r="M4" s="516" t="s">
        <v>463</v>
      </c>
      <c r="N4" s="1489" t="s">
        <v>134</v>
      </c>
      <c r="O4" s="1489"/>
      <c r="P4" s="1489"/>
      <c r="Q4" s="1489"/>
      <c r="R4" s="516"/>
      <c r="S4" s="516"/>
      <c r="T4" s="274"/>
      <c r="U4" s="513"/>
    </row>
    <row r="5" spans="2:23" ht="12.75" customHeight="1" x14ac:dyDescent="0.2">
      <c r="B5" s="1490" t="s">
        <v>464</v>
      </c>
      <c r="C5" s="1491"/>
      <c r="D5" s="1491"/>
      <c r="E5" s="1492"/>
      <c r="F5" s="1499" t="s">
        <v>465</v>
      </c>
      <c r="G5" s="1500"/>
      <c r="H5" s="1500"/>
      <c r="I5" s="1500"/>
      <c r="J5" s="1500"/>
      <c r="K5" s="1500"/>
      <c r="L5" s="1500"/>
      <c r="M5" s="1500"/>
      <c r="N5" s="1501"/>
      <c r="O5" s="1502" t="s">
        <v>466</v>
      </c>
      <c r="P5" s="1505" t="s">
        <v>256</v>
      </c>
      <c r="Q5" s="1508" t="s">
        <v>467</v>
      </c>
      <c r="R5" s="1511" t="s">
        <v>468</v>
      </c>
      <c r="S5" s="1512"/>
      <c r="T5" s="1513"/>
      <c r="U5" s="1517" t="s">
        <v>469</v>
      </c>
    </row>
    <row r="6" spans="2:23"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3"/>
      <c r="P6" s="1506"/>
      <c r="Q6" s="1509"/>
      <c r="R6" s="1514"/>
      <c r="S6" s="1515"/>
      <c r="T6" s="1516"/>
      <c r="U6" s="1518"/>
    </row>
    <row r="7" spans="2:23" ht="12.75" customHeight="1" x14ac:dyDescent="0.2">
      <c r="B7" s="1493"/>
      <c r="C7" s="1494"/>
      <c r="D7" s="1494"/>
      <c r="E7" s="1495"/>
      <c r="F7" s="1523" t="s">
        <v>466</v>
      </c>
      <c r="G7" s="1524"/>
      <c r="H7" s="1524"/>
      <c r="I7" s="1524"/>
      <c r="J7" s="1525"/>
      <c r="K7" s="1526" t="s">
        <v>256</v>
      </c>
      <c r="L7" s="1527"/>
      <c r="M7" s="1527"/>
      <c r="N7" s="1528"/>
      <c r="O7" s="1503"/>
      <c r="P7" s="1506"/>
      <c r="Q7" s="1509"/>
      <c r="R7" s="1514"/>
      <c r="S7" s="1515"/>
      <c r="T7" s="1516"/>
      <c r="U7" s="1518"/>
    </row>
    <row r="8" spans="2:23" ht="12.75" customHeight="1" x14ac:dyDescent="0.2">
      <c r="B8" s="1493"/>
      <c r="C8" s="1494"/>
      <c r="D8" s="1494"/>
      <c r="E8" s="1495"/>
      <c r="F8" s="1529" t="s">
        <v>470</v>
      </c>
      <c r="G8" s="1530"/>
      <c r="H8" s="1530"/>
      <c r="I8" s="1530"/>
      <c r="J8" s="1530"/>
      <c r="K8" s="1530"/>
      <c r="L8" s="1530"/>
      <c r="M8" s="1530"/>
      <c r="N8" s="1531"/>
      <c r="O8" s="1503"/>
      <c r="P8" s="1506"/>
      <c r="Q8" s="1509"/>
      <c r="R8" s="1478" t="s">
        <v>471</v>
      </c>
      <c r="S8" s="1478" t="s">
        <v>472</v>
      </c>
      <c r="T8" s="1481" t="s">
        <v>245</v>
      </c>
      <c r="U8" s="1518"/>
    </row>
    <row r="9" spans="2:23" ht="12.75" customHeight="1" x14ac:dyDescent="0.2">
      <c r="B9" s="1493"/>
      <c r="C9" s="1494"/>
      <c r="D9" s="1494"/>
      <c r="E9" s="1495"/>
      <c r="F9" s="986">
        <f>Kalendarz!$F$32</f>
        <v>32</v>
      </c>
      <c r="G9" s="986">
        <f>Kalendarz!$F$32</f>
        <v>32</v>
      </c>
      <c r="H9" s="986">
        <f>Kalendarz!$F$32</f>
        <v>32</v>
      </c>
      <c r="I9" s="986">
        <f>Kalendarz!$F$32</f>
        <v>32</v>
      </c>
      <c r="J9" s="986">
        <f>Kalendarz!$F$32</f>
        <v>32</v>
      </c>
      <c r="K9" s="986">
        <f>Kalendarz!$F$32</f>
        <v>32</v>
      </c>
      <c r="L9" s="986">
        <f>Kalendarz!$F$32</f>
        <v>32</v>
      </c>
      <c r="M9" s="986">
        <f>Kalendarz!$F$32</f>
        <v>32</v>
      </c>
      <c r="N9" s="986">
        <f>Kalendarz!$F$33</f>
        <v>23</v>
      </c>
      <c r="O9" s="1503"/>
      <c r="P9" s="1506"/>
      <c r="Q9" s="1509"/>
      <c r="R9" s="1479"/>
      <c r="S9" s="1479"/>
      <c r="T9" s="1482"/>
      <c r="U9" s="1518"/>
      <c r="W9" s="517"/>
    </row>
    <row r="10" spans="2:23" ht="16.5" customHeight="1" thickBot="1" x14ac:dyDescent="0.25">
      <c r="B10" s="1496"/>
      <c r="C10" s="1497"/>
      <c r="D10" s="1497"/>
      <c r="E10" s="1498"/>
      <c r="F10" s="1484" t="s">
        <v>473</v>
      </c>
      <c r="G10" s="1485"/>
      <c r="H10" s="1485"/>
      <c r="I10" s="1485"/>
      <c r="J10" s="1485"/>
      <c r="K10" s="1485"/>
      <c r="L10" s="1485"/>
      <c r="M10" s="1485"/>
      <c r="N10" s="1486"/>
      <c r="O10" s="1504"/>
      <c r="P10" s="1507"/>
      <c r="Q10" s="1510"/>
      <c r="R10" s="1480"/>
      <c r="S10" s="1480"/>
      <c r="T10" s="1483"/>
      <c r="U10" s="1519"/>
    </row>
    <row r="11" spans="2:23" ht="27" customHeight="1" thickBot="1" x14ac:dyDescent="0.25">
      <c r="B11" s="518"/>
      <c r="C11" s="519"/>
      <c r="D11" s="519"/>
      <c r="E11" s="520" t="s">
        <v>474</v>
      </c>
      <c r="F11" s="521">
        <f>F17+F12+F16+F15</f>
        <v>19</v>
      </c>
      <c r="G11" s="521">
        <f t="shared" ref="G11:M11" si="0">G17+G12+G16+G15</f>
        <v>20</v>
      </c>
      <c r="H11" s="521">
        <f t="shared" si="0"/>
        <v>19</v>
      </c>
      <c r="I11" s="521">
        <f t="shared" si="0"/>
        <v>26</v>
      </c>
      <c r="J11" s="522">
        <f t="shared" si="0"/>
        <v>28</v>
      </c>
      <c r="K11" s="523">
        <f>K17+K12+K16+K15</f>
        <v>25</v>
      </c>
      <c r="L11" s="524">
        <f>L17+L12+L16+L15</f>
        <v>23</v>
      </c>
      <c r="M11" s="524">
        <f t="shared" si="0"/>
        <v>20</v>
      </c>
      <c r="N11" s="525">
        <f>N17+N12+N16+N15</f>
        <v>19</v>
      </c>
      <c r="O11" s="526">
        <f>O17+O12+O15+O16</f>
        <v>112</v>
      </c>
      <c r="P11" s="527">
        <f>P17+P12+P16+P15</f>
        <v>87</v>
      </c>
      <c r="Q11" s="528">
        <f>Q17+Q12+Q16+Q15</f>
        <v>199</v>
      </c>
      <c r="R11" s="529">
        <f>R17+R12+R16+R15</f>
        <v>3584</v>
      </c>
      <c r="S11" s="529">
        <f>SUM(S15:S17)+S12</f>
        <v>2613</v>
      </c>
      <c r="T11" s="529">
        <f>T17+T12+T15+T16</f>
        <v>6197</v>
      </c>
      <c r="U11" s="530"/>
    </row>
    <row r="12" spans="2:23" ht="23.25" customHeight="1" x14ac:dyDescent="0.2">
      <c r="B12" s="531"/>
      <c r="C12" s="532"/>
      <c r="D12" s="532"/>
      <c r="E12" s="533" t="s">
        <v>475</v>
      </c>
      <c r="F12" s="1075">
        <f>SUM(F13:F14)</f>
        <v>19</v>
      </c>
      <c r="G12" s="1075">
        <f t="shared" ref="G12:N12" si="1">SUM(G13:G14)</f>
        <v>20</v>
      </c>
      <c r="H12" s="1075">
        <f t="shared" si="1"/>
        <v>19</v>
      </c>
      <c r="I12" s="1075">
        <f t="shared" si="1"/>
        <v>26</v>
      </c>
      <c r="J12" s="1076">
        <f t="shared" si="1"/>
        <v>28</v>
      </c>
      <c r="K12" s="534">
        <f t="shared" si="1"/>
        <v>25</v>
      </c>
      <c r="L12" s="1077">
        <f t="shared" si="1"/>
        <v>23</v>
      </c>
      <c r="M12" s="1077">
        <f t="shared" si="1"/>
        <v>20</v>
      </c>
      <c r="N12" s="534">
        <f t="shared" si="1"/>
        <v>19</v>
      </c>
      <c r="O12" s="1078">
        <f>SUM(F12:J12)</f>
        <v>112</v>
      </c>
      <c r="P12" s="535">
        <f>SUM(K12:N12)</f>
        <v>87</v>
      </c>
      <c r="Q12" s="536">
        <f>SUM(O12:P12)</f>
        <v>199</v>
      </c>
      <c r="R12" s="537">
        <f>SUM(R13:R14)</f>
        <v>3584</v>
      </c>
      <c r="S12" s="537">
        <f>SUM(S13:S14)</f>
        <v>2613</v>
      </c>
      <c r="T12" s="1079">
        <f>SUM(T13:T14)</f>
        <v>6197</v>
      </c>
      <c r="U12" s="538"/>
    </row>
    <row r="13" spans="2:23" ht="14.25" customHeight="1" x14ac:dyDescent="0.2">
      <c r="B13" s="539"/>
      <c r="C13" s="540"/>
      <c r="D13" s="540"/>
      <c r="E13" s="541" t="s">
        <v>476</v>
      </c>
      <c r="F13" s="542">
        <f>SUM(F19:F30)</f>
        <v>0</v>
      </c>
      <c r="G13" s="542">
        <f t="shared" ref="G13:N13" si="2">SUM(G19:G30)</f>
        <v>0</v>
      </c>
      <c r="H13" s="543">
        <f t="shared" si="2"/>
        <v>0</v>
      </c>
      <c r="I13" s="542">
        <f t="shared" si="2"/>
        <v>0</v>
      </c>
      <c r="J13" s="544">
        <f t="shared" si="2"/>
        <v>0</v>
      </c>
      <c r="K13" s="545">
        <f t="shared" si="2"/>
        <v>0</v>
      </c>
      <c r="L13" s="546">
        <f t="shared" si="2"/>
        <v>0</v>
      </c>
      <c r="M13" s="546">
        <f t="shared" si="2"/>
        <v>0</v>
      </c>
      <c r="N13" s="547">
        <f t="shared" si="2"/>
        <v>0</v>
      </c>
      <c r="O13" s="548">
        <f>SUM(F13:J13)</f>
        <v>0</v>
      </c>
      <c r="P13" s="535">
        <f>SUM(K13:N13)</f>
        <v>0</v>
      </c>
      <c r="Q13" s="536">
        <f>SUM(O13:P13)</f>
        <v>0</v>
      </c>
      <c r="R13" s="537">
        <f>F13*$F$9+G13*$G$9+H13*$H$9+I13*$I$9+J13*$J$9</f>
        <v>0</v>
      </c>
      <c r="S13" s="549">
        <f>K13*$K$9+L13*$L$9+M13*$M$9+N13*$N$9</f>
        <v>0</v>
      </c>
      <c r="T13" s="537">
        <f>SUM(R13:S13)</f>
        <v>0</v>
      </c>
      <c r="U13" s="538"/>
    </row>
    <row r="14" spans="2:23" ht="14.25" customHeight="1" x14ac:dyDescent="0.2">
      <c r="B14" s="539"/>
      <c r="C14" s="540"/>
      <c r="D14" s="540"/>
      <c r="E14" s="541" t="s">
        <v>477</v>
      </c>
      <c r="F14" s="542">
        <f t="shared" ref="F14:N14" si="3">SUM(F31:F50)</f>
        <v>19</v>
      </c>
      <c r="G14" s="542">
        <f t="shared" si="3"/>
        <v>20</v>
      </c>
      <c r="H14" s="543">
        <f t="shared" si="3"/>
        <v>19</v>
      </c>
      <c r="I14" s="542">
        <f t="shared" si="3"/>
        <v>26</v>
      </c>
      <c r="J14" s="544">
        <f t="shared" si="3"/>
        <v>28</v>
      </c>
      <c r="K14" s="545">
        <f t="shared" si="3"/>
        <v>25</v>
      </c>
      <c r="L14" s="546">
        <f t="shared" si="3"/>
        <v>23</v>
      </c>
      <c r="M14" s="546">
        <f t="shared" si="3"/>
        <v>20</v>
      </c>
      <c r="N14" s="547">
        <f t="shared" si="3"/>
        <v>19</v>
      </c>
      <c r="O14" s="548">
        <f>SUM(F14:J14)</f>
        <v>112</v>
      </c>
      <c r="P14" s="535">
        <f t="shared" ref="P14:P16" si="4">SUM(K14:N14)</f>
        <v>87</v>
      </c>
      <c r="Q14" s="536">
        <f>SUM(O14:P14)</f>
        <v>199</v>
      </c>
      <c r="R14" s="537">
        <f>F14*$F$9+G14*$G$9+H14*$H$9+I14*$I$9+J14*$J$9</f>
        <v>3584</v>
      </c>
      <c r="S14" s="549">
        <f t="shared" ref="S14:S17" si="5">K14*$K$9+L14*$L$9+M14*$M$9+N14*$N$9</f>
        <v>2613</v>
      </c>
      <c r="T14" s="537">
        <f>SUM(R14:S14)</f>
        <v>6197</v>
      </c>
      <c r="U14" s="538"/>
      <c r="W14" s="550"/>
    </row>
    <row r="15" spans="2:23" ht="14.25" hidden="1" customHeight="1" x14ac:dyDescent="0.2">
      <c r="B15" s="539"/>
      <c r="C15" s="540"/>
      <c r="D15" s="540"/>
      <c r="E15" s="541" t="s">
        <v>478</v>
      </c>
      <c r="F15" s="542">
        <f>F51</f>
        <v>0</v>
      </c>
      <c r="G15" s="542">
        <f t="shared" ref="G15:N15" si="6">G51</f>
        <v>0</v>
      </c>
      <c r="H15" s="542">
        <f t="shared" si="6"/>
        <v>0</v>
      </c>
      <c r="I15" s="542">
        <f t="shared" si="6"/>
        <v>0</v>
      </c>
      <c r="J15" s="544">
        <f t="shared" si="6"/>
        <v>0</v>
      </c>
      <c r="K15" s="545">
        <f t="shared" si="6"/>
        <v>0</v>
      </c>
      <c r="L15" s="546">
        <f t="shared" si="6"/>
        <v>0</v>
      </c>
      <c r="M15" s="546">
        <f t="shared" si="6"/>
        <v>0</v>
      </c>
      <c r="N15" s="545">
        <f t="shared" si="6"/>
        <v>0</v>
      </c>
      <c r="O15" s="548">
        <f t="shared" ref="O15" si="7">SUM(F15:J15)</f>
        <v>0</v>
      </c>
      <c r="P15" s="535">
        <f t="shared" si="4"/>
        <v>0</v>
      </c>
      <c r="Q15" s="536">
        <f t="shared" ref="Q15:Q16" si="8">SUM(O15:P15)</f>
        <v>0</v>
      </c>
      <c r="R15" s="537">
        <f t="shared" ref="R15:R17" si="9">F15*$F$9+G15*$G$9+H15*$H$9+I15*$I$9+J15*$J$9</f>
        <v>0</v>
      </c>
      <c r="S15" s="549">
        <f t="shared" si="5"/>
        <v>0</v>
      </c>
      <c r="T15" s="537">
        <f t="shared" ref="T15:T16" si="10">SUM(R15:S15)</f>
        <v>0</v>
      </c>
      <c r="U15" s="538"/>
      <c r="W15" s="550"/>
    </row>
    <row r="16" spans="2:23" ht="14.25" customHeight="1" x14ac:dyDescent="0.2">
      <c r="B16" s="539"/>
      <c r="C16" s="540"/>
      <c r="D16" s="540"/>
      <c r="E16" s="541" t="s">
        <v>479</v>
      </c>
      <c r="F16" s="542">
        <f>F56</f>
        <v>0</v>
      </c>
      <c r="G16" s="542">
        <f t="shared" ref="G16:N16" si="11">G56</f>
        <v>0</v>
      </c>
      <c r="H16" s="542">
        <f t="shared" si="11"/>
        <v>0</v>
      </c>
      <c r="I16" s="542">
        <f t="shared" si="11"/>
        <v>0</v>
      </c>
      <c r="J16" s="544">
        <f t="shared" si="11"/>
        <v>0</v>
      </c>
      <c r="K16" s="545">
        <f t="shared" si="11"/>
        <v>0</v>
      </c>
      <c r="L16" s="546">
        <f t="shared" si="11"/>
        <v>0</v>
      </c>
      <c r="M16" s="546">
        <f t="shared" si="11"/>
        <v>0</v>
      </c>
      <c r="N16" s="545">
        <f t="shared" si="11"/>
        <v>0</v>
      </c>
      <c r="O16" s="548">
        <f>SUM(F16:J16)</f>
        <v>0</v>
      </c>
      <c r="P16" s="535">
        <f t="shared" si="4"/>
        <v>0</v>
      </c>
      <c r="Q16" s="536">
        <f t="shared" si="8"/>
        <v>0</v>
      </c>
      <c r="R16" s="551">
        <f>F16*$F$9+G16*$G$9+H16*$H$9+I16*$I$9+J16*$J$9</f>
        <v>0</v>
      </c>
      <c r="S16" s="552">
        <f>K16*$K$9+L16*$L$9+M16*$M$9+N16*$N$9</f>
        <v>0</v>
      </c>
      <c r="T16" s="537">
        <f t="shared" si="10"/>
        <v>0</v>
      </c>
      <c r="U16" s="538"/>
      <c r="W16" s="550"/>
    </row>
    <row r="17" spans="2:21" ht="21" customHeight="1" thickBot="1" x14ac:dyDescent="0.25">
      <c r="B17" s="1532" t="s">
        <v>480</v>
      </c>
      <c r="C17" s="1533"/>
      <c r="D17" s="1533"/>
      <c r="E17" s="1534"/>
      <c r="F17" s="553">
        <f>SUM(F65:F68)</f>
        <v>0</v>
      </c>
      <c r="G17" s="553">
        <f t="shared" ref="G17:J17" si="12">SUM(G65:G68)</f>
        <v>0</v>
      </c>
      <c r="H17" s="553">
        <f t="shared" si="12"/>
        <v>0</v>
      </c>
      <c r="I17" s="553">
        <f>SUM(I65:I68)</f>
        <v>0</v>
      </c>
      <c r="J17" s="554">
        <f t="shared" si="12"/>
        <v>0</v>
      </c>
      <c r="K17" s="555">
        <f>SUM(K65:K68)</f>
        <v>0</v>
      </c>
      <c r="L17" s="556">
        <f>SUM(L65:L68)</f>
        <v>0</v>
      </c>
      <c r="M17" s="556">
        <f t="shared" ref="M17:N17" si="13">SUM(M65:M68)</f>
        <v>0</v>
      </c>
      <c r="N17" s="555">
        <f t="shared" si="13"/>
        <v>0</v>
      </c>
      <c r="O17" s="557">
        <f>SUM(F17:J17)</f>
        <v>0</v>
      </c>
      <c r="P17" s="558">
        <f>SUM(K17:N17)</f>
        <v>0</v>
      </c>
      <c r="Q17" s="559">
        <f>SUM(O17:P17)</f>
        <v>0</v>
      </c>
      <c r="R17" s="537">
        <f t="shared" si="9"/>
        <v>0</v>
      </c>
      <c r="S17" s="549">
        <f t="shared" si="5"/>
        <v>0</v>
      </c>
      <c r="T17" s="560">
        <f>SUM(R17:S17)</f>
        <v>0</v>
      </c>
      <c r="U17" s="561"/>
    </row>
    <row r="18" spans="2:21" ht="27" customHeight="1" x14ac:dyDescent="0.2">
      <c r="B18" s="562"/>
      <c r="C18" s="1080"/>
      <c r="D18" s="1080"/>
      <c r="E18" s="1081" t="s">
        <v>481</v>
      </c>
      <c r="F18" s="1082"/>
      <c r="G18" s="1082"/>
      <c r="H18" s="1082"/>
      <c r="I18" s="1082"/>
      <c r="J18" s="1082"/>
      <c r="K18" s="1082"/>
      <c r="L18" s="1082"/>
      <c r="M18" s="1082"/>
      <c r="N18" s="1082"/>
      <c r="O18" s="1082"/>
      <c r="P18" s="1083"/>
      <c r="Q18" s="1082"/>
      <c r="R18" s="1082"/>
      <c r="S18" s="1082"/>
      <c r="T18" s="1084"/>
      <c r="U18" s="563"/>
    </row>
    <row r="19" spans="2:21" s="517" customFormat="1" ht="15.95" customHeight="1" x14ac:dyDescent="0.25">
      <c r="B19" s="1535" t="s">
        <v>482</v>
      </c>
      <c r="C19" s="1536"/>
      <c r="D19" s="564">
        <v>1</v>
      </c>
      <c r="E19" s="565" t="s">
        <v>483</v>
      </c>
      <c r="F19" s="566"/>
      <c r="G19" s="566"/>
      <c r="H19" s="566"/>
      <c r="I19" s="567"/>
      <c r="J19" s="568"/>
      <c r="K19" s="569"/>
      <c r="L19" s="570"/>
      <c r="M19" s="567"/>
      <c r="N19" s="568"/>
      <c r="O19" s="571">
        <f>SUM(F19:J19)</f>
        <v>0</v>
      </c>
      <c r="P19" s="572">
        <f>SUM(K19:N19)</f>
        <v>0</v>
      </c>
      <c r="Q19" s="573">
        <f t="shared" ref="Q19:Q69" si="14">SUM(F19:N19)</f>
        <v>0</v>
      </c>
      <c r="R19" s="574">
        <f>F19*$F$9+G19*$G$9+H19*$H$9+I19*$I$9+J19*$J$9</f>
        <v>0</v>
      </c>
      <c r="S19" s="575">
        <f>K19*$K$9+L19*$L$9+M19*$M$9+N19*$N$9</f>
        <v>0</v>
      </c>
      <c r="T19" s="576">
        <f t="shared" ref="T19" si="15">SUM(R19:S19)</f>
        <v>0</v>
      </c>
      <c r="U19" s="577"/>
    </row>
    <row r="20" spans="2:21" s="517" customFormat="1" ht="15.95" customHeight="1" x14ac:dyDescent="0.25">
      <c r="B20" s="1537"/>
      <c r="C20" s="1538"/>
      <c r="D20" s="578">
        <v>2</v>
      </c>
      <c r="E20" s="579" t="s">
        <v>447</v>
      </c>
      <c r="F20" s="580"/>
      <c r="G20" s="580"/>
      <c r="H20" s="580"/>
      <c r="I20" s="581"/>
      <c r="J20" s="582"/>
      <c r="K20" s="583"/>
      <c r="L20" s="584"/>
      <c r="M20" s="581"/>
      <c r="N20" s="582"/>
      <c r="O20" s="571">
        <f t="shared" ref="O20:O69" si="16">SUM(F20:J20)</f>
        <v>0</v>
      </c>
      <c r="P20" s="572">
        <f t="shared" ref="P20:P69" si="17">SUM(K20:N20)</f>
        <v>0</v>
      </c>
      <c r="Q20" s="573">
        <f t="shared" si="14"/>
        <v>0</v>
      </c>
      <c r="R20" s="574">
        <f t="shared" ref="R20:R69" si="18">F20*$F$9+G20*$G$9+H20*$H$9+I20*$I$9+J20*$J$9</f>
        <v>0</v>
      </c>
      <c r="S20" s="575">
        <f t="shared" ref="S20:S69" si="19">K20*$K$9+L20*$L$9+M20*$M$9+N20*$N$9</f>
        <v>0</v>
      </c>
      <c r="T20" s="576">
        <f t="shared" ref="T20:T69" si="20">SUM(R20:S20)</f>
        <v>0</v>
      </c>
      <c r="U20" s="585"/>
    </row>
    <row r="21" spans="2:21" s="517" customFormat="1" ht="15.95" customHeight="1" x14ac:dyDescent="0.25">
      <c r="B21" s="1537"/>
      <c r="C21" s="1538"/>
      <c r="D21" s="578">
        <v>3</v>
      </c>
      <c r="E21" s="579" t="s">
        <v>446</v>
      </c>
      <c r="F21" s="580"/>
      <c r="G21" s="580"/>
      <c r="H21" s="580"/>
      <c r="I21" s="581"/>
      <c r="J21" s="582"/>
      <c r="K21" s="583"/>
      <c r="L21" s="584"/>
      <c r="M21" s="581"/>
      <c r="N21" s="582"/>
      <c r="O21" s="571">
        <f t="shared" si="16"/>
        <v>0</v>
      </c>
      <c r="P21" s="572">
        <f t="shared" si="17"/>
        <v>0</v>
      </c>
      <c r="Q21" s="573">
        <f t="shared" si="14"/>
        <v>0</v>
      </c>
      <c r="R21" s="574">
        <f t="shared" si="18"/>
        <v>0</v>
      </c>
      <c r="S21" s="575">
        <f t="shared" si="19"/>
        <v>0</v>
      </c>
      <c r="T21" s="576">
        <f t="shared" si="20"/>
        <v>0</v>
      </c>
      <c r="U21" s="585"/>
    </row>
    <row r="22" spans="2:21" s="517" customFormat="1" ht="15.95" customHeight="1" x14ac:dyDescent="0.25">
      <c r="B22" s="1537"/>
      <c r="C22" s="1538"/>
      <c r="D22" s="578">
        <v>4</v>
      </c>
      <c r="E22" s="579" t="s">
        <v>444</v>
      </c>
      <c r="F22" s="580"/>
      <c r="G22" s="580"/>
      <c r="H22" s="580"/>
      <c r="I22" s="581"/>
      <c r="J22" s="582"/>
      <c r="K22" s="583"/>
      <c r="L22" s="584"/>
      <c r="M22" s="581"/>
      <c r="N22" s="582"/>
      <c r="O22" s="571">
        <f t="shared" si="16"/>
        <v>0</v>
      </c>
      <c r="P22" s="572">
        <f t="shared" si="17"/>
        <v>0</v>
      </c>
      <c r="Q22" s="573">
        <f t="shared" si="14"/>
        <v>0</v>
      </c>
      <c r="R22" s="574">
        <f t="shared" si="18"/>
        <v>0</v>
      </c>
      <c r="S22" s="575">
        <f t="shared" si="19"/>
        <v>0</v>
      </c>
      <c r="T22" s="576">
        <f t="shared" si="20"/>
        <v>0</v>
      </c>
      <c r="U22" s="585"/>
    </row>
    <row r="23" spans="2:21" s="517" customFormat="1" ht="15.95" customHeight="1" x14ac:dyDescent="0.25">
      <c r="B23" s="1537"/>
      <c r="C23" s="1538"/>
      <c r="D23" s="578">
        <v>5</v>
      </c>
      <c r="E23" s="579" t="s">
        <v>435</v>
      </c>
      <c r="F23" s="580"/>
      <c r="G23" s="580"/>
      <c r="H23" s="580"/>
      <c r="I23" s="581"/>
      <c r="J23" s="582"/>
      <c r="K23" s="583"/>
      <c r="L23" s="584"/>
      <c r="M23" s="581"/>
      <c r="N23" s="582"/>
      <c r="O23" s="571">
        <f t="shared" si="16"/>
        <v>0</v>
      </c>
      <c r="P23" s="572">
        <f t="shared" si="17"/>
        <v>0</v>
      </c>
      <c r="Q23" s="573">
        <f t="shared" si="14"/>
        <v>0</v>
      </c>
      <c r="R23" s="574">
        <f t="shared" si="18"/>
        <v>0</v>
      </c>
      <c r="S23" s="575">
        <f t="shared" si="19"/>
        <v>0</v>
      </c>
      <c r="T23" s="576">
        <f t="shared" si="20"/>
        <v>0</v>
      </c>
      <c r="U23" s="585"/>
    </row>
    <row r="24" spans="2:21" s="517" customFormat="1" ht="15.95" customHeight="1" x14ac:dyDescent="0.25">
      <c r="B24" s="1537"/>
      <c r="C24" s="1538"/>
      <c r="D24" s="578">
        <v>6</v>
      </c>
      <c r="E24" s="579" t="s">
        <v>442</v>
      </c>
      <c r="F24" s="580"/>
      <c r="G24" s="580"/>
      <c r="H24" s="580"/>
      <c r="I24" s="581"/>
      <c r="J24" s="582"/>
      <c r="K24" s="583"/>
      <c r="L24" s="584"/>
      <c r="M24" s="581"/>
      <c r="N24" s="582"/>
      <c r="O24" s="571">
        <f t="shared" si="16"/>
        <v>0</v>
      </c>
      <c r="P24" s="572">
        <f t="shared" si="17"/>
        <v>0</v>
      </c>
      <c r="Q24" s="573">
        <f t="shared" si="14"/>
        <v>0</v>
      </c>
      <c r="R24" s="574">
        <f t="shared" si="18"/>
        <v>0</v>
      </c>
      <c r="S24" s="575">
        <f t="shared" si="19"/>
        <v>0</v>
      </c>
      <c r="T24" s="576">
        <f t="shared" si="20"/>
        <v>0</v>
      </c>
      <c r="U24" s="585"/>
    </row>
    <row r="25" spans="2:21" s="517" customFormat="1" ht="15.95" customHeight="1" x14ac:dyDescent="0.25">
      <c r="B25" s="1537"/>
      <c r="C25" s="1538"/>
      <c r="D25" s="578">
        <v>7</v>
      </c>
      <c r="E25" s="579" t="s">
        <v>438</v>
      </c>
      <c r="F25" s="580"/>
      <c r="G25" s="580"/>
      <c r="H25" s="580"/>
      <c r="I25" s="581"/>
      <c r="J25" s="582"/>
      <c r="K25" s="583"/>
      <c r="L25" s="584"/>
      <c r="M25" s="581"/>
      <c r="N25" s="582"/>
      <c r="O25" s="571">
        <f t="shared" si="16"/>
        <v>0</v>
      </c>
      <c r="P25" s="572">
        <f t="shared" si="17"/>
        <v>0</v>
      </c>
      <c r="Q25" s="573">
        <f t="shared" si="14"/>
        <v>0</v>
      </c>
      <c r="R25" s="574">
        <f t="shared" si="18"/>
        <v>0</v>
      </c>
      <c r="S25" s="575">
        <f t="shared" si="19"/>
        <v>0</v>
      </c>
      <c r="T25" s="576">
        <f t="shared" si="20"/>
        <v>0</v>
      </c>
      <c r="U25" s="585"/>
    </row>
    <row r="26" spans="2:21" s="517" customFormat="1" ht="15.95" customHeight="1" x14ac:dyDescent="0.25">
      <c r="B26" s="1537"/>
      <c r="C26" s="1538"/>
      <c r="D26" s="578">
        <v>8</v>
      </c>
      <c r="E26" s="579" t="s">
        <v>443</v>
      </c>
      <c r="F26" s="580"/>
      <c r="G26" s="580"/>
      <c r="H26" s="580"/>
      <c r="I26" s="581"/>
      <c r="J26" s="582"/>
      <c r="K26" s="583"/>
      <c r="L26" s="584"/>
      <c r="M26" s="581"/>
      <c r="N26" s="582"/>
      <c r="O26" s="571">
        <f t="shared" si="16"/>
        <v>0</v>
      </c>
      <c r="P26" s="572">
        <f t="shared" si="17"/>
        <v>0</v>
      </c>
      <c r="Q26" s="573">
        <f t="shared" si="14"/>
        <v>0</v>
      </c>
      <c r="R26" s="574">
        <f t="shared" si="18"/>
        <v>0</v>
      </c>
      <c r="S26" s="575">
        <f t="shared" si="19"/>
        <v>0</v>
      </c>
      <c r="T26" s="576">
        <f t="shared" si="20"/>
        <v>0</v>
      </c>
      <c r="U26" s="585"/>
    </row>
    <row r="27" spans="2:21" s="517" customFormat="1" ht="15.95" customHeight="1" x14ac:dyDescent="0.25">
      <c r="B27" s="1537"/>
      <c r="C27" s="1538"/>
      <c r="D27" s="578">
        <v>9</v>
      </c>
      <c r="E27" s="579" t="s">
        <v>450</v>
      </c>
      <c r="F27" s="580"/>
      <c r="G27" s="580"/>
      <c r="H27" s="580"/>
      <c r="I27" s="581"/>
      <c r="J27" s="582"/>
      <c r="K27" s="583"/>
      <c r="L27" s="584"/>
      <c r="M27" s="581"/>
      <c r="N27" s="582"/>
      <c r="O27" s="571">
        <f t="shared" si="16"/>
        <v>0</v>
      </c>
      <c r="P27" s="572">
        <f t="shared" si="17"/>
        <v>0</v>
      </c>
      <c r="Q27" s="573">
        <f t="shared" si="14"/>
        <v>0</v>
      </c>
      <c r="R27" s="574">
        <f t="shared" si="18"/>
        <v>0</v>
      </c>
      <c r="S27" s="575">
        <f t="shared" si="19"/>
        <v>0</v>
      </c>
      <c r="T27" s="576">
        <f t="shared" si="20"/>
        <v>0</v>
      </c>
      <c r="U27" s="585"/>
    </row>
    <row r="28" spans="2:21" s="517" customFormat="1" ht="15.95" customHeight="1" x14ac:dyDescent="0.25">
      <c r="B28" s="1537"/>
      <c r="C28" s="1538"/>
      <c r="D28" s="578">
        <v>10</v>
      </c>
      <c r="E28" s="579" t="s">
        <v>415</v>
      </c>
      <c r="F28" s="580"/>
      <c r="G28" s="580"/>
      <c r="H28" s="580"/>
      <c r="I28" s="581"/>
      <c r="J28" s="582"/>
      <c r="K28" s="583"/>
      <c r="L28" s="584"/>
      <c r="M28" s="581"/>
      <c r="N28" s="582"/>
      <c r="O28" s="571">
        <f t="shared" si="16"/>
        <v>0</v>
      </c>
      <c r="P28" s="572">
        <f t="shared" si="17"/>
        <v>0</v>
      </c>
      <c r="Q28" s="573">
        <f t="shared" si="14"/>
        <v>0</v>
      </c>
      <c r="R28" s="574">
        <f t="shared" si="18"/>
        <v>0</v>
      </c>
      <c r="S28" s="575">
        <f t="shared" si="19"/>
        <v>0</v>
      </c>
      <c r="T28" s="576">
        <f t="shared" si="20"/>
        <v>0</v>
      </c>
      <c r="U28" s="585"/>
    </row>
    <row r="29" spans="2:21" s="517" customFormat="1" ht="15.95" customHeight="1" x14ac:dyDescent="0.25">
      <c r="B29" s="1537"/>
      <c r="C29" s="1538"/>
      <c r="D29" s="578">
        <v>11</v>
      </c>
      <c r="E29" s="586" t="s">
        <v>452</v>
      </c>
      <c r="F29" s="580"/>
      <c r="G29" s="580"/>
      <c r="H29" s="580"/>
      <c r="I29" s="581"/>
      <c r="J29" s="582"/>
      <c r="K29" s="583"/>
      <c r="L29" s="584"/>
      <c r="M29" s="581"/>
      <c r="N29" s="582"/>
      <c r="O29" s="571">
        <f t="shared" si="16"/>
        <v>0</v>
      </c>
      <c r="P29" s="572">
        <f t="shared" si="17"/>
        <v>0</v>
      </c>
      <c r="Q29" s="573">
        <f t="shared" si="14"/>
        <v>0</v>
      </c>
      <c r="R29" s="574">
        <f t="shared" si="18"/>
        <v>0</v>
      </c>
      <c r="S29" s="575">
        <f t="shared" si="19"/>
        <v>0</v>
      </c>
      <c r="T29" s="576">
        <f t="shared" si="20"/>
        <v>0</v>
      </c>
      <c r="U29" s="587"/>
    </row>
    <row r="30" spans="2:21" s="517" customFormat="1" ht="15.95" customHeight="1" x14ac:dyDescent="0.25">
      <c r="B30" s="1537"/>
      <c r="C30" s="1538"/>
      <c r="D30" s="578">
        <v>12</v>
      </c>
      <c r="E30" s="586" t="s">
        <v>426</v>
      </c>
      <c r="F30" s="580"/>
      <c r="G30" s="580"/>
      <c r="H30" s="580"/>
      <c r="I30" s="581"/>
      <c r="J30" s="582"/>
      <c r="K30" s="583"/>
      <c r="L30" s="584"/>
      <c r="M30" s="581"/>
      <c r="N30" s="582"/>
      <c r="O30" s="571">
        <f t="shared" si="16"/>
        <v>0</v>
      </c>
      <c r="P30" s="572">
        <f t="shared" si="17"/>
        <v>0</v>
      </c>
      <c r="Q30" s="573">
        <f t="shared" si="14"/>
        <v>0</v>
      </c>
      <c r="R30" s="574">
        <f t="shared" si="18"/>
        <v>0</v>
      </c>
      <c r="S30" s="575">
        <f t="shared" si="19"/>
        <v>0</v>
      </c>
      <c r="T30" s="576">
        <f t="shared" si="20"/>
        <v>0</v>
      </c>
      <c r="U30" s="587"/>
    </row>
    <row r="31" spans="2:21" s="517" customFormat="1" ht="15.95" customHeight="1" thickBot="1" x14ac:dyDescent="0.3">
      <c r="B31" s="1539"/>
      <c r="C31" s="1540"/>
      <c r="D31" s="588">
        <v>13</v>
      </c>
      <c r="E31" s="589" t="s">
        <v>449</v>
      </c>
      <c r="F31" s="590"/>
      <c r="G31" s="590"/>
      <c r="H31" s="590"/>
      <c r="I31" s="591"/>
      <c r="J31" s="592"/>
      <c r="K31" s="593"/>
      <c r="L31" s="1085"/>
      <c r="M31" s="591"/>
      <c r="N31" s="592"/>
      <c r="O31" s="594">
        <f t="shared" si="16"/>
        <v>0</v>
      </c>
      <c r="P31" s="595">
        <f t="shared" si="17"/>
        <v>0</v>
      </c>
      <c r="Q31" s="596">
        <f t="shared" si="14"/>
        <v>0</v>
      </c>
      <c r="R31" s="597">
        <f t="shared" si="18"/>
        <v>0</v>
      </c>
      <c r="S31" s="598">
        <f t="shared" si="19"/>
        <v>0</v>
      </c>
      <c r="T31" s="599">
        <f t="shared" si="20"/>
        <v>0</v>
      </c>
      <c r="U31" s="600"/>
    </row>
    <row r="32" spans="2:21" s="517" customFormat="1" ht="15.95" customHeight="1" x14ac:dyDescent="0.25">
      <c r="B32" s="1537" t="s">
        <v>484</v>
      </c>
      <c r="C32" s="1541" t="s">
        <v>485</v>
      </c>
      <c r="D32" s="601">
        <v>1</v>
      </c>
      <c r="E32" s="602" t="s">
        <v>433</v>
      </c>
      <c r="F32" s="603">
        <v>5</v>
      </c>
      <c r="G32" s="603">
        <v>5</v>
      </c>
      <c r="H32" s="580">
        <v>5</v>
      </c>
      <c r="I32" s="581">
        <v>5</v>
      </c>
      <c r="J32" s="582">
        <v>5</v>
      </c>
      <c r="K32" s="583">
        <v>4</v>
      </c>
      <c r="L32" s="584">
        <v>4</v>
      </c>
      <c r="M32" s="581">
        <v>4</v>
      </c>
      <c r="N32" s="582">
        <v>4</v>
      </c>
      <c r="O32" s="604">
        <f t="shared" si="16"/>
        <v>25</v>
      </c>
      <c r="P32" s="1086">
        <f t="shared" si="17"/>
        <v>16</v>
      </c>
      <c r="Q32" s="605">
        <f t="shared" si="14"/>
        <v>41</v>
      </c>
      <c r="R32" s="606">
        <f t="shared" si="18"/>
        <v>800</v>
      </c>
      <c r="S32" s="1087">
        <f t="shared" si="19"/>
        <v>476</v>
      </c>
      <c r="T32" s="607">
        <f t="shared" si="20"/>
        <v>1276</v>
      </c>
      <c r="U32" s="585"/>
    </row>
    <row r="33" spans="2:21" s="517" customFormat="1" ht="15.95" customHeight="1" x14ac:dyDescent="0.25">
      <c r="B33" s="1537"/>
      <c r="C33" s="1541"/>
      <c r="D33" s="578">
        <v>2</v>
      </c>
      <c r="E33" s="579" t="s">
        <v>486</v>
      </c>
      <c r="F33" s="608">
        <v>3</v>
      </c>
      <c r="G33" s="608">
        <v>3</v>
      </c>
      <c r="H33" s="609">
        <v>3</v>
      </c>
      <c r="I33" s="610">
        <v>3</v>
      </c>
      <c r="J33" s="611">
        <v>3</v>
      </c>
      <c r="K33" s="612">
        <v>3</v>
      </c>
      <c r="L33" s="613">
        <v>3</v>
      </c>
      <c r="M33" s="610">
        <v>3</v>
      </c>
      <c r="N33" s="611">
        <v>3</v>
      </c>
      <c r="O33" s="571">
        <f t="shared" si="16"/>
        <v>15</v>
      </c>
      <c r="P33" s="572">
        <f t="shared" si="17"/>
        <v>12</v>
      </c>
      <c r="Q33" s="573">
        <f t="shared" si="14"/>
        <v>27</v>
      </c>
      <c r="R33" s="574">
        <f t="shared" si="18"/>
        <v>480</v>
      </c>
      <c r="S33" s="575">
        <f t="shared" si="19"/>
        <v>357</v>
      </c>
      <c r="T33" s="576">
        <f t="shared" si="20"/>
        <v>837</v>
      </c>
      <c r="U33" s="614"/>
    </row>
    <row r="34" spans="2:21" s="517" customFormat="1" ht="15.95" customHeight="1" x14ac:dyDescent="0.25">
      <c r="B34" s="1537"/>
      <c r="C34" s="1541"/>
      <c r="D34" s="578">
        <v>3</v>
      </c>
      <c r="E34" s="579" t="s">
        <v>487</v>
      </c>
      <c r="F34" s="608"/>
      <c r="G34" s="608"/>
      <c r="H34" s="609"/>
      <c r="I34" s="610">
        <v>2</v>
      </c>
      <c r="J34" s="611">
        <v>2</v>
      </c>
      <c r="K34" s="612">
        <v>2</v>
      </c>
      <c r="L34" s="613">
        <v>2</v>
      </c>
      <c r="M34" s="610">
        <v>2</v>
      </c>
      <c r="N34" s="611">
        <v>2</v>
      </c>
      <c r="O34" s="571">
        <f t="shared" si="16"/>
        <v>4</v>
      </c>
      <c r="P34" s="572">
        <f t="shared" si="17"/>
        <v>8</v>
      </c>
      <c r="Q34" s="573">
        <f t="shared" si="14"/>
        <v>12</v>
      </c>
      <c r="R34" s="574">
        <f t="shared" si="18"/>
        <v>128</v>
      </c>
      <c r="S34" s="575">
        <f t="shared" si="19"/>
        <v>238</v>
      </c>
      <c r="T34" s="576">
        <f t="shared" si="20"/>
        <v>366</v>
      </c>
      <c r="U34" s="614"/>
    </row>
    <row r="35" spans="2:21" s="517" customFormat="1" ht="15.95" customHeight="1" x14ac:dyDescent="0.25">
      <c r="B35" s="1537"/>
      <c r="C35" s="1541"/>
      <c r="D35" s="578">
        <v>4</v>
      </c>
      <c r="E35" s="615" t="s">
        <v>436</v>
      </c>
      <c r="F35" s="609">
        <v>1</v>
      </c>
      <c r="G35" s="609">
        <v>1</v>
      </c>
      <c r="H35" s="609">
        <v>1</v>
      </c>
      <c r="I35" s="610">
        <v>1</v>
      </c>
      <c r="J35" s="611"/>
      <c r="K35" s="616"/>
      <c r="L35" s="617"/>
      <c r="M35" s="618"/>
      <c r="N35" s="619"/>
      <c r="O35" s="571">
        <f t="shared" si="16"/>
        <v>4</v>
      </c>
      <c r="P35" s="572">
        <f t="shared" si="17"/>
        <v>0</v>
      </c>
      <c r="Q35" s="573">
        <f t="shared" si="14"/>
        <v>4</v>
      </c>
      <c r="R35" s="574">
        <f t="shared" si="18"/>
        <v>128</v>
      </c>
      <c r="S35" s="575">
        <f t="shared" si="19"/>
        <v>0</v>
      </c>
      <c r="T35" s="576">
        <f t="shared" si="20"/>
        <v>128</v>
      </c>
      <c r="U35" s="614"/>
    </row>
    <row r="36" spans="2:21" s="517" customFormat="1" ht="15.95" customHeight="1" x14ac:dyDescent="0.25">
      <c r="B36" s="1537"/>
      <c r="C36" s="1541"/>
      <c r="D36" s="578">
        <v>5</v>
      </c>
      <c r="E36" s="620"/>
      <c r="F36" s="621"/>
      <c r="G36" s="621"/>
      <c r="H36" s="621"/>
      <c r="I36" s="618"/>
      <c r="J36" s="619"/>
      <c r="K36" s="612">
        <v>1</v>
      </c>
      <c r="L36" s="613"/>
      <c r="M36" s="610"/>
      <c r="N36" s="611"/>
      <c r="O36" s="571">
        <f t="shared" si="16"/>
        <v>0</v>
      </c>
      <c r="P36" s="572">
        <f t="shared" si="17"/>
        <v>1</v>
      </c>
      <c r="Q36" s="573">
        <f t="shared" si="14"/>
        <v>1</v>
      </c>
      <c r="R36" s="574">
        <f t="shared" si="18"/>
        <v>0</v>
      </c>
      <c r="S36" s="575">
        <f t="shared" si="19"/>
        <v>32</v>
      </c>
      <c r="T36" s="576">
        <f t="shared" si="20"/>
        <v>32</v>
      </c>
      <c r="U36" s="614"/>
    </row>
    <row r="37" spans="2:21" s="517" customFormat="1" ht="15.95" customHeight="1" x14ac:dyDescent="0.25">
      <c r="B37" s="1537"/>
      <c r="C37" s="1541"/>
      <c r="D37" s="578">
        <v>6</v>
      </c>
      <c r="E37" s="615" t="s">
        <v>424</v>
      </c>
      <c r="F37" s="609">
        <v>1</v>
      </c>
      <c r="G37" s="609">
        <v>2</v>
      </c>
      <c r="H37" s="609">
        <v>2</v>
      </c>
      <c r="I37" s="610">
        <v>2</v>
      </c>
      <c r="J37" s="611">
        <v>2</v>
      </c>
      <c r="K37" s="612">
        <v>2</v>
      </c>
      <c r="L37" s="613">
        <v>2</v>
      </c>
      <c r="M37" s="610">
        <v>2</v>
      </c>
      <c r="N37" s="611">
        <v>1</v>
      </c>
      <c r="O37" s="571">
        <f t="shared" si="16"/>
        <v>9</v>
      </c>
      <c r="P37" s="572">
        <f t="shared" si="17"/>
        <v>7</v>
      </c>
      <c r="Q37" s="573">
        <f t="shared" si="14"/>
        <v>16</v>
      </c>
      <c r="R37" s="574">
        <f t="shared" si="18"/>
        <v>288</v>
      </c>
      <c r="S37" s="575">
        <f t="shared" si="19"/>
        <v>215</v>
      </c>
      <c r="T37" s="576">
        <f t="shared" si="20"/>
        <v>503</v>
      </c>
      <c r="U37" s="614"/>
    </row>
    <row r="38" spans="2:21" s="517" customFormat="1" ht="15.95" customHeight="1" x14ac:dyDescent="0.25">
      <c r="B38" s="1537"/>
      <c r="C38" s="1541"/>
      <c r="D38" s="578">
        <v>7</v>
      </c>
      <c r="E38" s="615" t="s">
        <v>425</v>
      </c>
      <c r="F38" s="609"/>
      <c r="G38" s="609"/>
      <c r="H38" s="609"/>
      <c r="I38" s="610"/>
      <c r="J38" s="611"/>
      <c r="K38" s="612">
        <v>2</v>
      </c>
      <c r="L38" s="613">
        <v>1</v>
      </c>
      <c r="M38" s="610"/>
      <c r="N38" s="611"/>
      <c r="O38" s="571">
        <f t="shared" si="16"/>
        <v>0</v>
      </c>
      <c r="P38" s="572">
        <f t="shared" si="17"/>
        <v>3</v>
      </c>
      <c r="Q38" s="573">
        <f t="shared" si="14"/>
        <v>3</v>
      </c>
      <c r="R38" s="574">
        <f t="shared" si="18"/>
        <v>0</v>
      </c>
      <c r="S38" s="575">
        <f t="shared" si="19"/>
        <v>96</v>
      </c>
      <c r="T38" s="576">
        <f t="shared" si="20"/>
        <v>96</v>
      </c>
      <c r="U38" s="614"/>
    </row>
    <row r="39" spans="2:21" s="517" customFormat="1" ht="15.95" customHeight="1" x14ac:dyDescent="0.25">
      <c r="B39" s="1537"/>
      <c r="C39" s="1541"/>
      <c r="D39" s="578">
        <v>8</v>
      </c>
      <c r="E39" s="622" t="s">
        <v>451</v>
      </c>
      <c r="F39" s="609"/>
      <c r="G39" s="609"/>
      <c r="H39" s="609"/>
      <c r="I39" s="610"/>
      <c r="J39" s="611">
        <v>2</v>
      </c>
      <c r="K39" s="612"/>
      <c r="L39" s="613"/>
      <c r="M39" s="610"/>
      <c r="N39" s="611"/>
      <c r="O39" s="571">
        <f t="shared" si="16"/>
        <v>2</v>
      </c>
      <c r="P39" s="572">
        <f t="shared" si="17"/>
        <v>0</v>
      </c>
      <c r="Q39" s="573">
        <f t="shared" si="14"/>
        <v>2</v>
      </c>
      <c r="R39" s="574">
        <f t="shared" si="18"/>
        <v>64</v>
      </c>
      <c r="S39" s="575">
        <f t="shared" si="19"/>
        <v>0</v>
      </c>
      <c r="T39" s="576">
        <f t="shared" si="20"/>
        <v>64</v>
      </c>
      <c r="U39" s="614"/>
    </row>
    <row r="40" spans="2:21" s="517" customFormat="1" ht="15.95" customHeight="1" x14ac:dyDescent="0.25">
      <c r="B40" s="1537"/>
      <c r="C40" s="1541"/>
      <c r="D40" s="578">
        <v>9</v>
      </c>
      <c r="E40" s="615" t="s">
        <v>417</v>
      </c>
      <c r="F40" s="621"/>
      <c r="G40" s="621"/>
      <c r="H40" s="621"/>
      <c r="I40" s="618"/>
      <c r="J40" s="619"/>
      <c r="K40" s="623">
        <v>1</v>
      </c>
      <c r="L40" s="624">
        <v>1</v>
      </c>
      <c r="M40" s="610"/>
      <c r="N40" s="611"/>
      <c r="O40" s="571">
        <f t="shared" si="16"/>
        <v>0</v>
      </c>
      <c r="P40" s="572">
        <f t="shared" si="17"/>
        <v>2</v>
      </c>
      <c r="Q40" s="573">
        <f t="shared" si="14"/>
        <v>2</v>
      </c>
      <c r="R40" s="574">
        <f t="shared" si="18"/>
        <v>0</v>
      </c>
      <c r="S40" s="575">
        <f t="shared" si="19"/>
        <v>64</v>
      </c>
      <c r="T40" s="576">
        <f t="shared" si="20"/>
        <v>64</v>
      </c>
      <c r="U40" s="614"/>
    </row>
    <row r="41" spans="2:21" s="517" customFormat="1" ht="15.95" customHeight="1" x14ac:dyDescent="0.25">
      <c r="B41" s="1537"/>
      <c r="C41" s="1541"/>
      <c r="D41" s="578">
        <v>10</v>
      </c>
      <c r="E41" s="615" t="s">
        <v>440</v>
      </c>
      <c r="F41" s="609">
        <v>2</v>
      </c>
      <c r="G41" s="625"/>
      <c r="H41" s="625"/>
      <c r="I41" s="626"/>
      <c r="J41" s="627"/>
      <c r="K41" s="616"/>
      <c r="L41" s="617"/>
      <c r="M41" s="618"/>
      <c r="N41" s="619"/>
      <c r="O41" s="571">
        <f t="shared" si="16"/>
        <v>2</v>
      </c>
      <c r="P41" s="572">
        <f t="shared" si="17"/>
        <v>0</v>
      </c>
      <c r="Q41" s="573">
        <f t="shared" si="14"/>
        <v>2</v>
      </c>
      <c r="R41" s="574">
        <f t="shared" si="18"/>
        <v>64</v>
      </c>
      <c r="S41" s="575">
        <f t="shared" si="19"/>
        <v>0</v>
      </c>
      <c r="T41" s="576">
        <f t="shared" si="20"/>
        <v>64</v>
      </c>
      <c r="U41" s="614"/>
    </row>
    <row r="42" spans="2:21" s="517" customFormat="1" ht="15.95" customHeight="1" x14ac:dyDescent="0.25">
      <c r="B42" s="1537"/>
      <c r="C42" s="1541"/>
      <c r="D42" s="578">
        <v>11</v>
      </c>
      <c r="E42" s="615" t="s">
        <v>423</v>
      </c>
      <c r="F42" s="609"/>
      <c r="G42" s="609">
        <v>1</v>
      </c>
      <c r="H42" s="609">
        <v>1</v>
      </c>
      <c r="I42" s="610">
        <v>2</v>
      </c>
      <c r="J42" s="611">
        <v>1</v>
      </c>
      <c r="K42" s="612">
        <v>1</v>
      </c>
      <c r="L42" s="613">
        <v>1</v>
      </c>
      <c r="M42" s="610">
        <v>1</v>
      </c>
      <c r="N42" s="611">
        <v>1</v>
      </c>
      <c r="O42" s="571">
        <f t="shared" si="16"/>
        <v>5</v>
      </c>
      <c r="P42" s="572">
        <f t="shared" si="17"/>
        <v>4</v>
      </c>
      <c r="Q42" s="573">
        <f t="shared" si="14"/>
        <v>9</v>
      </c>
      <c r="R42" s="574">
        <f t="shared" si="18"/>
        <v>160</v>
      </c>
      <c r="S42" s="575">
        <f t="shared" si="19"/>
        <v>119</v>
      </c>
      <c r="T42" s="576">
        <f t="shared" si="20"/>
        <v>279</v>
      </c>
      <c r="U42" s="614"/>
    </row>
    <row r="43" spans="2:21" s="517" customFormat="1" ht="15.95" customHeight="1" x14ac:dyDescent="0.25">
      <c r="B43" s="1537"/>
      <c r="C43" s="1541"/>
      <c r="D43" s="578">
        <v>12</v>
      </c>
      <c r="E43" s="615" t="s">
        <v>416</v>
      </c>
      <c r="F43" s="609"/>
      <c r="G43" s="609">
        <v>1</v>
      </c>
      <c r="H43" s="609">
        <v>1</v>
      </c>
      <c r="I43" s="610">
        <v>1</v>
      </c>
      <c r="J43" s="611">
        <v>2</v>
      </c>
      <c r="K43" s="612">
        <v>1</v>
      </c>
      <c r="L43" s="613">
        <v>1</v>
      </c>
      <c r="M43" s="610">
        <v>1</v>
      </c>
      <c r="N43" s="611">
        <v>1</v>
      </c>
      <c r="O43" s="571">
        <f t="shared" si="16"/>
        <v>5</v>
      </c>
      <c r="P43" s="572">
        <f t="shared" si="17"/>
        <v>4</v>
      </c>
      <c r="Q43" s="573">
        <f t="shared" si="14"/>
        <v>9</v>
      </c>
      <c r="R43" s="574">
        <f t="shared" si="18"/>
        <v>160</v>
      </c>
      <c r="S43" s="575">
        <f t="shared" si="19"/>
        <v>119</v>
      </c>
      <c r="T43" s="576">
        <f t="shared" si="20"/>
        <v>279</v>
      </c>
      <c r="U43" s="614"/>
    </row>
    <row r="44" spans="2:21" s="517" customFormat="1" ht="15.95" customHeight="1" x14ac:dyDescent="0.25">
      <c r="B44" s="1537"/>
      <c r="C44" s="1541"/>
      <c r="D44" s="578">
        <v>13</v>
      </c>
      <c r="E44" s="615" t="s">
        <v>418</v>
      </c>
      <c r="F44" s="609"/>
      <c r="G44" s="609"/>
      <c r="H44" s="609"/>
      <c r="I44" s="610">
        <v>2</v>
      </c>
      <c r="J44" s="611">
        <v>2</v>
      </c>
      <c r="K44" s="612">
        <v>1</v>
      </c>
      <c r="L44" s="613">
        <v>1</v>
      </c>
      <c r="M44" s="610">
        <v>1</v>
      </c>
      <c r="N44" s="611">
        <v>1</v>
      </c>
      <c r="O44" s="571">
        <f t="shared" si="16"/>
        <v>4</v>
      </c>
      <c r="P44" s="572">
        <f t="shared" si="17"/>
        <v>4</v>
      </c>
      <c r="Q44" s="573">
        <f t="shared" si="14"/>
        <v>8</v>
      </c>
      <c r="R44" s="574">
        <f t="shared" si="18"/>
        <v>128</v>
      </c>
      <c r="S44" s="575">
        <f t="shared" si="19"/>
        <v>119</v>
      </c>
      <c r="T44" s="576">
        <f t="shared" si="20"/>
        <v>247</v>
      </c>
      <c r="U44" s="614"/>
    </row>
    <row r="45" spans="2:21" s="517" customFormat="1" ht="15.95" customHeight="1" x14ac:dyDescent="0.25">
      <c r="B45" s="1537"/>
      <c r="C45" s="1541"/>
      <c r="D45" s="578">
        <v>14</v>
      </c>
      <c r="E45" s="615" t="s">
        <v>422</v>
      </c>
      <c r="F45" s="609"/>
      <c r="G45" s="609"/>
      <c r="H45" s="609"/>
      <c r="I45" s="610">
        <v>2</v>
      </c>
      <c r="J45" s="611">
        <v>2</v>
      </c>
      <c r="K45" s="612">
        <v>1</v>
      </c>
      <c r="L45" s="613">
        <v>1</v>
      </c>
      <c r="M45" s="610">
        <v>1</v>
      </c>
      <c r="N45" s="611">
        <v>1</v>
      </c>
      <c r="O45" s="571">
        <f t="shared" si="16"/>
        <v>4</v>
      </c>
      <c r="P45" s="572">
        <f t="shared" si="17"/>
        <v>4</v>
      </c>
      <c r="Q45" s="573">
        <f t="shared" si="14"/>
        <v>8</v>
      </c>
      <c r="R45" s="574">
        <f t="shared" si="18"/>
        <v>128</v>
      </c>
      <c r="S45" s="575">
        <f t="shared" si="19"/>
        <v>119</v>
      </c>
      <c r="T45" s="576">
        <f t="shared" si="20"/>
        <v>247</v>
      </c>
      <c r="U45" s="614"/>
    </row>
    <row r="46" spans="2:21" s="517" customFormat="1" ht="15.95" customHeight="1" x14ac:dyDescent="0.25">
      <c r="B46" s="1537"/>
      <c r="C46" s="1541"/>
      <c r="D46" s="578">
        <v>15</v>
      </c>
      <c r="E46" s="615" t="s">
        <v>434</v>
      </c>
      <c r="F46" s="609">
        <v>4</v>
      </c>
      <c r="G46" s="609">
        <v>4</v>
      </c>
      <c r="H46" s="609">
        <v>4</v>
      </c>
      <c r="I46" s="610">
        <v>4</v>
      </c>
      <c r="J46" s="611">
        <v>4</v>
      </c>
      <c r="K46" s="612">
        <v>3</v>
      </c>
      <c r="L46" s="613">
        <v>4</v>
      </c>
      <c r="M46" s="610">
        <v>3</v>
      </c>
      <c r="N46" s="611">
        <v>4</v>
      </c>
      <c r="O46" s="571">
        <f t="shared" si="16"/>
        <v>20</v>
      </c>
      <c r="P46" s="572">
        <f t="shared" si="17"/>
        <v>14</v>
      </c>
      <c r="Q46" s="573">
        <f t="shared" si="14"/>
        <v>34</v>
      </c>
      <c r="R46" s="574">
        <f t="shared" si="18"/>
        <v>640</v>
      </c>
      <c r="S46" s="575">
        <f t="shared" si="19"/>
        <v>412</v>
      </c>
      <c r="T46" s="576">
        <f t="shared" si="20"/>
        <v>1052</v>
      </c>
      <c r="U46" s="614"/>
    </row>
    <row r="47" spans="2:21" s="517" customFormat="1" ht="15.95" customHeight="1" x14ac:dyDescent="0.25">
      <c r="B47" s="1537"/>
      <c r="C47" s="1541"/>
      <c r="D47" s="578">
        <v>16</v>
      </c>
      <c r="E47" s="615" t="s">
        <v>429</v>
      </c>
      <c r="F47" s="609">
        <v>1</v>
      </c>
      <c r="G47" s="609">
        <v>1</v>
      </c>
      <c r="H47" s="609">
        <v>1</v>
      </c>
      <c r="I47" s="610">
        <v>1</v>
      </c>
      <c r="J47" s="611">
        <v>1</v>
      </c>
      <c r="K47" s="612">
        <v>1</v>
      </c>
      <c r="L47" s="613">
        <v>1</v>
      </c>
      <c r="M47" s="610">
        <v>1</v>
      </c>
      <c r="N47" s="611"/>
      <c r="O47" s="571">
        <f t="shared" si="16"/>
        <v>5</v>
      </c>
      <c r="P47" s="572">
        <f t="shared" si="17"/>
        <v>3</v>
      </c>
      <c r="Q47" s="573">
        <f t="shared" si="14"/>
        <v>8</v>
      </c>
      <c r="R47" s="574">
        <f t="shared" si="18"/>
        <v>160</v>
      </c>
      <c r="S47" s="575">
        <f t="shared" si="19"/>
        <v>96</v>
      </c>
      <c r="T47" s="576">
        <f t="shared" si="20"/>
        <v>256</v>
      </c>
      <c r="U47" s="614"/>
    </row>
    <row r="48" spans="2:21" s="517" customFormat="1" ht="15.95" customHeight="1" x14ac:dyDescent="0.25">
      <c r="B48" s="1537"/>
      <c r="C48" s="1541"/>
      <c r="D48" s="578">
        <v>17</v>
      </c>
      <c r="E48" s="615" t="s">
        <v>448</v>
      </c>
      <c r="F48" s="609">
        <v>1</v>
      </c>
      <c r="G48" s="609">
        <v>1</v>
      </c>
      <c r="H48" s="609"/>
      <c r="I48" s="610"/>
      <c r="J48" s="611"/>
      <c r="K48" s="616"/>
      <c r="L48" s="617"/>
      <c r="M48" s="618"/>
      <c r="N48" s="619"/>
      <c r="O48" s="571">
        <f t="shared" si="16"/>
        <v>2</v>
      </c>
      <c r="P48" s="572">
        <f t="shared" si="17"/>
        <v>0</v>
      </c>
      <c r="Q48" s="573">
        <f t="shared" si="14"/>
        <v>2</v>
      </c>
      <c r="R48" s="574">
        <f t="shared" si="18"/>
        <v>64</v>
      </c>
      <c r="S48" s="575">
        <f t="shared" si="19"/>
        <v>0</v>
      </c>
      <c r="T48" s="576">
        <f t="shared" si="20"/>
        <v>64</v>
      </c>
      <c r="U48" s="614"/>
    </row>
    <row r="49" spans="2:21" s="517" customFormat="1" ht="15.95" customHeight="1" x14ac:dyDescent="0.25">
      <c r="B49" s="1537"/>
      <c r="C49" s="1541"/>
      <c r="D49" s="578">
        <v>18</v>
      </c>
      <c r="E49" s="615" t="s">
        <v>419</v>
      </c>
      <c r="F49" s="609"/>
      <c r="G49" s="609"/>
      <c r="H49" s="609"/>
      <c r="I49" s="610"/>
      <c r="J49" s="611">
        <v>1</v>
      </c>
      <c r="K49" s="612">
        <v>1</v>
      </c>
      <c r="L49" s="613"/>
      <c r="M49" s="610"/>
      <c r="N49" s="611"/>
      <c r="O49" s="571">
        <f t="shared" si="16"/>
        <v>1</v>
      </c>
      <c r="P49" s="572">
        <f t="shared" si="17"/>
        <v>1</v>
      </c>
      <c r="Q49" s="573">
        <f t="shared" si="14"/>
        <v>2</v>
      </c>
      <c r="R49" s="574">
        <f t="shared" si="18"/>
        <v>32</v>
      </c>
      <c r="S49" s="575">
        <f t="shared" si="19"/>
        <v>32</v>
      </c>
      <c r="T49" s="576">
        <f t="shared" si="20"/>
        <v>64</v>
      </c>
      <c r="U49" s="614"/>
    </row>
    <row r="50" spans="2:21" s="517" customFormat="1" ht="15.95" customHeight="1" x14ac:dyDescent="0.25">
      <c r="B50" s="1537"/>
      <c r="C50" s="1542"/>
      <c r="D50" s="578">
        <v>19</v>
      </c>
      <c r="E50" s="615" t="s">
        <v>454</v>
      </c>
      <c r="F50" s="628">
        <v>1</v>
      </c>
      <c r="G50" s="628">
        <v>1</v>
      </c>
      <c r="H50" s="628">
        <v>1</v>
      </c>
      <c r="I50" s="629">
        <v>1</v>
      </c>
      <c r="J50" s="630">
        <v>1</v>
      </c>
      <c r="K50" s="631">
        <v>1</v>
      </c>
      <c r="L50" s="632">
        <v>1</v>
      </c>
      <c r="M50" s="629">
        <v>1</v>
      </c>
      <c r="N50" s="630">
        <v>1</v>
      </c>
      <c r="O50" s="571">
        <f t="shared" si="16"/>
        <v>5</v>
      </c>
      <c r="P50" s="572">
        <f t="shared" si="17"/>
        <v>4</v>
      </c>
      <c r="Q50" s="573">
        <f t="shared" si="14"/>
        <v>9</v>
      </c>
      <c r="R50" s="574">
        <f t="shared" si="18"/>
        <v>160</v>
      </c>
      <c r="S50" s="575">
        <f t="shared" si="19"/>
        <v>119</v>
      </c>
      <c r="T50" s="576">
        <f t="shared" si="20"/>
        <v>279</v>
      </c>
      <c r="U50" s="633"/>
    </row>
    <row r="51" spans="2:21" s="517" customFormat="1" ht="25.5" customHeight="1" thickBot="1" x14ac:dyDescent="0.3">
      <c r="B51" s="1539"/>
      <c r="C51" s="1543" t="s">
        <v>488</v>
      </c>
      <c r="D51" s="1544"/>
      <c r="E51" s="1545"/>
      <c r="F51" s="634"/>
      <c r="G51" s="634"/>
      <c r="H51" s="634"/>
      <c r="I51" s="635"/>
      <c r="J51" s="636"/>
      <c r="K51" s="637"/>
      <c r="L51" s="638"/>
      <c r="M51" s="639"/>
      <c r="N51" s="640"/>
      <c r="O51" s="594">
        <f t="shared" si="16"/>
        <v>0</v>
      </c>
      <c r="P51" s="595">
        <f t="shared" si="17"/>
        <v>0</v>
      </c>
      <c r="Q51" s="596">
        <f t="shared" si="14"/>
        <v>0</v>
      </c>
      <c r="R51" s="597">
        <f t="shared" si="18"/>
        <v>0</v>
      </c>
      <c r="S51" s="598">
        <f t="shared" si="19"/>
        <v>0</v>
      </c>
      <c r="T51" s="599">
        <f t="shared" si="20"/>
        <v>0</v>
      </c>
      <c r="U51" s="641"/>
    </row>
    <row r="52" spans="2:21" ht="27.75" hidden="1" customHeight="1" x14ac:dyDescent="0.2">
      <c r="B52" s="1520" t="s">
        <v>489</v>
      </c>
      <c r="C52" s="1521"/>
      <c r="D52" s="1521"/>
      <c r="E52" s="1522"/>
      <c r="F52" s="642">
        <f>SUM(F53:F56)</f>
        <v>0</v>
      </c>
      <c r="G52" s="642">
        <f t="shared" ref="G52:I52" si="21">SUM(G53:G56)</f>
        <v>0</v>
      </c>
      <c r="H52" s="642">
        <f t="shared" si="21"/>
        <v>0</v>
      </c>
      <c r="I52" s="642">
        <f t="shared" si="21"/>
        <v>0</v>
      </c>
      <c r="J52" s="643">
        <f>SUM(J53:J56)</f>
        <v>0</v>
      </c>
      <c r="K52" s="644">
        <f>SUM(K53:K56)</f>
        <v>0</v>
      </c>
      <c r="L52" s="645">
        <f>SUM(L53:L56)</f>
        <v>0</v>
      </c>
      <c r="M52" s="645">
        <f>SUM(M53:M56)</f>
        <v>0</v>
      </c>
      <c r="N52" s="646">
        <f>SUM(N53:N56)</f>
        <v>0</v>
      </c>
      <c r="O52" s="604">
        <f t="shared" si="16"/>
        <v>0</v>
      </c>
      <c r="P52" s="1086">
        <f t="shared" si="17"/>
        <v>0</v>
      </c>
      <c r="Q52" s="605">
        <f t="shared" si="14"/>
        <v>0</v>
      </c>
      <c r="R52" s="606">
        <f t="shared" si="18"/>
        <v>0</v>
      </c>
      <c r="S52" s="1087">
        <f t="shared" si="19"/>
        <v>0</v>
      </c>
      <c r="T52" s="607">
        <f t="shared" si="20"/>
        <v>0</v>
      </c>
      <c r="U52" s="647"/>
    </row>
    <row r="53" spans="2:21" ht="15.95" hidden="1" customHeight="1" x14ac:dyDescent="0.2">
      <c r="B53" s="648"/>
      <c r="C53" s="564"/>
      <c r="D53" s="649">
        <v>1</v>
      </c>
      <c r="E53" s="871"/>
      <c r="F53" s="650"/>
      <c r="G53" s="651"/>
      <c r="H53" s="566"/>
      <c r="I53" s="567"/>
      <c r="J53" s="568"/>
      <c r="K53" s="569"/>
      <c r="L53" s="570"/>
      <c r="M53" s="567"/>
      <c r="N53" s="568"/>
      <c r="O53" s="571">
        <f t="shared" si="16"/>
        <v>0</v>
      </c>
      <c r="P53" s="572">
        <f t="shared" si="17"/>
        <v>0</v>
      </c>
      <c r="Q53" s="573">
        <f t="shared" si="14"/>
        <v>0</v>
      </c>
      <c r="R53" s="574">
        <f t="shared" si="18"/>
        <v>0</v>
      </c>
      <c r="S53" s="575">
        <f t="shared" si="19"/>
        <v>0</v>
      </c>
      <c r="T53" s="576">
        <f t="shared" si="20"/>
        <v>0</v>
      </c>
      <c r="U53" s="652"/>
    </row>
    <row r="54" spans="2:21" ht="15.95" hidden="1" customHeight="1" x14ac:dyDescent="0.2">
      <c r="B54" s="653"/>
      <c r="C54" s="578"/>
      <c r="D54" s="654">
        <v>2</v>
      </c>
      <c r="E54" s="872"/>
      <c r="F54" s="655"/>
      <c r="G54" s="608"/>
      <c r="H54" s="609"/>
      <c r="I54" s="610"/>
      <c r="J54" s="611"/>
      <c r="K54" s="612"/>
      <c r="L54" s="613"/>
      <c r="M54" s="610"/>
      <c r="N54" s="611"/>
      <c r="O54" s="571">
        <f t="shared" si="16"/>
        <v>0</v>
      </c>
      <c r="P54" s="572">
        <f t="shared" si="17"/>
        <v>0</v>
      </c>
      <c r="Q54" s="573">
        <f t="shared" si="14"/>
        <v>0</v>
      </c>
      <c r="R54" s="574">
        <f t="shared" si="18"/>
        <v>0</v>
      </c>
      <c r="S54" s="575">
        <f t="shared" si="19"/>
        <v>0</v>
      </c>
      <c r="T54" s="576">
        <f t="shared" si="20"/>
        <v>0</v>
      </c>
      <c r="U54" s="656"/>
    </row>
    <row r="55" spans="2:21" ht="15.95" hidden="1" customHeight="1" x14ac:dyDescent="0.2">
      <c r="B55" s="657"/>
      <c r="C55" s="658"/>
      <c r="D55" s="659">
        <v>3</v>
      </c>
      <c r="E55" s="872"/>
      <c r="F55" s="660"/>
      <c r="G55" s="661"/>
      <c r="H55" s="628"/>
      <c r="I55" s="662"/>
      <c r="J55" s="663"/>
      <c r="K55" s="664"/>
      <c r="L55" s="665"/>
      <c r="M55" s="662"/>
      <c r="N55" s="663"/>
      <c r="O55" s="571">
        <f t="shared" si="16"/>
        <v>0</v>
      </c>
      <c r="P55" s="572">
        <f t="shared" si="17"/>
        <v>0</v>
      </c>
      <c r="Q55" s="573">
        <f t="shared" si="14"/>
        <v>0</v>
      </c>
      <c r="R55" s="574">
        <f t="shared" si="18"/>
        <v>0</v>
      </c>
      <c r="S55" s="575">
        <f t="shared" si="19"/>
        <v>0</v>
      </c>
      <c r="T55" s="576">
        <f t="shared" si="20"/>
        <v>0</v>
      </c>
      <c r="U55" s="656"/>
    </row>
    <row r="56" spans="2:21" ht="15.95" hidden="1" customHeight="1" thickBot="1" x14ac:dyDescent="0.25">
      <c r="B56" s="657"/>
      <c r="C56" s="658"/>
      <c r="D56" s="659">
        <v>4</v>
      </c>
      <c r="E56" s="1012"/>
      <c r="F56" s="660"/>
      <c r="G56" s="661"/>
      <c r="H56" s="628"/>
      <c r="I56" s="662"/>
      <c r="J56" s="663"/>
      <c r="K56" s="664"/>
      <c r="L56" s="665"/>
      <c r="M56" s="662"/>
      <c r="N56" s="663"/>
      <c r="O56" s="571">
        <f t="shared" si="16"/>
        <v>0</v>
      </c>
      <c r="P56" s="572">
        <f t="shared" si="17"/>
        <v>0</v>
      </c>
      <c r="Q56" s="573">
        <f t="shared" si="14"/>
        <v>0</v>
      </c>
      <c r="R56" s="574">
        <f t="shared" si="18"/>
        <v>0</v>
      </c>
      <c r="S56" s="575">
        <f t="shared" si="19"/>
        <v>0</v>
      </c>
      <c r="T56" s="576">
        <f t="shared" si="20"/>
        <v>0</v>
      </c>
      <c r="U56" s="666"/>
    </row>
    <row r="57" spans="2:21" ht="27" customHeight="1" x14ac:dyDescent="0.2">
      <c r="B57" s="1546" t="s">
        <v>490</v>
      </c>
      <c r="C57" s="1547"/>
      <c r="D57" s="1547"/>
      <c r="E57" s="1548"/>
      <c r="F57" s="987">
        <f>SUM(F58:F65)</f>
        <v>0</v>
      </c>
      <c r="G57" s="987">
        <f t="shared" ref="G57:I57" si="22">SUM(G58:G65)</f>
        <v>0</v>
      </c>
      <c r="H57" s="987">
        <f>SUM(H58:H65)</f>
        <v>0</v>
      </c>
      <c r="I57" s="987">
        <f t="shared" si="22"/>
        <v>0</v>
      </c>
      <c r="J57" s="988">
        <f>SUM(J58:J65)</f>
        <v>0</v>
      </c>
      <c r="K57" s="667">
        <f>SUM(K58:K65)</f>
        <v>0</v>
      </c>
      <c r="L57" s="989">
        <f>SUM(L58:L65)</f>
        <v>0</v>
      </c>
      <c r="M57" s="989">
        <f>SUM(M58:M65)</f>
        <v>0</v>
      </c>
      <c r="N57" s="990">
        <f>SUM(N58:N69)</f>
        <v>0</v>
      </c>
      <c r="O57" s="571">
        <f t="shared" si="16"/>
        <v>0</v>
      </c>
      <c r="P57" s="572">
        <f t="shared" si="17"/>
        <v>0</v>
      </c>
      <c r="Q57" s="573">
        <f t="shared" si="14"/>
        <v>0</v>
      </c>
      <c r="R57" s="574">
        <f t="shared" si="18"/>
        <v>0</v>
      </c>
      <c r="S57" s="575">
        <f t="shared" si="19"/>
        <v>0</v>
      </c>
      <c r="T57" s="576">
        <f t="shared" si="20"/>
        <v>0</v>
      </c>
      <c r="U57" s="991"/>
    </row>
    <row r="58" spans="2:21" ht="15.95" customHeight="1" x14ac:dyDescent="0.2">
      <c r="B58" s="668"/>
      <c r="C58" s="669"/>
      <c r="D58" s="670">
        <v>1</v>
      </c>
      <c r="E58" s="871"/>
      <c r="F58" s="671"/>
      <c r="G58" s="672"/>
      <c r="H58" s="673"/>
      <c r="I58" s="674"/>
      <c r="J58" s="675"/>
      <c r="K58" s="676"/>
      <c r="L58" s="677"/>
      <c r="M58" s="674"/>
      <c r="N58" s="675"/>
      <c r="O58" s="571">
        <f t="shared" si="16"/>
        <v>0</v>
      </c>
      <c r="P58" s="572">
        <f t="shared" si="17"/>
        <v>0</v>
      </c>
      <c r="Q58" s="573">
        <f t="shared" si="14"/>
        <v>0</v>
      </c>
      <c r="R58" s="574">
        <f t="shared" si="18"/>
        <v>0</v>
      </c>
      <c r="S58" s="575">
        <f t="shared" si="19"/>
        <v>0</v>
      </c>
      <c r="T58" s="576">
        <f t="shared" si="20"/>
        <v>0</v>
      </c>
      <c r="U58" s="678"/>
    </row>
    <row r="59" spans="2:21" ht="15.95" customHeight="1" x14ac:dyDescent="0.2">
      <c r="B59" s="657"/>
      <c r="C59" s="658"/>
      <c r="D59" s="654">
        <v>2</v>
      </c>
      <c r="E59" s="872"/>
      <c r="F59" s="660"/>
      <c r="G59" s="661"/>
      <c r="H59" s="628"/>
      <c r="I59" s="662"/>
      <c r="J59" s="663"/>
      <c r="K59" s="664"/>
      <c r="L59" s="665"/>
      <c r="M59" s="662"/>
      <c r="N59" s="663"/>
      <c r="O59" s="571">
        <f t="shared" si="16"/>
        <v>0</v>
      </c>
      <c r="P59" s="572">
        <f t="shared" si="17"/>
        <v>0</v>
      </c>
      <c r="Q59" s="573">
        <f t="shared" si="14"/>
        <v>0</v>
      </c>
      <c r="R59" s="574">
        <f t="shared" si="18"/>
        <v>0</v>
      </c>
      <c r="S59" s="575">
        <f t="shared" si="19"/>
        <v>0</v>
      </c>
      <c r="T59" s="576">
        <f t="shared" si="20"/>
        <v>0</v>
      </c>
      <c r="U59" s="656"/>
    </row>
    <row r="60" spans="2:21" ht="15.95" customHeight="1" x14ac:dyDescent="0.2">
      <c r="B60" s="657"/>
      <c r="C60" s="658"/>
      <c r="D60" s="654">
        <v>3</v>
      </c>
      <c r="E60" s="872"/>
      <c r="F60" s="660"/>
      <c r="G60" s="661"/>
      <c r="H60" s="628"/>
      <c r="I60" s="662"/>
      <c r="J60" s="663"/>
      <c r="K60" s="664"/>
      <c r="L60" s="665"/>
      <c r="M60" s="662"/>
      <c r="N60" s="663"/>
      <c r="O60" s="571">
        <f t="shared" si="16"/>
        <v>0</v>
      </c>
      <c r="P60" s="572">
        <f t="shared" si="17"/>
        <v>0</v>
      </c>
      <c r="Q60" s="573">
        <f t="shared" si="14"/>
        <v>0</v>
      </c>
      <c r="R60" s="574">
        <f t="shared" si="18"/>
        <v>0</v>
      </c>
      <c r="S60" s="575">
        <f t="shared" si="19"/>
        <v>0</v>
      </c>
      <c r="T60" s="576">
        <f t="shared" si="20"/>
        <v>0</v>
      </c>
      <c r="U60" s="656"/>
    </row>
    <row r="61" spans="2:21" ht="15.95" customHeight="1" x14ac:dyDescent="0.2">
      <c r="B61" s="657"/>
      <c r="C61" s="658"/>
      <c r="D61" s="654">
        <v>4</v>
      </c>
      <c r="E61" s="872"/>
      <c r="F61" s="660"/>
      <c r="G61" s="661"/>
      <c r="H61" s="628"/>
      <c r="I61" s="662"/>
      <c r="J61" s="663"/>
      <c r="K61" s="664"/>
      <c r="L61" s="665"/>
      <c r="M61" s="662"/>
      <c r="N61" s="663"/>
      <c r="O61" s="571">
        <f t="shared" si="16"/>
        <v>0</v>
      </c>
      <c r="P61" s="572">
        <f t="shared" si="17"/>
        <v>0</v>
      </c>
      <c r="Q61" s="573">
        <f t="shared" si="14"/>
        <v>0</v>
      </c>
      <c r="R61" s="574">
        <f t="shared" si="18"/>
        <v>0</v>
      </c>
      <c r="S61" s="575">
        <f t="shared" si="19"/>
        <v>0</v>
      </c>
      <c r="T61" s="576">
        <f t="shared" si="20"/>
        <v>0</v>
      </c>
      <c r="U61" s="656"/>
    </row>
    <row r="62" spans="2:21" ht="15.95" customHeight="1" x14ac:dyDescent="0.2">
      <c r="B62" s="657"/>
      <c r="C62" s="658"/>
      <c r="D62" s="654">
        <v>5</v>
      </c>
      <c r="E62" s="872"/>
      <c r="F62" s="660"/>
      <c r="G62" s="661"/>
      <c r="H62" s="628"/>
      <c r="I62" s="662"/>
      <c r="J62" s="663"/>
      <c r="K62" s="664"/>
      <c r="L62" s="665"/>
      <c r="M62" s="662"/>
      <c r="N62" s="663"/>
      <c r="O62" s="571">
        <f t="shared" si="16"/>
        <v>0</v>
      </c>
      <c r="P62" s="572">
        <f t="shared" si="17"/>
        <v>0</v>
      </c>
      <c r="Q62" s="573">
        <f t="shared" si="14"/>
        <v>0</v>
      </c>
      <c r="R62" s="574">
        <f t="shared" si="18"/>
        <v>0</v>
      </c>
      <c r="S62" s="575">
        <f t="shared" si="19"/>
        <v>0</v>
      </c>
      <c r="T62" s="576">
        <f t="shared" si="20"/>
        <v>0</v>
      </c>
      <c r="U62" s="656"/>
    </row>
    <row r="63" spans="2:21" ht="15.95" customHeight="1" x14ac:dyDescent="0.2">
      <c r="B63" s="657"/>
      <c r="C63" s="658"/>
      <c r="D63" s="654">
        <v>6</v>
      </c>
      <c r="E63" s="872"/>
      <c r="F63" s="660"/>
      <c r="G63" s="661"/>
      <c r="H63" s="628"/>
      <c r="I63" s="662"/>
      <c r="J63" s="663"/>
      <c r="K63" s="664"/>
      <c r="L63" s="665"/>
      <c r="M63" s="662"/>
      <c r="N63" s="663"/>
      <c r="O63" s="571">
        <f t="shared" si="16"/>
        <v>0</v>
      </c>
      <c r="P63" s="572">
        <f t="shared" si="17"/>
        <v>0</v>
      </c>
      <c r="Q63" s="573">
        <f t="shared" si="14"/>
        <v>0</v>
      </c>
      <c r="R63" s="574">
        <f t="shared" si="18"/>
        <v>0</v>
      </c>
      <c r="S63" s="575">
        <f t="shared" si="19"/>
        <v>0</v>
      </c>
      <c r="T63" s="576">
        <f t="shared" si="20"/>
        <v>0</v>
      </c>
      <c r="U63" s="656"/>
    </row>
    <row r="64" spans="2:21" ht="15.95" customHeight="1" x14ac:dyDescent="0.2">
      <c r="B64" s="657"/>
      <c r="C64" s="658"/>
      <c r="D64" s="654">
        <v>7</v>
      </c>
      <c r="E64" s="872"/>
      <c r="F64" s="660"/>
      <c r="G64" s="661"/>
      <c r="H64" s="628"/>
      <c r="I64" s="662"/>
      <c r="J64" s="663"/>
      <c r="K64" s="664"/>
      <c r="L64" s="665"/>
      <c r="M64" s="662"/>
      <c r="N64" s="663"/>
      <c r="O64" s="571">
        <f t="shared" si="16"/>
        <v>0</v>
      </c>
      <c r="P64" s="572">
        <f t="shared" si="17"/>
        <v>0</v>
      </c>
      <c r="Q64" s="573">
        <f t="shared" si="14"/>
        <v>0</v>
      </c>
      <c r="R64" s="574">
        <f t="shared" si="18"/>
        <v>0</v>
      </c>
      <c r="S64" s="575">
        <f t="shared" si="19"/>
        <v>0</v>
      </c>
      <c r="T64" s="576">
        <f t="shared" si="20"/>
        <v>0</v>
      </c>
      <c r="U64" s="656"/>
    </row>
    <row r="65" spans="2:21" ht="15.95" customHeight="1" thickBot="1" x14ac:dyDescent="0.25">
      <c r="B65" s="679"/>
      <c r="C65" s="680"/>
      <c r="D65" s="681">
        <v>8</v>
      </c>
      <c r="E65" s="1012"/>
      <c r="F65" s="682"/>
      <c r="G65" s="683"/>
      <c r="H65" s="684"/>
      <c r="I65" s="685"/>
      <c r="J65" s="686"/>
      <c r="K65" s="687"/>
      <c r="L65" s="688"/>
      <c r="M65" s="685"/>
      <c r="N65" s="686"/>
      <c r="O65" s="571">
        <f t="shared" si="16"/>
        <v>0</v>
      </c>
      <c r="P65" s="572">
        <f t="shared" si="17"/>
        <v>0</v>
      </c>
      <c r="Q65" s="573">
        <f t="shared" si="14"/>
        <v>0</v>
      </c>
      <c r="R65" s="574">
        <f t="shared" si="18"/>
        <v>0</v>
      </c>
      <c r="S65" s="575">
        <f t="shared" si="19"/>
        <v>0</v>
      </c>
      <c r="T65" s="576">
        <f t="shared" si="20"/>
        <v>0</v>
      </c>
      <c r="U65" s="689"/>
    </row>
    <row r="66" spans="2:21" ht="19.5" customHeight="1" thickTop="1" x14ac:dyDescent="0.2">
      <c r="B66" s="1549" t="s">
        <v>491</v>
      </c>
      <c r="C66" s="1550"/>
      <c r="D66" s="1550"/>
      <c r="E66" s="1551"/>
      <c r="F66" s="672"/>
      <c r="G66" s="672"/>
      <c r="H66" s="673"/>
      <c r="I66" s="674"/>
      <c r="J66" s="675"/>
      <c r="K66" s="676"/>
      <c r="L66" s="677"/>
      <c r="M66" s="674"/>
      <c r="N66" s="675"/>
      <c r="O66" s="571">
        <f t="shared" si="16"/>
        <v>0</v>
      </c>
      <c r="P66" s="572">
        <f t="shared" si="17"/>
        <v>0</v>
      </c>
      <c r="Q66" s="573">
        <f t="shared" si="14"/>
        <v>0</v>
      </c>
      <c r="R66" s="574">
        <f t="shared" si="18"/>
        <v>0</v>
      </c>
      <c r="S66" s="575">
        <f t="shared" si="19"/>
        <v>0</v>
      </c>
      <c r="T66" s="576">
        <f t="shared" si="20"/>
        <v>0</v>
      </c>
      <c r="U66" s="678"/>
    </row>
    <row r="67" spans="2:21" ht="19.5" customHeight="1" x14ac:dyDescent="0.2">
      <c r="B67" s="1552" t="s">
        <v>453</v>
      </c>
      <c r="C67" s="1553"/>
      <c r="D67" s="1553"/>
      <c r="E67" s="1554"/>
      <c r="F67" s="661"/>
      <c r="G67" s="661"/>
      <c r="H67" s="628"/>
      <c r="I67" s="662"/>
      <c r="J67" s="663"/>
      <c r="K67" s="664"/>
      <c r="L67" s="665"/>
      <c r="M67" s="662"/>
      <c r="N67" s="663"/>
      <c r="O67" s="571">
        <f t="shared" si="16"/>
        <v>0</v>
      </c>
      <c r="P67" s="572">
        <f t="shared" si="17"/>
        <v>0</v>
      </c>
      <c r="Q67" s="573">
        <f t="shared" si="14"/>
        <v>0</v>
      </c>
      <c r="R67" s="574">
        <f t="shared" si="18"/>
        <v>0</v>
      </c>
      <c r="S67" s="575">
        <f t="shared" si="19"/>
        <v>0</v>
      </c>
      <c r="T67" s="576">
        <f t="shared" si="20"/>
        <v>0</v>
      </c>
      <c r="U67" s="656"/>
    </row>
    <row r="68" spans="2:21" ht="19.5" customHeight="1" x14ac:dyDescent="0.2">
      <c r="B68" s="1552" t="s">
        <v>492</v>
      </c>
      <c r="C68" s="1553"/>
      <c r="D68" s="1553"/>
      <c r="E68" s="1554"/>
      <c r="F68" s="661"/>
      <c r="G68" s="661"/>
      <c r="H68" s="628"/>
      <c r="I68" s="662"/>
      <c r="J68" s="663"/>
      <c r="K68" s="664"/>
      <c r="L68" s="665"/>
      <c r="M68" s="662"/>
      <c r="N68" s="663"/>
      <c r="O68" s="571">
        <f t="shared" si="16"/>
        <v>0</v>
      </c>
      <c r="P68" s="572">
        <f t="shared" si="17"/>
        <v>0</v>
      </c>
      <c r="Q68" s="573">
        <f t="shared" si="14"/>
        <v>0</v>
      </c>
      <c r="R68" s="574">
        <f t="shared" si="18"/>
        <v>0</v>
      </c>
      <c r="S68" s="575">
        <f t="shared" si="19"/>
        <v>0</v>
      </c>
      <c r="T68" s="576">
        <f t="shared" si="20"/>
        <v>0</v>
      </c>
      <c r="U68" s="656"/>
    </row>
    <row r="69" spans="2:21" ht="19.5" customHeight="1" thickBot="1" x14ac:dyDescent="0.25">
      <c r="B69" s="1555" t="s">
        <v>493</v>
      </c>
      <c r="C69" s="1556"/>
      <c r="D69" s="1556"/>
      <c r="E69" s="1557"/>
      <c r="F69" s="661"/>
      <c r="G69" s="661"/>
      <c r="H69" s="628"/>
      <c r="I69" s="690"/>
      <c r="J69" s="663"/>
      <c r="K69" s="691"/>
      <c r="L69" s="665"/>
      <c r="M69" s="662"/>
      <c r="N69" s="663"/>
      <c r="O69" s="571">
        <f t="shared" si="16"/>
        <v>0</v>
      </c>
      <c r="P69" s="572">
        <f t="shared" si="17"/>
        <v>0</v>
      </c>
      <c r="Q69" s="573">
        <f t="shared" si="14"/>
        <v>0</v>
      </c>
      <c r="R69" s="574">
        <f t="shared" si="18"/>
        <v>0</v>
      </c>
      <c r="S69" s="575">
        <f t="shared" si="19"/>
        <v>0</v>
      </c>
      <c r="T69" s="576">
        <f t="shared" si="20"/>
        <v>0</v>
      </c>
      <c r="U69" s="692"/>
    </row>
    <row r="70" spans="2:21" x14ac:dyDescent="0.2">
      <c r="D70" s="693"/>
      <c r="E70" s="694"/>
      <c r="F70" s="1088"/>
      <c r="G70" s="1088"/>
      <c r="H70" s="1088"/>
      <c r="I70" s="695"/>
      <c r="J70" s="1089"/>
      <c r="K70" s="1089"/>
      <c r="L70" s="1089"/>
      <c r="M70" s="1089"/>
      <c r="N70" s="1089"/>
      <c r="O70" s="1089"/>
      <c r="P70" s="1089"/>
      <c r="Q70" s="1089"/>
      <c r="R70" s="1089"/>
      <c r="S70" s="1089"/>
      <c r="T70" s="1089"/>
    </row>
    <row r="71" spans="2:21" x14ac:dyDescent="0.2">
      <c r="E71" s="696"/>
      <c r="F71" s="696"/>
      <c r="G71" s="696"/>
      <c r="H71" s="696"/>
      <c r="I71" s="697"/>
      <c r="J71" s="697"/>
      <c r="K71" s="697"/>
      <c r="L71" s="697"/>
      <c r="M71" s="697"/>
      <c r="N71" s="697"/>
      <c r="O71" s="697"/>
      <c r="P71" s="697"/>
      <c r="Q71" s="698"/>
      <c r="R71" s="698"/>
      <c r="S71" s="698"/>
      <c r="T71" s="698"/>
    </row>
    <row r="72" spans="2:21" ht="15.75" x14ac:dyDescent="0.25">
      <c r="B72" s="699"/>
      <c r="C72" s="700"/>
      <c r="D72" s="700"/>
      <c r="E72" s="701"/>
      <c r="F72" s="702"/>
      <c r="G72" s="702"/>
      <c r="H72" s="702"/>
      <c r="I72" s="703"/>
      <c r="J72" s="703"/>
      <c r="K72" s="703"/>
      <c r="L72" s="702"/>
      <c r="M72" s="702"/>
      <c r="N72" s="704"/>
      <c r="O72" s="704"/>
      <c r="P72" s="704"/>
      <c r="Q72" s="702"/>
      <c r="R72" s="702"/>
      <c r="S72" s="702"/>
      <c r="T72" s="702"/>
    </row>
    <row r="73" spans="2:21" x14ac:dyDescent="0.2">
      <c r="E73" s="702"/>
      <c r="F73" s="702"/>
      <c r="G73" s="702"/>
      <c r="H73" s="702"/>
      <c r="I73" s="705"/>
      <c r="J73" s="703"/>
      <c r="K73" s="703"/>
      <c r="L73" s="702"/>
      <c r="M73" s="702"/>
      <c r="N73" s="704"/>
      <c r="O73" s="704"/>
      <c r="P73" s="704"/>
      <c r="Q73" s="702"/>
      <c r="R73" s="702"/>
      <c r="S73" s="702"/>
      <c r="T73" s="702"/>
    </row>
    <row r="74" spans="2:21" x14ac:dyDescent="0.2">
      <c r="E74" s="702"/>
      <c r="F74" s="702"/>
      <c r="G74" s="702"/>
      <c r="H74" s="702"/>
      <c r="I74" s="703"/>
      <c r="J74" s="703"/>
      <c r="K74" s="703"/>
      <c r="L74" s="702"/>
      <c r="M74" s="702"/>
      <c r="N74" s="704"/>
      <c r="O74" s="704"/>
      <c r="P74" s="704"/>
      <c r="Q74" s="702"/>
      <c r="R74" s="702"/>
      <c r="S74" s="702"/>
      <c r="T74" s="702"/>
    </row>
  </sheetData>
  <sheetProtection algorithmName="SHA-512" hashValue="JsZCeBgpMzgX9cYzUyr9e675jJ4jfpLM3NYjlxD5CZU50BAj+34sK3OqReb5JgLZBAoy3B6SMx4MfSjmdgJYJg==" saltValue="NOU3734AHhz26MhS7JtinQ==" spinCount="100000" sheet="1" objects="1" scenarios="1"/>
  <mergeCells count="28">
    <mergeCell ref="B57:E57"/>
    <mergeCell ref="B66:E66"/>
    <mergeCell ref="B67:E67"/>
    <mergeCell ref="B68:E68"/>
    <mergeCell ref="B69:E69"/>
    <mergeCell ref="B52:E52"/>
    <mergeCell ref="F7:J7"/>
    <mergeCell ref="K7:N7"/>
    <mergeCell ref="F8:N8"/>
    <mergeCell ref="R8:R10"/>
    <mergeCell ref="B17:E17"/>
    <mergeCell ref="B19:C31"/>
    <mergeCell ref="B32:B51"/>
    <mergeCell ref="C32:C50"/>
    <mergeCell ref="C51:E51"/>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2854617-3548-495A-ADF2-5ED7DE07D0E4}">
          <x14:formula1>
            <xm:f>słownik!$A$2:$A$76</xm:f>
          </x14:formula1>
          <xm:sqref>E53:E56 E58:E65 E36</xm:sqref>
        </x14:dataValidation>
        <x14:dataValidation type="list" allowBlank="1" showInputMessage="1" showErrorMessage="1" xr:uid="{5F851BDA-BD9D-4B29-9D01-95AB44FEDF23}">
          <x14:formula1>
            <xm:f>słownik!$K$44:$K$60</xm:f>
          </x14:formula1>
          <xm:sqref>N4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2905-D80B-4A22-B0F8-C37CEA89B4E8}">
  <dimension ref="B1:W70"/>
  <sheetViews>
    <sheetView view="pageBreakPreview" topLeftCell="A27" zoomScale="80" zoomScaleNormal="100" zoomScaleSheetLayoutView="80" workbookViewId="0">
      <selection activeCell="O22" sqref="O22"/>
    </sheetView>
  </sheetViews>
  <sheetFormatPr defaultColWidth="9.28515625" defaultRowHeight="12.75" x14ac:dyDescent="0.2"/>
  <cols>
    <col min="1" max="1" width="4.5703125" style="512" customWidth="1"/>
    <col min="2" max="2" width="4.42578125" style="512" customWidth="1"/>
    <col min="3" max="3" width="5.42578125" style="512" customWidth="1"/>
    <col min="4" max="4" width="6.5703125" style="512" customWidth="1"/>
    <col min="5" max="5" width="35.5703125" style="512" customWidth="1"/>
    <col min="6" max="14" width="5.7109375" style="512" customWidth="1"/>
    <col min="15" max="16" width="7.7109375" style="512" customWidth="1"/>
    <col min="17" max="17" width="9.42578125" style="512" customWidth="1"/>
    <col min="18" max="19" width="7.7109375" style="512" customWidth="1"/>
    <col min="20" max="20" width="10" style="512" customWidth="1"/>
    <col min="21" max="21" width="13.85546875" style="512" customWidth="1"/>
    <col min="22" max="16384" width="9.28515625" style="512"/>
  </cols>
  <sheetData>
    <row r="1" spans="2:23" ht="23.25" x14ac:dyDescent="0.35">
      <c r="B1" s="507"/>
      <c r="C1" s="507"/>
      <c r="D1" s="507"/>
      <c r="E1" s="508" t="str">
        <f>wizyt!C3</f>
        <v>??</v>
      </c>
      <c r="F1" s="508"/>
      <c r="G1" s="508"/>
      <c r="H1" s="508"/>
      <c r="I1" s="509"/>
      <c r="J1" s="509"/>
      <c r="K1" s="509"/>
      <c r="L1" s="509"/>
      <c r="M1" s="509"/>
      <c r="N1" s="509"/>
      <c r="O1" s="509"/>
      <c r="P1" s="509"/>
      <c r="Q1" s="509"/>
      <c r="R1" s="1019" t="str">
        <f>wizyt!$B$1</f>
        <v xml:space="preserve"> </v>
      </c>
      <c r="S1" s="1020" t="str">
        <f>wizyt!$D$1</f>
        <v xml:space="preserve"> </v>
      </c>
      <c r="T1" s="510"/>
      <c r="U1" s="511"/>
    </row>
    <row r="2" spans="2:23" ht="18" x14ac:dyDescent="0.2">
      <c r="B2" s="513"/>
      <c r="C2" s="513"/>
      <c r="D2" s="513"/>
      <c r="E2" s="1487" t="s">
        <v>462</v>
      </c>
      <c r="F2" s="1487"/>
      <c r="G2" s="1487"/>
      <c r="H2" s="1487"/>
      <c r="I2" s="1487"/>
      <c r="J2" s="1487"/>
      <c r="K2" s="1487"/>
      <c r="L2" s="1487"/>
      <c r="M2" s="1487"/>
      <c r="N2" s="1487"/>
      <c r="O2" s="1487"/>
      <c r="P2" s="514" t="str">
        <f>wizyt!H3</f>
        <v>2023/2024</v>
      </c>
      <c r="Q2" s="514"/>
      <c r="R2" s="514"/>
      <c r="S2" s="514"/>
      <c r="T2" s="274"/>
      <c r="U2" s="513"/>
    </row>
    <row r="3" spans="2:23" ht="18.75" customHeight="1" x14ac:dyDescent="0.2">
      <c r="B3" s="1488" t="str">
        <f>wizyt!B6</f>
        <v>??</v>
      </c>
      <c r="C3" s="1488"/>
      <c r="D3" s="1488"/>
      <c r="E3" s="1488"/>
      <c r="F3" s="1488"/>
      <c r="G3" s="1488"/>
      <c r="H3" s="1488"/>
      <c r="I3" s="1488"/>
      <c r="J3" s="1488"/>
      <c r="K3" s="1488"/>
      <c r="L3" s="1488"/>
      <c r="M3" s="1488"/>
      <c r="N3" s="1488"/>
      <c r="O3" s="1488"/>
      <c r="P3" s="1488"/>
      <c r="Q3" s="1488"/>
      <c r="R3" s="1488"/>
      <c r="S3" s="1488"/>
      <c r="T3" s="1488"/>
      <c r="U3" s="1488"/>
    </row>
    <row r="4" spans="2:23" ht="22.5" customHeight="1" thickBot="1" x14ac:dyDescent="0.25">
      <c r="B4" s="274"/>
      <c r="C4" s="274"/>
      <c r="D4" s="274"/>
      <c r="E4" s="706" t="s">
        <v>494</v>
      </c>
      <c r="F4" s="515"/>
      <c r="G4" s="274"/>
      <c r="H4" s="274"/>
      <c r="I4" s="516"/>
      <c r="J4" s="516"/>
      <c r="K4" s="38"/>
      <c r="L4" s="516"/>
      <c r="M4" s="516" t="s">
        <v>463</v>
      </c>
      <c r="N4" s="1489" t="s">
        <v>134</v>
      </c>
      <c r="O4" s="1489"/>
      <c r="P4" s="1489"/>
      <c r="Q4" s="1489"/>
      <c r="R4" s="516"/>
      <c r="S4" s="516"/>
      <c r="T4" s="274"/>
      <c r="U4" s="513"/>
    </row>
    <row r="5" spans="2:23" ht="12.75" customHeight="1" x14ac:dyDescent="0.2">
      <c r="B5" s="1490" t="s">
        <v>464</v>
      </c>
      <c r="C5" s="1491"/>
      <c r="D5" s="1491"/>
      <c r="E5" s="1492"/>
      <c r="F5" s="1499" t="s">
        <v>465</v>
      </c>
      <c r="G5" s="1500"/>
      <c r="H5" s="1500"/>
      <c r="I5" s="1500"/>
      <c r="J5" s="1500"/>
      <c r="K5" s="1500"/>
      <c r="L5" s="1500"/>
      <c r="M5" s="1500"/>
      <c r="N5" s="1501"/>
      <c r="O5" s="1502" t="s">
        <v>466</v>
      </c>
      <c r="P5" s="1505" t="s">
        <v>256</v>
      </c>
      <c r="Q5" s="1508" t="s">
        <v>467</v>
      </c>
      <c r="R5" s="1511" t="s">
        <v>468</v>
      </c>
      <c r="S5" s="1512"/>
      <c r="T5" s="1513"/>
      <c r="U5" s="1517" t="s">
        <v>469</v>
      </c>
    </row>
    <row r="6" spans="2:23"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3"/>
      <c r="P6" s="1506"/>
      <c r="Q6" s="1509"/>
      <c r="R6" s="1514"/>
      <c r="S6" s="1515"/>
      <c r="T6" s="1516"/>
      <c r="U6" s="1518"/>
    </row>
    <row r="7" spans="2:23" ht="12.75" customHeight="1" x14ac:dyDescent="0.2">
      <c r="B7" s="1493"/>
      <c r="C7" s="1494"/>
      <c r="D7" s="1494"/>
      <c r="E7" s="1495"/>
      <c r="F7" s="1523" t="s">
        <v>466</v>
      </c>
      <c r="G7" s="1524"/>
      <c r="H7" s="1524"/>
      <c r="I7" s="1524"/>
      <c r="J7" s="1525"/>
      <c r="K7" s="1526" t="s">
        <v>256</v>
      </c>
      <c r="L7" s="1527"/>
      <c r="M7" s="1527"/>
      <c r="N7" s="1528"/>
      <c r="O7" s="1503"/>
      <c r="P7" s="1506"/>
      <c r="Q7" s="1509"/>
      <c r="R7" s="1514"/>
      <c r="S7" s="1515"/>
      <c r="T7" s="1516"/>
      <c r="U7" s="1518"/>
    </row>
    <row r="8" spans="2:23" ht="12.75" customHeight="1" x14ac:dyDescent="0.2">
      <c r="B8" s="1493"/>
      <c r="C8" s="1494"/>
      <c r="D8" s="1494"/>
      <c r="E8" s="1495"/>
      <c r="F8" s="1529" t="s">
        <v>470</v>
      </c>
      <c r="G8" s="1530"/>
      <c r="H8" s="1530"/>
      <c r="I8" s="1530"/>
      <c r="J8" s="1530"/>
      <c r="K8" s="1530"/>
      <c r="L8" s="1530"/>
      <c r="M8" s="1530"/>
      <c r="N8" s="1531"/>
      <c r="O8" s="1503"/>
      <c r="P8" s="1506"/>
      <c r="Q8" s="1509"/>
      <c r="R8" s="1478" t="s">
        <v>471</v>
      </c>
      <c r="S8" s="1478" t="s">
        <v>472</v>
      </c>
      <c r="T8" s="1481" t="s">
        <v>245</v>
      </c>
      <c r="U8" s="1518"/>
    </row>
    <row r="9" spans="2:23" ht="12.75" customHeight="1" x14ac:dyDescent="0.2">
      <c r="B9" s="1493"/>
      <c r="C9" s="1494"/>
      <c r="D9" s="1494"/>
      <c r="E9" s="1495"/>
      <c r="F9" s="986">
        <f>Kalendarz!$F$32</f>
        <v>32</v>
      </c>
      <c r="G9" s="986">
        <f>Kalendarz!$F$32</f>
        <v>32</v>
      </c>
      <c r="H9" s="986">
        <f>Kalendarz!$F$32</f>
        <v>32</v>
      </c>
      <c r="I9" s="986">
        <f>Kalendarz!$F$32</f>
        <v>32</v>
      </c>
      <c r="J9" s="986">
        <f>Kalendarz!$F$32</f>
        <v>32</v>
      </c>
      <c r="K9" s="986">
        <f>Kalendarz!$F$32</f>
        <v>32</v>
      </c>
      <c r="L9" s="986">
        <f>Kalendarz!$F$32</f>
        <v>32</v>
      </c>
      <c r="M9" s="986">
        <f>Kalendarz!$F$32</f>
        <v>32</v>
      </c>
      <c r="N9" s="986">
        <f>Kalendarz!$F$33</f>
        <v>23</v>
      </c>
      <c r="O9" s="1503"/>
      <c r="P9" s="1506"/>
      <c r="Q9" s="1509"/>
      <c r="R9" s="1479"/>
      <c r="S9" s="1479"/>
      <c r="T9" s="1482"/>
      <c r="U9" s="1518"/>
      <c r="W9" s="517"/>
    </row>
    <row r="10" spans="2:23" ht="16.5" customHeight="1" thickBot="1" x14ac:dyDescent="0.25">
      <c r="B10" s="1496"/>
      <c r="C10" s="1497"/>
      <c r="D10" s="1497"/>
      <c r="E10" s="1498"/>
      <c r="F10" s="1484" t="s">
        <v>473</v>
      </c>
      <c r="G10" s="1485"/>
      <c r="H10" s="1485"/>
      <c r="I10" s="1485"/>
      <c r="J10" s="1485"/>
      <c r="K10" s="1485"/>
      <c r="L10" s="1485"/>
      <c r="M10" s="1485"/>
      <c r="N10" s="1486"/>
      <c r="O10" s="1504"/>
      <c r="P10" s="1507"/>
      <c r="Q10" s="1510"/>
      <c r="R10" s="1480"/>
      <c r="S10" s="1480"/>
      <c r="T10" s="1483"/>
      <c r="U10" s="1519"/>
    </row>
    <row r="11" spans="2:23" ht="27" customHeight="1" thickBot="1" x14ac:dyDescent="0.25">
      <c r="B11" s="518"/>
      <c r="C11" s="519"/>
      <c r="D11" s="519"/>
      <c r="E11" s="520" t="s">
        <v>474</v>
      </c>
      <c r="F11" s="521">
        <f>F17+F12+F16+F15</f>
        <v>19</v>
      </c>
      <c r="G11" s="521">
        <f t="shared" ref="G11:M11" si="0">G17+G12+G16+G15</f>
        <v>20</v>
      </c>
      <c r="H11" s="521">
        <f t="shared" si="0"/>
        <v>19</v>
      </c>
      <c r="I11" s="521">
        <f t="shared" si="0"/>
        <v>26</v>
      </c>
      <c r="J11" s="522">
        <f t="shared" si="0"/>
        <v>28</v>
      </c>
      <c r="K11" s="523">
        <f>K17+K12+K16+K15</f>
        <v>25</v>
      </c>
      <c r="L11" s="524">
        <f>L17+L12+L16+L15</f>
        <v>23</v>
      </c>
      <c r="M11" s="524">
        <f t="shared" si="0"/>
        <v>20</v>
      </c>
      <c r="N11" s="525">
        <f>N17+N12+N16+N15</f>
        <v>19</v>
      </c>
      <c r="O11" s="526">
        <f>O17+O12+O15+O16</f>
        <v>112</v>
      </c>
      <c r="P11" s="527">
        <f>P17+P12+P16+P15</f>
        <v>87</v>
      </c>
      <c r="Q11" s="528">
        <f>Q17+Q12+Q16+Q15</f>
        <v>199</v>
      </c>
      <c r="R11" s="529">
        <f>R17+R12+R16+R15</f>
        <v>3584</v>
      </c>
      <c r="S11" s="529">
        <f>SUM(S15:S17)+S12</f>
        <v>2613</v>
      </c>
      <c r="T11" s="529">
        <f>T17+T12+T15+T16</f>
        <v>6197</v>
      </c>
      <c r="U11" s="530"/>
    </row>
    <row r="12" spans="2:23" ht="23.25" customHeight="1" x14ac:dyDescent="0.2">
      <c r="B12" s="531"/>
      <c r="C12" s="532"/>
      <c r="D12" s="532"/>
      <c r="E12" s="533" t="s">
        <v>475</v>
      </c>
      <c r="F12" s="1075">
        <f>SUM(F13:F14)</f>
        <v>19</v>
      </c>
      <c r="G12" s="1075">
        <f t="shared" ref="G12:N12" si="1">SUM(G13:G14)</f>
        <v>20</v>
      </c>
      <c r="H12" s="1075">
        <f t="shared" si="1"/>
        <v>19</v>
      </c>
      <c r="I12" s="1075">
        <f t="shared" si="1"/>
        <v>26</v>
      </c>
      <c r="J12" s="1076">
        <f t="shared" si="1"/>
        <v>28</v>
      </c>
      <c r="K12" s="534">
        <f t="shared" si="1"/>
        <v>25</v>
      </c>
      <c r="L12" s="1077">
        <f t="shared" si="1"/>
        <v>23</v>
      </c>
      <c r="M12" s="1077">
        <f t="shared" si="1"/>
        <v>20</v>
      </c>
      <c r="N12" s="534">
        <f t="shared" si="1"/>
        <v>19</v>
      </c>
      <c r="O12" s="1078">
        <f>SUM(F12:J12)</f>
        <v>112</v>
      </c>
      <c r="P12" s="535">
        <f>SUM(K12:N12)</f>
        <v>87</v>
      </c>
      <c r="Q12" s="536">
        <f>SUM(O12:P12)</f>
        <v>199</v>
      </c>
      <c r="R12" s="537">
        <f>SUM(R13:R14)</f>
        <v>3584</v>
      </c>
      <c r="S12" s="537">
        <f>SUM(S13:S14)</f>
        <v>2613</v>
      </c>
      <c r="T12" s="1079">
        <f>SUM(T13:T14)</f>
        <v>6197</v>
      </c>
      <c r="U12" s="538"/>
    </row>
    <row r="13" spans="2:23" ht="14.25" customHeight="1" x14ac:dyDescent="0.2">
      <c r="B13" s="539"/>
      <c r="C13" s="540"/>
      <c r="D13" s="540"/>
      <c r="E13" s="541" t="s">
        <v>476</v>
      </c>
      <c r="F13" s="542">
        <f>SUM(F19:F30)</f>
        <v>0</v>
      </c>
      <c r="G13" s="542">
        <f t="shared" ref="G13:N13" si="2">SUM(G19:G30)</f>
        <v>0</v>
      </c>
      <c r="H13" s="543">
        <f t="shared" si="2"/>
        <v>0</v>
      </c>
      <c r="I13" s="542">
        <f t="shared" si="2"/>
        <v>0</v>
      </c>
      <c r="J13" s="544">
        <f t="shared" si="2"/>
        <v>0</v>
      </c>
      <c r="K13" s="545">
        <f t="shared" si="2"/>
        <v>0</v>
      </c>
      <c r="L13" s="546">
        <f t="shared" si="2"/>
        <v>0</v>
      </c>
      <c r="M13" s="546">
        <f t="shared" si="2"/>
        <v>0</v>
      </c>
      <c r="N13" s="547">
        <f t="shared" si="2"/>
        <v>0</v>
      </c>
      <c r="O13" s="548">
        <f>SUM(F13:J13)</f>
        <v>0</v>
      </c>
      <c r="P13" s="535">
        <f>SUM(K13:N13)</f>
        <v>0</v>
      </c>
      <c r="Q13" s="536">
        <f>SUM(O13:P13)</f>
        <v>0</v>
      </c>
      <c r="R13" s="537">
        <f>F13*$F$9+G13*$G$9+H13*$H$9+I13*$I$9+J13*$J$9</f>
        <v>0</v>
      </c>
      <c r="S13" s="549">
        <f>K13*$K$9+L13*$L$9+M13*$M$9+N13*$N$9</f>
        <v>0</v>
      </c>
      <c r="T13" s="537">
        <f>SUM(R13:S13)</f>
        <v>0</v>
      </c>
      <c r="U13" s="538"/>
    </row>
    <row r="14" spans="2:23" ht="14.25" customHeight="1" x14ac:dyDescent="0.2">
      <c r="B14" s="539"/>
      <c r="C14" s="540"/>
      <c r="D14" s="540"/>
      <c r="E14" s="541" t="s">
        <v>477</v>
      </c>
      <c r="F14" s="542">
        <f t="shared" ref="F14:N14" si="3">SUM(F31:F50)</f>
        <v>19</v>
      </c>
      <c r="G14" s="542">
        <f t="shared" si="3"/>
        <v>20</v>
      </c>
      <c r="H14" s="543">
        <f t="shared" si="3"/>
        <v>19</v>
      </c>
      <c r="I14" s="542">
        <f t="shared" si="3"/>
        <v>26</v>
      </c>
      <c r="J14" s="544">
        <f t="shared" si="3"/>
        <v>28</v>
      </c>
      <c r="K14" s="545">
        <f t="shared" si="3"/>
        <v>25</v>
      </c>
      <c r="L14" s="546">
        <f t="shared" si="3"/>
        <v>23</v>
      </c>
      <c r="M14" s="546">
        <f t="shared" si="3"/>
        <v>20</v>
      </c>
      <c r="N14" s="547">
        <f t="shared" si="3"/>
        <v>19</v>
      </c>
      <c r="O14" s="548">
        <f>SUM(F14:J14)</f>
        <v>112</v>
      </c>
      <c r="P14" s="535">
        <f t="shared" ref="P14:P16" si="4">SUM(K14:N14)</f>
        <v>87</v>
      </c>
      <c r="Q14" s="536">
        <f>SUM(O14:P14)</f>
        <v>199</v>
      </c>
      <c r="R14" s="537">
        <f>F14*$F$9+G14*$G$9+H14*$H$9+I14*$I$9+J14*$J$9</f>
        <v>3584</v>
      </c>
      <c r="S14" s="549">
        <f t="shared" ref="S14:S17" si="5">K14*$K$9+L14*$L$9+M14*$M$9+N14*$N$9</f>
        <v>2613</v>
      </c>
      <c r="T14" s="537">
        <f>SUM(R14:S14)</f>
        <v>6197</v>
      </c>
      <c r="U14" s="538"/>
      <c r="W14" s="550"/>
    </row>
    <row r="15" spans="2:23" ht="14.25" customHeight="1" x14ac:dyDescent="0.2">
      <c r="B15" s="539"/>
      <c r="C15" s="540"/>
      <c r="D15" s="540"/>
      <c r="E15" s="541" t="s">
        <v>478</v>
      </c>
      <c r="F15" s="542">
        <f>F51</f>
        <v>0</v>
      </c>
      <c r="G15" s="542">
        <f t="shared" ref="G15:N15" si="6">G51</f>
        <v>0</v>
      </c>
      <c r="H15" s="542">
        <f t="shared" si="6"/>
        <v>0</v>
      </c>
      <c r="I15" s="542">
        <f t="shared" si="6"/>
        <v>0</v>
      </c>
      <c r="J15" s="544">
        <f t="shared" si="6"/>
        <v>0</v>
      </c>
      <c r="K15" s="545">
        <f t="shared" si="6"/>
        <v>0</v>
      </c>
      <c r="L15" s="546">
        <f t="shared" si="6"/>
        <v>0</v>
      </c>
      <c r="M15" s="546">
        <f t="shared" si="6"/>
        <v>0</v>
      </c>
      <c r="N15" s="545">
        <f t="shared" si="6"/>
        <v>0</v>
      </c>
      <c r="O15" s="548">
        <f t="shared" ref="O15" si="7">SUM(F15:J15)</f>
        <v>0</v>
      </c>
      <c r="P15" s="535">
        <f t="shared" si="4"/>
        <v>0</v>
      </c>
      <c r="Q15" s="536">
        <f t="shared" ref="Q15:Q16" si="8">SUM(O15:P15)</f>
        <v>0</v>
      </c>
      <c r="R15" s="537">
        <f t="shared" ref="R15:R17" si="9">F15*$F$9+G15*$G$9+H15*$H$9+I15*$I$9+J15*$J$9</f>
        <v>0</v>
      </c>
      <c r="S15" s="549">
        <f t="shared" si="5"/>
        <v>0</v>
      </c>
      <c r="T15" s="537">
        <f t="shared" ref="T15:T16" si="10">SUM(R15:S15)</f>
        <v>0</v>
      </c>
      <c r="U15" s="538"/>
      <c r="W15" s="550"/>
    </row>
    <row r="16" spans="2:23" ht="14.25" customHeight="1" x14ac:dyDescent="0.2">
      <c r="B16" s="539"/>
      <c r="C16" s="540"/>
      <c r="D16" s="540"/>
      <c r="E16" s="541" t="s">
        <v>479</v>
      </c>
      <c r="F16" s="542">
        <f>F56</f>
        <v>0</v>
      </c>
      <c r="G16" s="542">
        <f t="shared" ref="G16:N16" si="11">G56</f>
        <v>0</v>
      </c>
      <c r="H16" s="542">
        <f t="shared" si="11"/>
        <v>0</v>
      </c>
      <c r="I16" s="542">
        <f t="shared" si="11"/>
        <v>0</v>
      </c>
      <c r="J16" s="544">
        <f t="shared" si="11"/>
        <v>0</v>
      </c>
      <c r="K16" s="545">
        <f t="shared" si="11"/>
        <v>0</v>
      </c>
      <c r="L16" s="546">
        <f t="shared" si="11"/>
        <v>0</v>
      </c>
      <c r="M16" s="546">
        <f t="shared" si="11"/>
        <v>0</v>
      </c>
      <c r="N16" s="545">
        <f t="shared" si="11"/>
        <v>0</v>
      </c>
      <c r="O16" s="548">
        <f>SUM(F16:J16)</f>
        <v>0</v>
      </c>
      <c r="P16" s="535">
        <f t="shared" si="4"/>
        <v>0</v>
      </c>
      <c r="Q16" s="536">
        <f t="shared" si="8"/>
        <v>0</v>
      </c>
      <c r="R16" s="551">
        <f>F16*$F$9+G16*$G$9+H16*$H$9+I16*$I$9+J16*$J$9</f>
        <v>0</v>
      </c>
      <c r="S16" s="552">
        <f>K16*$K$9+L16*$L$9+M16*$M$9+N16*$N$9</f>
        <v>0</v>
      </c>
      <c r="T16" s="537">
        <f t="shared" si="10"/>
        <v>0</v>
      </c>
      <c r="U16" s="538"/>
      <c r="W16" s="550"/>
    </row>
    <row r="17" spans="2:21" ht="21" customHeight="1" thickBot="1" x14ac:dyDescent="0.25">
      <c r="B17" s="1532" t="s">
        <v>480</v>
      </c>
      <c r="C17" s="1533"/>
      <c r="D17" s="1533"/>
      <c r="E17" s="1534"/>
      <c r="F17" s="553">
        <f>SUM(F65:F68)</f>
        <v>0</v>
      </c>
      <c r="G17" s="553">
        <f t="shared" ref="G17:J17" si="12">SUM(G65:G68)</f>
        <v>0</v>
      </c>
      <c r="H17" s="553">
        <f t="shared" si="12"/>
        <v>0</v>
      </c>
      <c r="I17" s="553">
        <f>SUM(I65:I68)</f>
        <v>0</v>
      </c>
      <c r="J17" s="554">
        <f t="shared" si="12"/>
        <v>0</v>
      </c>
      <c r="K17" s="555">
        <f>SUM(K65:K68)</f>
        <v>0</v>
      </c>
      <c r="L17" s="556">
        <f>SUM(L65:L68)</f>
        <v>0</v>
      </c>
      <c r="M17" s="556">
        <f t="shared" ref="M17:N17" si="13">SUM(M65:M68)</f>
        <v>0</v>
      </c>
      <c r="N17" s="555">
        <f t="shared" si="13"/>
        <v>0</v>
      </c>
      <c r="O17" s="557">
        <f>SUM(F17:J17)</f>
        <v>0</v>
      </c>
      <c r="P17" s="558">
        <f>SUM(K17:N17)</f>
        <v>0</v>
      </c>
      <c r="Q17" s="559">
        <f>SUM(O17:P17)</f>
        <v>0</v>
      </c>
      <c r="R17" s="537">
        <f t="shared" si="9"/>
        <v>0</v>
      </c>
      <c r="S17" s="549">
        <f t="shared" si="5"/>
        <v>0</v>
      </c>
      <c r="T17" s="560">
        <f>SUM(R17:S17)</f>
        <v>0</v>
      </c>
      <c r="U17" s="561"/>
    </row>
    <row r="18" spans="2:21" ht="27" customHeight="1" x14ac:dyDescent="0.2">
      <c r="B18" s="562"/>
      <c r="C18" s="1080"/>
      <c r="D18" s="1080"/>
      <c r="E18" s="1081" t="s">
        <v>481</v>
      </c>
      <c r="F18" s="1090"/>
      <c r="G18" s="1082"/>
      <c r="H18" s="1082"/>
      <c r="I18" s="1082"/>
      <c r="J18" s="1082"/>
      <c r="K18" s="1082"/>
      <c r="L18" s="1082"/>
      <c r="M18" s="1082"/>
      <c r="N18" s="1082"/>
      <c r="O18" s="1082"/>
      <c r="P18" s="1083"/>
      <c r="Q18" s="1082"/>
      <c r="R18" s="1082"/>
      <c r="S18" s="1082"/>
      <c r="T18" s="1084"/>
      <c r="U18" s="563"/>
    </row>
    <row r="19" spans="2:21" s="517" customFormat="1" ht="15.95" customHeight="1" x14ac:dyDescent="0.25">
      <c r="B19" s="1535" t="s">
        <v>482</v>
      </c>
      <c r="C19" s="1536"/>
      <c r="D19" s="564">
        <v>1</v>
      </c>
      <c r="E19" s="565" t="s">
        <v>445</v>
      </c>
      <c r="F19" s="707"/>
      <c r="G19" s="708"/>
      <c r="H19" s="566"/>
      <c r="I19" s="567"/>
      <c r="J19" s="568"/>
      <c r="K19" s="569"/>
      <c r="L19" s="570"/>
      <c r="M19" s="567"/>
      <c r="N19" s="568"/>
      <c r="O19" s="571">
        <f>SUM(F19:J19)</f>
        <v>0</v>
      </c>
      <c r="P19" s="572">
        <f>SUM(K19:N19)</f>
        <v>0</v>
      </c>
      <c r="Q19" s="573">
        <f t="shared" ref="Q19:Q68" si="14">SUM(F19:N19)</f>
        <v>0</v>
      </c>
      <c r="R19" s="574">
        <f>F19*$F$9+G19*$G$9+H19*$H$9+I19*$I$9+J19*$J$9</f>
        <v>0</v>
      </c>
      <c r="S19" s="575">
        <f>K19*$K$9+L19*$L$9+M19*$M$9+N19*$N$9</f>
        <v>0</v>
      </c>
      <c r="T19" s="576">
        <f t="shared" ref="T19:T68" si="15">SUM(R19:S19)</f>
        <v>0</v>
      </c>
      <c r="U19" s="577"/>
    </row>
    <row r="20" spans="2:21" s="517" customFormat="1" ht="15.95" customHeight="1" x14ac:dyDescent="0.25">
      <c r="B20" s="1537"/>
      <c r="C20" s="1538"/>
      <c r="D20" s="578">
        <v>2</v>
      </c>
      <c r="E20" s="579" t="s">
        <v>447</v>
      </c>
      <c r="F20" s="709"/>
      <c r="G20" s="710"/>
      <c r="H20" s="580"/>
      <c r="I20" s="581"/>
      <c r="J20" s="582"/>
      <c r="K20" s="583"/>
      <c r="L20" s="584"/>
      <c r="M20" s="581"/>
      <c r="N20" s="582"/>
      <c r="O20" s="711">
        <f>SUM(F20:J20)</f>
        <v>0</v>
      </c>
      <c r="P20" s="712">
        <f>SUM(K20:N20)</f>
        <v>0</v>
      </c>
      <c r="Q20" s="713">
        <f t="shared" si="14"/>
        <v>0</v>
      </c>
      <c r="R20" s="714">
        <f t="shared" ref="R20:R68" si="16">F20*$F$9+G20*$G$9+H20*$H$9+I20*$I$9+J20*$J$9</f>
        <v>0</v>
      </c>
      <c r="S20" s="715">
        <f t="shared" ref="S20:S68" si="17">K20*$K$9+L20*$L$9+M20*$M$9+N20*$N$9</f>
        <v>0</v>
      </c>
      <c r="T20" s="716">
        <f t="shared" si="15"/>
        <v>0</v>
      </c>
      <c r="U20" s="585"/>
    </row>
    <row r="21" spans="2:21" s="517" customFormat="1" ht="15.95" customHeight="1" x14ac:dyDescent="0.25">
      <c r="B21" s="1537"/>
      <c r="C21" s="1538"/>
      <c r="D21" s="578">
        <v>3</v>
      </c>
      <c r="E21" s="579" t="s">
        <v>446</v>
      </c>
      <c r="F21" s="709"/>
      <c r="G21" s="710"/>
      <c r="H21" s="580"/>
      <c r="I21" s="581"/>
      <c r="J21" s="582"/>
      <c r="K21" s="583"/>
      <c r="L21" s="584"/>
      <c r="M21" s="581"/>
      <c r="N21" s="582"/>
      <c r="O21" s="711">
        <f t="shared" ref="O21:O29" si="18">SUM(F21:J21)</f>
        <v>0</v>
      </c>
      <c r="P21" s="712">
        <f t="shared" ref="P21:P29" si="19">SUM(K21:N21)</f>
        <v>0</v>
      </c>
      <c r="Q21" s="713">
        <f t="shared" si="14"/>
        <v>0</v>
      </c>
      <c r="R21" s="714">
        <f t="shared" si="16"/>
        <v>0</v>
      </c>
      <c r="S21" s="715">
        <f t="shared" si="17"/>
        <v>0</v>
      </c>
      <c r="T21" s="716">
        <f t="shared" si="15"/>
        <v>0</v>
      </c>
      <c r="U21" s="585"/>
    </row>
    <row r="22" spans="2:21" s="517" customFormat="1" ht="15.95" customHeight="1" x14ac:dyDescent="0.25">
      <c r="B22" s="1537"/>
      <c r="C22" s="1538"/>
      <c r="D22" s="578">
        <v>4</v>
      </c>
      <c r="E22" s="579" t="s">
        <v>444</v>
      </c>
      <c r="F22" s="709"/>
      <c r="G22" s="710"/>
      <c r="H22" s="580"/>
      <c r="I22" s="581"/>
      <c r="J22" s="582"/>
      <c r="K22" s="583"/>
      <c r="L22" s="584"/>
      <c r="M22" s="581"/>
      <c r="N22" s="582"/>
      <c r="O22" s="711">
        <f t="shared" si="18"/>
        <v>0</v>
      </c>
      <c r="P22" s="712">
        <f t="shared" si="19"/>
        <v>0</v>
      </c>
      <c r="Q22" s="713">
        <f t="shared" si="14"/>
        <v>0</v>
      </c>
      <c r="R22" s="714">
        <f t="shared" si="16"/>
        <v>0</v>
      </c>
      <c r="S22" s="715">
        <f>K22*$K$9+L22*$L$9+M22*$M$9+N22*$N$9</f>
        <v>0</v>
      </c>
      <c r="T22" s="716">
        <f>SUM(R22:S22)</f>
        <v>0</v>
      </c>
      <c r="U22" s="585"/>
    </row>
    <row r="23" spans="2:21" s="517" customFormat="1" ht="15.95" customHeight="1" x14ac:dyDescent="0.25">
      <c r="B23" s="1537"/>
      <c r="C23" s="1538"/>
      <c r="D23" s="578">
        <v>5</v>
      </c>
      <c r="E23" s="579" t="s">
        <v>435</v>
      </c>
      <c r="F23" s="709"/>
      <c r="G23" s="710"/>
      <c r="H23" s="580"/>
      <c r="I23" s="581"/>
      <c r="J23" s="582"/>
      <c r="K23" s="583"/>
      <c r="L23" s="584"/>
      <c r="M23" s="581"/>
      <c r="N23" s="582"/>
      <c r="O23" s="711">
        <f t="shared" si="18"/>
        <v>0</v>
      </c>
      <c r="P23" s="712">
        <f t="shared" si="19"/>
        <v>0</v>
      </c>
      <c r="Q23" s="713">
        <f t="shared" si="14"/>
        <v>0</v>
      </c>
      <c r="R23" s="714">
        <f t="shared" si="16"/>
        <v>0</v>
      </c>
      <c r="S23" s="715">
        <f t="shared" si="17"/>
        <v>0</v>
      </c>
      <c r="T23" s="716">
        <f t="shared" si="15"/>
        <v>0</v>
      </c>
      <c r="U23" s="585"/>
    </row>
    <row r="24" spans="2:21" s="517" customFormat="1" ht="15.95" customHeight="1" x14ac:dyDescent="0.25">
      <c r="B24" s="1537"/>
      <c r="C24" s="1538"/>
      <c r="D24" s="578">
        <v>6</v>
      </c>
      <c r="E24" s="579" t="s">
        <v>442</v>
      </c>
      <c r="F24" s="709"/>
      <c r="G24" s="710"/>
      <c r="H24" s="580"/>
      <c r="I24" s="581"/>
      <c r="J24" s="582"/>
      <c r="K24" s="583"/>
      <c r="L24" s="584"/>
      <c r="M24" s="581"/>
      <c r="N24" s="582"/>
      <c r="O24" s="711">
        <f t="shared" si="18"/>
        <v>0</v>
      </c>
      <c r="P24" s="712">
        <f t="shared" si="19"/>
        <v>0</v>
      </c>
      <c r="Q24" s="713">
        <f t="shared" si="14"/>
        <v>0</v>
      </c>
      <c r="R24" s="714">
        <f t="shared" si="16"/>
        <v>0</v>
      </c>
      <c r="S24" s="715">
        <f t="shared" si="17"/>
        <v>0</v>
      </c>
      <c r="T24" s="716">
        <f t="shared" si="15"/>
        <v>0</v>
      </c>
      <c r="U24" s="585"/>
    </row>
    <row r="25" spans="2:21" s="517" customFormat="1" ht="15.95" customHeight="1" x14ac:dyDescent="0.25">
      <c r="B25" s="1537"/>
      <c r="C25" s="1538"/>
      <c r="D25" s="578">
        <v>7</v>
      </c>
      <c r="E25" s="579" t="s">
        <v>438</v>
      </c>
      <c r="F25" s="709"/>
      <c r="G25" s="710"/>
      <c r="H25" s="580"/>
      <c r="I25" s="581"/>
      <c r="J25" s="582"/>
      <c r="K25" s="583"/>
      <c r="L25" s="584"/>
      <c r="M25" s="581"/>
      <c r="N25" s="582"/>
      <c r="O25" s="711">
        <f t="shared" si="18"/>
        <v>0</v>
      </c>
      <c r="P25" s="712">
        <f t="shared" si="19"/>
        <v>0</v>
      </c>
      <c r="Q25" s="713">
        <f t="shared" si="14"/>
        <v>0</v>
      </c>
      <c r="R25" s="714">
        <f t="shared" si="16"/>
        <v>0</v>
      </c>
      <c r="S25" s="715">
        <f t="shared" si="17"/>
        <v>0</v>
      </c>
      <c r="T25" s="716">
        <f t="shared" si="15"/>
        <v>0</v>
      </c>
      <c r="U25" s="585"/>
    </row>
    <row r="26" spans="2:21" s="517" customFormat="1" ht="15.95" customHeight="1" x14ac:dyDescent="0.25">
      <c r="B26" s="1537"/>
      <c r="C26" s="1538"/>
      <c r="D26" s="578">
        <v>8</v>
      </c>
      <c r="E26" s="579" t="s">
        <v>443</v>
      </c>
      <c r="F26" s="709"/>
      <c r="G26" s="710"/>
      <c r="H26" s="580"/>
      <c r="I26" s="581"/>
      <c r="J26" s="582"/>
      <c r="K26" s="583"/>
      <c r="L26" s="584"/>
      <c r="M26" s="581"/>
      <c r="N26" s="582"/>
      <c r="O26" s="711">
        <f t="shared" si="18"/>
        <v>0</v>
      </c>
      <c r="P26" s="712">
        <f t="shared" si="19"/>
        <v>0</v>
      </c>
      <c r="Q26" s="713">
        <f t="shared" si="14"/>
        <v>0</v>
      </c>
      <c r="R26" s="714">
        <f t="shared" si="16"/>
        <v>0</v>
      </c>
      <c r="S26" s="715">
        <f t="shared" si="17"/>
        <v>0</v>
      </c>
      <c r="T26" s="716">
        <f t="shared" si="15"/>
        <v>0</v>
      </c>
      <c r="U26" s="585"/>
    </row>
    <row r="27" spans="2:21" s="517" customFormat="1" ht="15.95" customHeight="1" x14ac:dyDescent="0.25">
      <c r="B27" s="1537"/>
      <c r="C27" s="1538"/>
      <c r="D27" s="578">
        <v>9</v>
      </c>
      <c r="E27" s="579" t="s">
        <v>450</v>
      </c>
      <c r="F27" s="709"/>
      <c r="G27" s="710"/>
      <c r="H27" s="580"/>
      <c r="I27" s="581"/>
      <c r="J27" s="582"/>
      <c r="K27" s="583"/>
      <c r="L27" s="584"/>
      <c r="M27" s="581"/>
      <c r="N27" s="582"/>
      <c r="O27" s="711">
        <f t="shared" si="18"/>
        <v>0</v>
      </c>
      <c r="P27" s="712">
        <f t="shared" si="19"/>
        <v>0</v>
      </c>
      <c r="Q27" s="713">
        <f t="shared" si="14"/>
        <v>0</v>
      </c>
      <c r="R27" s="714">
        <f>F27*$F$9+G27*$G$9+H27*$H$9+I27*$I$9+J27*$J$9</f>
        <v>0</v>
      </c>
      <c r="S27" s="715">
        <f t="shared" si="17"/>
        <v>0</v>
      </c>
      <c r="T27" s="716">
        <f t="shared" si="15"/>
        <v>0</v>
      </c>
      <c r="U27" s="585"/>
    </row>
    <row r="28" spans="2:21" s="517" customFormat="1" ht="15.95" customHeight="1" x14ac:dyDescent="0.25">
      <c r="B28" s="1537"/>
      <c r="C28" s="1538"/>
      <c r="D28" s="578">
        <v>10</v>
      </c>
      <c r="E28" s="579" t="s">
        <v>415</v>
      </c>
      <c r="F28" s="709"/>
      <c r="G28" s="710"/>
      <c r="H28" s="580"/>
      <c r="I28" s="581"/>
      <c r="J28" s="582"/>
      <c r="K28" s="583"/>
      <c r="L28" s="584"/>
      <c r="M28" s="581"/>
      <c r="N28" s="582"/>
      <c r="O28" s="711">
        <f t="shared" si="18"/>
        <v>0</v>
      </c>
      <c r="P28" s="712">
        <f t="shared" si="19"/>
        <v>0</v>
      </c>
      <c r="Q28" s="713">
        <f t="shared" si="14"/>
        <v>0</v>
      </c>
      <c r="R28" s="714">
        <f t="shared" si="16"/>
        <v>0</v>
      </c>
      <c r="S28" s="715">
        <f t="shared" si="17"/>
        <v>0</v>
      </c>
      <c r="T28" s="716">
        <f t="shared" si="15"/>
        <v>0</v>
      </c>
      <c r="U28" s="585"/>
    </row>
    <row r="29" spans="2:21" s="517" customFormat="1" ht="15.95" customHeight="1" x14ac:dyDescent="0.25">
      <c r="B29" s="1537"/>
      <c r="C29" s="1538"/>
      <c r="D29" s="578">
        <v>11</v>
      </c>
      <c r="E29" s="586" t="s">
        <v>426</v>
      </c>
      <c r="F29" s="709"/>
      <c r="G29" s="710"/>
      <c r="H29" s="580"/>
      <c r="I29" s="581"/>
      <c r="J29" s="582"/>
      <c r="K29" s="583"/>
      <c r="L29" s="584"/>
      <c r="M29" s="581"/>
      <c r="N29" s="582"/>
      <c r="O29" s="711">
        <f t="shared" si="18"/>
        <v>0</v>
      </c>
      <c r="P29" s="712">
        <f t="shared" si="19"/>
        <v>0</v>
      </c>
      <c r="Q29" s="717">
        <f t="shared" si="14"/>
        <v>0</v>
      </c>
      <c r="R29" s="714">
        <f t="shared" si="16"/>
        <v>0</v>
      </c>
      <c r="S29" s="715">
        <f t="shared" si="17"/>
        <v>0</v>
      </c>
      <c r="T29" s="718">
        <f t="shared" si="15"/>
        <v>0</v>
      </c>
      <c r="U29" s="587"/>
    </row>
    <row r="30" spans="2:21" s="517" customFormat="1" ht="15.95" customHeight="1" thickBot="1" x14ac:dyDescent="0.3">
      <c r="B30" s="1539"/>
      <c r="C30" s="1540"/>
      <c r="D30" s="719">
        <v>12</v>
      </c>
      <c r="E30" s="589" t="s">
        <v>449</v>
      </c>
      <c r="F30" s="720"/>
      <c r="G30" s="721"/>
      <c r="H30" s="590"/>
      <c r="I30" s="591"/>
      <c r="J30" s="592"/>
      <c r="K30" s="593"/>
      <c r="L30" s="1085"/>
      <c r="M30" s="591"/>
      <c r="N30" s="592"/>
      <c r="O30" s="722">
        <f>SUM(F30:J30)</f>
        <v>0</v>
      </c>
      <c r="P30" s="722">
        <f>SUM(K30:N30)</f>
        <v>0</v>
      </c>
      <c r="Q30" s="723">
        <f t="shared" si="14"/>
        <v>0</v>
      </c>
      <c r="R30" s="560">
        <f t="shared" si="16"/>
        <v>0</v>
      </c>
      <c r="S30" s="724">
        <f t="shared" si="17"/>
        <v>0</v>
      </c>
      <c r="T30" s="725">
        <f t="shared" si="15"/>
        <v>0</v>
      </c>
      <c r="U30" s="600"/>
    </row>
    <row r="31" spans="2:21" s="517" customFormat="1" ht="15.95" customHeight="1" x14ac:dyDescent="0.25">
      <c r="B31" s="1537" t="s">
        <v>484</v>
      </c>
      <c r="C31" s="1541" t="s">
        <v>485</v>
      </c>
      <c r="D31" s="601">
        <v>1</v>
      </c>
      <c r="E31" s="602" t="s">
        <v>433</v>
      </c>
      <c r="F31" s="726">
        <v>5</v>
      </c>
      <c r="G31" s="727">
        <v>5</v>
      </c>
      <c r="H31" s="580">
        <v>5</v>
      </c>
      <c r="I31" s="581">
        <v>5</v>
      </c>
      <c r="J31" s="582">
        <v>5</v>
      </c>
      <c r="K31" s="583">
        <v>4</v>
      </c>
      <c r="L31" s="584">
        <v>4</v>
      </c>
      <c r="M31" s="581">
        <v>4</v>
      </c>
      <c r="N31" s="582">
        <v>4</v>
      </c>
      <c r="O31" s="728">
        <f>SUM(F31:J31)</f>
        <v>25</v>
      </c>
      <c r="P31" s="729">
        <f>SUM(K31:N31)</f>
        <v>16</v>
      </c>
      <c r="Q31" s="730">
        <f t="shared" si="14"/>
        <v>41</v>
      </c>
      <c r="R31" s="731">
        <f t="shared" si="16"/>
        <v>800</v>
      </c>
      <c r="S31" s="732">
        <f t="shared" si="17"/>
        <v>476</v>
      </c>
      <c r="T31" s="733">
        <f t="shared" si="15"/>
        <v>1276</v>
      </c>
      <c r="U31" s="585"/>
    </row>
    <row r="32" spans="2:21" s="517" customFormat="1" ht="15.95" customHeight="1" x14ac:dyDescent="0.25">
      <c r="B32" s="1537"/>
      <c r="C32" s="1541"/>
      <c r="D32" s="578">
        <v>2</v>
      </c>
      <c r="E32" s="579" t="s">
        <v>486</v>
      </c>
      <c r="F32" s="734">
        <v>3</v>
      </c>
      <c r="G32" s="735">
        <v>3</v>
      </c>
      <c r="H32" s="609">
        <v>3</v>
      </c>
      <c r="I32" s="610">
        <v>3</v>
      </c>
      <c r="J32" s="611">
        <v>3</v>
      </c>
      <c r="K32" s="612">
        <v>3</v>
      </c>
      <c r="L32" s="613">
        <v>3</v>
      </c>
      <c r="M32" s="610">
        <v>3</v>
      </c>
      <c r="N32" s="611">
        <v>3</v>
      </c>
      <c r="O32" s="728">
        <f>SUM(F32:J32)</f>
        <v>15</v>
      </c>
      <c r="P32" s="712">
        <f>SUM(K32:N32)</f>
        <v>12</v>
      </c>
      <c r="Q32" s="713">
        <f t="shared" si="14"/>
        <v>27</v>
      </c>
      <c r="R32" s="714">
        <f t="shared" si="16"/>
        <v>480</v>
      </c>
      <c r="S32" s="715">
        <f t="shared" si="17"/>
        <v>357</v>
      </c>
      <c r="T32" s="716">
        <f t="shared" si="15"/>
        <v>837</v>
      </c>
      <c r="U32" s="614"/>
    </row>
    <row r="33" spans="2:21" s="517" customFormat="1" ht="15.95" customHeight="1" x14ac:dyDescent="0.25">
      <c r="B33" s="1537"/>
      <c r="C33" s="1541"/>
      <c r="D33" s="578">
        <v>3</v>
      </c>
      <c r="E33" s="579" t="s">
        <v>487</v>
      </c>
      <c r="F33" s="734"/>
      <c r="G33" s="735"/>
      <c r="H33" s="609"/>
      <c r="I33" s="610">
        <v>2</v>
      </c>
      <c r="J33" s="611">
        <v>2</v>
      </c>
      <c r="K33" s="612">
        <v>2</v>
      </c>
      <c r="L33" s="613">
        <v>2</v>
      </c>
      <c r="M33" s="610">
        <v>2</v>
      </c>
      <c r="N33" s="611">
        <v>2</v>
      </c>
      <c r="O33" s="728">
        <f t="shared" ref="O33:O48" si="20">SUM(F33:J33)</f>
        <v>4</v>
      </c>
      <c r="P33" s="712">
        <f t="shared" ref="P33:P48" si="21">SUM(K33:N33)</f>
        <v>8</v>
      </c>
      <c r="Q33" s="713">
        <f t="shared" si="14"/>
        <v>12</v>
      </c>
      <c r="R33" s="714">
        <f t="shared" si="16"/>
        <v>128</v>
      </c>
      <c r="S33" s="715">
        <f t="shared" si="17"/>
        <v>238</v>
      </c>
      <c r="T33" s="716">
        <f t="shared" si="15"/>
        <v>366</v>
      </c>
      <c r="U33" s="614"/>
    </row>
    <row r="34" spans="2:21" s="517" customFormat="1" ht="15.95" customHeight="1" x14ac:dyDescent="0.25">
      <c r="B34" s="1537"/>
      <c r="C34" s="1541"/>
      <c r="D34" s="578">
        <v>4</v>
      </c>
      <c r="E34" s="615" t="s">
        <v>436</v>
      </c>
      <c r="F34" s="736">
        <v>1</v>
      </c>
      <c r="G34" s="737">
        <v>1</v>
      </c>
      <c r="H34" s="609">
        <v>1</v>
      </c>
      <c r="I34" s="610">
        <v>1</v>
      </c>
      <c r="J34" s="611"/>
      <c r="K34" s="616"/>
      <c r="L34" s="617"/>
      <c r="M34" s="618"/>
      <c r="N34" s="619"/>
      <c r="O34" s="728">
        <f t="shared" si="20"/>
        <v>4</v>
      </c>
      <c r="P34" s="712">
        <f t="shared" si="21"/>
        <v>0</v>
      </c>
      <c r="Q34" s="713">
        <f t="shared" si="14"/>
        <v>4</v>
      </c>
      <c r="R34" s="714">
        <f t="shared" si="16"/>
        <v>128</v>
      </c>
      <c r="S34" s="715">
        <f t="shared" si="17"/>
        <v>0</v>
      </c>
      <c r="T34" s="716">
        <f t="shared" ref="T34:T46" si="22">SUM(R34:S34)</f>
        <v>128</v>
      </c>
      <c r="U34" s="614"/>
    </row>
    <row r="35" spans="2:21" s="517" customFormat="1" ht="15.95" customHeight="1" x14ac:dyDescent="0.25">
      <c r="B35" s="1537"/>
      <c r="C35" s="1541"/>
      <c r="D35" s="578">
        <v>5</v>
      </c>
      <c r="E35" s="620"/>
      <c r="F35" s="738"/>
      <c r="G35" s="621"/>
      <c r="H35" s="621"/>
      <c r="I35" s="618"/>
      <c r="J35" s="619"/>
      <c r="K35" s="612">
        <v>1</v>
      </c>
      <c r="L35" s="613"/>
      <c r="M35" s="610"/>
      <c r="N35" s="611"/>
      <c r="O35" s="728">
        <f t="shared" si="20"/>
        <v>0</v>
      </c>
      <c r="P35" s="712">
        <f t="shared" si="21"/>
        <v>1</v>
      </c>
      <c r="Q35" s="713">
        <f t="shared" si="14"/>
        <v>1</v>
      </c>
      <c r="R35" s="714">
        <f t="shared" si="16"/>
        <v>0</v>
      </c>
      <c r="S35" s="715">
        <f t="shared" si="17"/>
        <v>32</v>
      </c>
      <c r="T35" s="716">
        <f t="shared" si="22"/>
        <v>32</v>
      </c>
      <c r="U35" s="614"/>
    </row>
    <row r="36" spans="2:21" s="517" customFormat="1" ht="15.95" customHeight="1" x14ac:dyDescent="0.25">
      <c r="B36" s="1537"/>
      <c r="C36" s="1541"/>
      <c r="D36" s="578">
        <v>6</v>
      </c>
      <c r="E36" s="615" t="s">
        <v>424</v>
      </c>
      <c r="F36" s="736">
        <v>1</v>
      </c>
      <c r="G36" s="737">
        <v>2</v>
      </c>
      <c r="H36" s="609">
        <v>2</v>
      </c>
      <c r="I36" s="610">
        <v>2</v>
      </c>
      <c r="J36" s="611">
        <v>2</v>
      </c>
      <c r="K36" s="612">
        <v>2</v>
      </c>
      <c r="L36" s="613">
        <v>2</v>
      </c>
      <c r="M36" s="610">
        <v>2</v>
      </c>
      <c r="N36" s="611">
        <v>1</v>
      </c>
      <c r="O36" s="728">
        <f t="shared" si="20"/>
        <v>9</v>
      </c>
      <c r="P36" s="712">
        <f t="shared" si="21"/>
        <v>7</v>
      </c>
      <c r="Q36" s="713">
        <f t="shared" si="14"/>
        <v>16</v>
      </c>
      <c r="R36" s="714">
        <f t="shared" si="16"/>
        <v>288</v>
      </c>
      <c r="S36" s="715">
        <f t="shared" si="17"/>
        <v>215</v>
      </c>
      <c r="T36" s="716">
        <f t="shared" si="22"/>
        <v>503</v>
      </c>
      <c r="U36" s="614"/>
    </row>
    <row r="37" spans="2:21" s="517" customFormat="1" ht="15.95" customHeight="1" x14ac:dyDescent="0.25">
      <c r="B37" s="1537"/>
      <c r="C37" s="1541"/>
      <c r="D37" s="578">
        <v>7</v>
      </c>
      <c r="E37" s="615" t="s">
        <v>425</v>
      </c>
      <c r="F37" s="736"/>
      <c r="G37" s="737"/>
      <c r="H37" s="609"/>
      <c r="I37" s="610"/>
      <c r="J37" s="611"/>
      <c r="K37" s="612">
        <v>2</v>
      </c>
      <c r="L37" s="613">
        <v>1</v>
      </c>
      <c r="M37" s="610"/>
      <c r="N37" s="611"/>
      <c r="O37" s="728">
        <f t="shared" si="20"/>
        <v>0</v>
      </c>
      <c r="P37" s="712">
        <f t="shared" si="21"/>
        <v>3</v>
      </c>
      <c r="Q37" s="713">
        <f t="shared" si="14"/>
        <v>3</v>
      </c>
      <c r="R37" s="714">
        <f t="shared" si="16"/>
        <v>0</v>
      </c>
      <c r="S37" s="715">
        <f t="shared" si="17"/>
        <v>96</v>
      </c>
      <c r="T37" s="716">
        <f t="shared" si="22"/>
        <v>96</v>
      </c>
      <c r="U37" s="614"/>
    </row>
    <row r="38" spans="2:21" s="517" customFormat="1" ht="15.95" customHeight="1" x14ac:dyDescent="0.25">
      <c r="B38" s="1537"/>
      <c r="C38" s="1541"/>
      <c r="D38" s="578">
        <v>8</v>
      </c>
      <c r="E38" s="622" t="s">
        <v>451</v>
      </c>
      <c r="F38" s="736"/>
      <c r="G38" s="737"/>
      <c r="H38" s="609"/>
      <c r="I38" s="610"/>
      <c r="J38" s="611">
        <v>2</v>
      </c>
      <c r="K38" s="612"/>
      <c r="L38" s="613"/>
      <c r="M38" s="610"/>
      <c r="N38" s="611"/>
      <c r="O38" s="728">
        <f t="shared" si="20"/>
        <v>2</v>
      </c>
      <c r="P38" s="712">
        <f t="shared" si="21"/>
        <v>0</v>
      </c>
      <c r="Q38" s="713">
        <f t="shared" si="14"/>
        <v>2</v>
      </c>
      <c r="R38" s="714">
        <f t="shared" si="16"/>
        <v>64</v>
      </c>
      <c r="S38" s="715">
        <f t="shared" si="17"/>
        <v>0</v>
      </c>
      <c r="T38" s="716">
        <f t="shared" si="22"/>
        <v>64</v>
      </c>
      <c r="U38" s="614"/>
    </row>
    <row r="39" spans="2:21" s="517" customFormat="1" ht="15.95" customHeight="1" x14ac:dyDescent="0.25">
      <c r="B39" s="1537"/>
      <c r="C39" s="1541"/>
      <c r="D39" s="578">
        <v>9</v>
      </c>
      <c r="E39" s="615" t="s">
        <v>417</v>
      </c>
      <c r="F39" s="738"/>
      <c r="G39" s="621"/>
      <c r="H39" s="621"/>
      <c r="I39" s="618"/>
      <c r="J39" s="619"/>
      <c r="K39" s="739">
        <v>1</v>
      </c>
      <c r="L39" s="740">
        <v>1</v>
      </c>
      <c r="M39" s="610"/>
      <c r="N39" s="611"/>
      <c r="O39" s="728">
        <f t="shared" si="20"/>
        <v>0</v>
      </c>
      <c r="P39" s="712">
        <f t="shared" si="21"/>
        <v>2</v>
      </c>
      <c r="Q39" s="713">
        <f t="shared" si="14"/>
        <v>2</v>
      </c>
      <c r="R39" s="714">
        <f t="shared" si="16"/>
        <v>0</v>
      </c>
      <c r="S39" s="715">
        <f t="shared" si="17"/>
        <v>64</v>
      </c>
      <c r="T39" s="716">
        <f t="shared" si="22"/>
        <v>64</v>
      </c>
      <c r="U39" s="614"/>
    </row>
    <row r="40" spans="2:21" s="517" customFormat="1" ht="15.95" customHeight="1" x14ac:dyDescent="0.25">
      <c r="B40" s="1537"/>
      <c r="C40" s="1541"/>
      <c r="D40" s="578">
        <v>10</v>
      </c>
      <c r="E40" s="615" t="s">
        <v>440</v>
      </c>
      <c r="F40" s="736">
        <v>2</v>
      </c>
      <c r="G40" s="625"/>
      <c r="H40" s="625"/>
      <c r="I40" s="626"/>
      <c r="J40" s="627"/>
      <c r="K40" s="616"/>
      <c r="L40" s="617"/>
      <c r="M40" s="618"/>
      <c r="N40" s="619"/>
      <c r="O40" s="728">
        <f t="shared" si="20"/>
        <v>2</v>
      </c>
      <c r="P40" s="712">
        <f t="shared" si="21"/>
        <v>0</v>
      </c>
      <c r="Q40" s="713">
        <f t="shared" si="14"/>
        <v>2</v>
      </c>
      <c r="R40" s="714">
        <f t="shared" si="16"/>
        <v>64</v>
      </c>
      <c r="S40" s="715">
        <f t="shared" si="17"/>
        <v>0</v>
      </c>
      <c r="T40" s="716">
        <f t="shared" si="22"/>
        <v>64</v>
      </c>
      <c r="U40" s="614"/>
    </row>
    <row r="41" spans="2:21" s="517" customFormat="1" ht="15.95" customHeight="1" x14ac:dyDescent="0.25">
      <c r="B41" s="1537"/>
      <c r="C41" s="1541"/>
      <c r="D41" s="578">
        <v>11</v>
      </c>
      <c r="E41" s="615" t="s">
        <v>423</v>
      </c>
      <c r="F41" s="736"/>
      <c r="G41" s="737">
        <v>1</v>
      </c>
      <c r="H41" s="609">
        <v>1</v>
      </c>
      <c r="I41" s="610">
        <v>2</v>
      </c>
      <c r="J41" s="611">
        <v>1</v>
      </c>
      <c r="K41" s="612">
        <v>1</v>
      </c>
      <c r="L41" s="613">
        <v>1</v>
      </c>
      <c r="M41" s="610">
        <v>1</v>
      </c>
      <c r="N41" s="611">
        <v>1</v>
      </c>
      <c r="O41" s="728">
        <f t="shared" si="20"/>
        <v>5</v>
      </c>
      <c r="P41" s="712">
        <f t="shared" si="21"/>
        <v>4</v>
      </c>
      <c r="Q41" s="713">
        <f t="shared" si="14"/>
        <v>9</v>
      </c>
      <c r="R41" s="714">
        <f t="shared" si="16"/>
        <v>160</v>
      </c>
      <c r="S41" s="715">
        <f t="shared" si="17"/>
        <v>119</v>
      </c>
      <c r="T41" s="716">
        <f t="shared" si="22"/>
        <v>279</v>
      </c>
      <c r="U41" s="614"/>
    </row>
    <row r="42" spans="2:21" s="517" customFormat="1" ht="15.95" customHeight="1" x14ac:dyDescent="0.25">
      <c r="B42" s="1537"/>
      <c r="C42" s="1541"/>
      <c r="D42" s="578">
        <v>12</v>
      </c>
      <c r="E42" s="615" t="s">
        <v>416</v>
      </c>
      <c r="F42" s="736"/>
      <c r="G42" s="737">
        <v>1</v>
      </c>
      <c r="H42" s="609">
        <v>1</v>
      </c>
      <c r="I42" s="610">
        <v>1</v>
      </c>
      <c r="J42" s="611">
        <v>2</v>
      </c>
      <c r="K42" s="612">
        <v>1</v>
      </c>
      <c r="L42" s="613">
        <v>1</v>
      </c>
      <c r="M42" s="610">
        <v>1</v>
      </c>
      <c r="N42" s="611">
        <v>1</v>
      </c>
      <c r="O42" s="728">
        <f t="shared" si="20"/>
        <v>5</v>
      </c>
      <c r="P42" s="712">
        <f t="shared" si="21"/>
        <v>4</v>
      </c>
      <c r="Q42" s="713">
        <f t="shared" si="14"/>
        <v>9</v>
      </c>
      <c r="R42" s="714">
        <f t="shared" si="16"/>
        <v>160</v>
      </c>
      <c r="S42" s="715">
        <f t="shared" si="17"/>
        <v>119</v>
      </c>
      <c r="T42" s="716">
        <f t="shared" si="22"/>
        <v>279</v>
      </c>
      <c r="U42" s="614"/>
    </row>
    <row r="43" spans="2:21" s="517" customFormat="1" ht="15.95" customHeight="1" x14ac:dyDescent="0.25">
      <c r="B43" s="1537"/>
      <c r="C43" s="1541"/>
      <c r="D43" s="578">
        <v>13</v>
      </c>
      <c r="E43" s="615" t="s">
        <v>418</v>
      </c>
      <c r="F43" s="736"/>
      <c r="G43" s="737"/>
      <c r="H43" s="609"/>
      <c r="I43" s="610">
        <v>2</v>
      </c>
      <c r="J43" s="611">
        <v>2</v>
      </c>
      <c r="K43" s="612">
        <v>1</v>
      </c>
      <c r="L43" s="613">
        <v>1</v>
      </c>
      <c r="M43" s="610">
        <v>1</v>
      </c>
      <c r="N43" s="611">
        <v>1</v>
      </c>
      <c r="O43" s="728">
        <f t="shared" si="20"/>
        <v>4</v>
      </c>
      <c r="P43" s="712">
        <f t="shared" si="21"/>
        <v>4</v>
      </c>
      <c r="Q43" s="713">
        <f t="shared" si="14"/>
        <v>8</v>
      </c>
      <c r="R43" s="714">
        <f t="shared" si="16"/>
        <v>128</v>
      </c>
      <c r="S43" s="715">
        <f t="shared" si="17"/>
        <v>119</v>
      </c>
      <c r="T43" s="716">
        <f t="shared" si="22"/>
        <v>247</v>
      </c>
      <c r="U43" s="614"/>
    </row>
    <row r="44" spans="2:21" s="517" customFormat="1" ht="15.95" customHeight="1" x14ac:dyDescent="0.25">
      <c r="B44" s="1537"/>
      <c r="C44" s="1541"/>
      <c r="D44" s="578">
        <v>14</v>
      </c>
      <c r="E44" s="615" t="s">
        <v>422</v>
      </c>
      <c r="F44" s="736"/>
      <c r="G44" s="737"/>
      <c r="H44" s="609"/>
      <c r="I44" s="610">
        <v>2</v>
      </c>
      <c r="J44" s="611">
        <v>2</v>
      </c>
      <c r="K44" s="612">
        <v>1</v>
      </c>
      <c r="L44" s="613">
        <v>1</v>
      </c>
      <c r="M44" s="610">
        <v>1</v>
      </c>
      <c r="N44" s="611">
        <v>1</v>
      </c>
      <c r="O44" s="728">
        <f t="shared" si="20"/>
        <v>4</v>
      </c>
      <c r="P44" s="712">
        <f t="shared" si="21"/>
        <v>4</v>
      </c>
      <c r="Q44" s="713">
        <f t="shared" si="14"/>
        <v>8</v>
      </c>
      <c r="R44" s="714">
        <f t="shared" si="16"/>
        <v>128</v>
      </c>
      <c r="S44" s="715">
        <f t="shared" si="17"/>
        <v>119</v>
      </c>
      <c r="T44" s="716">
        <f t="shared" si="22"/>
        <v>247</v>
      </c>
      <c r="U44" s="614"/>
    </row>
    <row r="45" spans="2:21" s="517" customFormat="1" ht="15.95" customHeight="1" x14ac:dyDescent="0.25">
      <c r="B45" s="1537"/>
      <c r="C45" s="1541"/>
      <c r="D45" s="578">
        <v>15</v>
      </c>
      <c r="E45" s="615" t="s">
        <v>434</v>
      </c>
      <c r="F45" s="736">
        <v>4</v>
      </c>
      <c r="G45" s="737">
        <v>4</v>
      </c>
      <c r="H45" s="609">
        <v>4</v>
      </c>
      <c r="I45" s="610">
        <v>4</v>
      </c>
      <c r="J45" s="611">
        <v>4</v>
      </c>
      <c r="K45" s="612">
        <v>3</v>
      </c>
      <c r="L45" s="613">
        <v>4</v>
      </c>
      <c r="M45" s="610">
        <v>3</v>
      </c>
      <c r="N45" s="611">
        <v>4</v>
      </c>
      <c r="O45" s="728">
        <f t="shared" si="20"/>
        <v>20</v>
      </c>
      <c r="P45" s="712">
        <f t="shared" si="21"/>
        <v>14</v>
      </c>
      <c r="Q45" s="713">
        <f t="shared" si="14"/>
        <v>34</v>
      </c>
      <c r="R45" s="714">
        <f t="shared" si="16"/>
        <v>640</v>
      </c>
      <c r="S45" s="715">
        <f t="shared" si="17"/>
        <v>412</v>
      </c>
      <c r="T45" s="716">
        <f t="shared" si="22"/>
        <v>1052</v>
      </c>
      <c r="U45" s="614"/>
    </row>
    <row r="46" spans="2:21" s="517" customFormat="1" ht="15.95" customHeight="1" x14ac:dyDescent="0.25">
      <c r="B46" s="1537"/>
      <c r="C46" s="1541"/>
      <c r="D46" s="578">
        <v>16</v>
      </c>
      <c r="E46" s="615" t="s">
        <v>429</v>
      </c>
      <c r="F46" s="736">
        <v>1</v>
      </c>
      <c r="G46" s="737">
        <v>1</v>
      </c>
      <c r="H46" s="609">
        <v>1</v>
      </c>
      <c r="I46" s="610">
        <v>1</v>
      </c>
      <c r="J46" s="611">
        <v>1</v>
      </c>
      <c r="K46" s="612">
        <v>1</v>
      </c>
      <c r="L46" s="613">
        <v>1</v>
      </c>
      <c r="M46" s="610">
        <v>1</v>
      </c>
      <c r="N46" s="611"/>
      <c r="O46" s="728">
        <f t="shared" si="20"/>
        <v>5</v>
      </c>
      <c r="P46" s="712">
        <f t="shared" si="21"/>
        <v>3</v>
      </c>
      <c r="Q46" s="713">
        <f t="shared" si="14"/>
        <v>8</v>
      </c>
      <c r="R46" s="714">
        <f t="shared" si="16"/>
        <v>160</v>
      </c>
      <c r="S46" s="715">
        <f t="shared" si="17"/>
        <v>96</v>
      </c>
      <c r="T46" s="716">
        <f t="shared" si="22"/>
        <v>256</v>
      </c>
      <c r="U46" s="614"/>
    </row>
    <row r="47" spans="2:21" s="517" customFormat="1" ht="15.95" customHeight="1" x14ac:dyDescent="0.25">
      <c r="B47" s="1537"/>
      <c r="C47" s="1541"/>
      <c r="D47" s="578">
        <v>17</v>
      </c>
      <c r="E47" s="615" t="s">
        <v>448</v>
      </c>
      <c r="F47" s="736">
        <v>1</v>
      </c>
      <c r="G47" s="737">
        <v>1</v>
      </c>
      <c r="H47" s="609"/>
      <c r="I47" s="610"/>
      <c r="J47" s="611"/>
      <c r="K47" s="616"/>
      <c r="L47" s="617"/>
      <c r="M47" s="618"/>
      <c r="N47" s="619"/>
      <c r="O47" s="728">
        <f t="shared" si="20"/>
        <v>2</v>
      </c>
      <c r="P47" s="712">
        <f t="shared" si="21"/>
        <v>0</v>
      </c>
      <c r="Q47" s="713">
        <f t="shared" si="14"/>
        <v>2</v>
      </c>
      <c r="R47" s="714">
        <f t="shared" si="16"/>
        <v>64</v>
      </c>
      <c r="S47" s="715">
        <f t="shared" si="17"/>
        <v>0</v>
      </c>
      <c r="T47" s="716">
        <f t="shared" si="15"/>
        <v>64</v>
      </c>
      <c r="U47" s="614"/>
    </row>
    <row r="48" spans="2:21" s="517" customFormat="1" ht="15.95" customHeight="1" x14ac:dyDescent="0.25">
      <c r="B48" s="1537"/>
      <c r="C48" s="1541"/>
      <c r="D48" s="578">
        <v>18</v>
      </c>
      <c r="E48" s="615" t="s">
        <v>419</v>
      </c>
      <c r="F48" s="736"/>
      <c r="G48" s="737"/>
      <c r="H48" s="609"/>
      <c r="I48" s="610"/>
      <c r="J48" s="611">
        <v>1</v>
      </c>
      <c r="K48" s="612">
        <v>1</v>
      </c>
      <c r="L48" s="613"/>
      <c r="M48" s="610"/>
      <c r="N48" s="611"/>
      <c r="O48" s="728">
        <f t="shared" si="20"/>
        <v>1</v>
      </c>
      <c r="P48" s="712">
        <f t="shared" si="21"/>
        <v>1</v>
      </c>
      <c r="Q48" s="713">
        <f t="shared" si="14"/>
        <v>2</v>
      </c>
      <c r="R48" s="714">
        <f t="shared" si="16"/>
        <v>32</v>
      </c>
      <c r="S48" s="715">
        <f t="shared" si="17"/>
        <v>32</v>
      </c>
      <c r="T48" s="716">
        <f t="shared" si="15"/>
        <v>64</v>
      </c>
      <c r="U48" s="614"/>
    </row>
    <row r="49" spans="2:21" s="517" customFormat="1" ht="15.95" customHeight="1" x14ac:dyDescent="0.25">
      <c r="B49" s="1537"/>
      <c r="C49" s="1542"/>
      <c r="D49" s="578">
        <v>19</v>
      </c>
      <c r="E49" s="615" t="s">
        <v>454</v>
      </c>
      <c r="F49" s="741">
        <v>1</v>
      </c>
      <c r="G49" s="742">
        <v>1</v>
      </c>
      <c r="H49" s="628">
        <v>1</v>
      </c>
      <c r="I49" s="629">
        <v>1</v>
      </c>
      <c r="J49" s="630">
        <v>1</v>
      </c>
      <c r="K49" s="631">
        <v>1</v>
      </c>
      <c r="L49" s="632">
        <v>1</v>
      </c>
      <c r="M49" s="629">
        <v>1</v>
      </c>
      <c r="N49" s="630">
        <v>1</v>
      </c>
      <c r="O49" s="743">
        <f>SUM(F49:J49)</f>
        <v>5</v>
      </c>
      <c r="P49" s="744">
        <f>SUM(K49:N49)</f>
        <v>4</v>
      </c>
      <c r="Q49" s="717">
        <f t="shared" si="14"/>
        <v>9</v>
      </c>
      <c r="R49" s="745">
        <f t="shared" si="16"/>
        <v>160</v>
      </c>
      <c r="S49" s="746">
        <f t="shared" si="17"/>
        <v>119</v>
      </c>
      <c r="T49" s="718">
        <f t="shared" si="15"/>
        <v>279</v>
      </c>
      <c r="U49" s="633"/>
    </row>
    <row r="50" spans="2:21" s="517" customFormat="1" ht="25.5" customHeight="1" thickBot="1" x14ac:dyDescent="0.3">
      <c r="B50" s="1539"/>
      <c r="C50" s="1543" t="s">
        <v>488</v>
      </c>
      <c r="D50" s="1544"/>
      <c r="E50" s="1545"/>
      <c r="F50" s="747"/>
      <c r="G50" s="634"/>
      <c r="H50" s="634"/>
      <c r="I50" s="635"/>
      <c r="J50" s="636"/>
      <c r="K50" s="637"/>
      <c r="L50" s="638"/>
      <c r="M50" s="639"/>
      <c r="N50" s="640"/>
      <c r="O50" s="594"/>
      <c r="P50" s="595">
        <f>SUM(K50:N50)</f>
        <v>0</v>
      </c>
      <c r="Q50" s="596">
        <f t="shared" si="14"/>
        <v>0</v>
      </c>
      <c r="R50" s="560">
        <f t="shared" si="16"/>
        <v>0</v>
      </c>
      <c r="S50" s="724">
        <f t="shared" si="17"/>
        <v>0</v>
      </c>
      <c r="T50" s="599">
        <f t="shared" si="15"/>
        <v>0</v>
      </c>
      <c r="U50" s="641"/>
    </row>
    <row r="51" spans="2:21" ht="27.75" customHeight="1" x14ac:dyDescent="0.2">
      <c r="B51" s="1520" t="s">
        <v>489</v>
      </c>
      <c r="C51" s="1521"/>
      <c r="D51" s="1521"/>
      <c r="E51" s="1522"/>
      <c r="F51" s="748">
        <f>SUM(F52:F55)</f>
        <v>0</v>
      </c>
      <c r="G51" s="642">
        <f t="shared" ref="G51:I51" si="23">SUM(G52:G55)</f>
        <v>0</v>
      </c>
      <c r="H51" s="642">
        <f t="shared" si="23"/>
        <v>0</v>
      </c>
      <c r="I51" s="642">
        <f t="shared" si="23"/>
        <v>0</v>
      </c>
      <c r="J51" s="643">
        <f>SUM(J52:J55)</f>
        <v>0</v>
      </c>
      <c r="K51" s="644">
        <f>SUM(K52:K55)</f>
        <v>0</v>
      </c>
      <c r="L51" s="645">
        <f>SUM(L52:L55)</f>
        <v>0</v>
      </c>
      <c r="M51" s="645">
        <f>SUM(M52:M55)</f>
        <v>0</v>
      </c>
      <c r="N51" s="646">
        <f>SUM(N52:N55)</f>
        <v>0</v>
      </c>
      <c r="O51" s="749">
        <f>SUM(F51:J51)</f>
        <v>0</v>
      </c>
      <c r="P51" s="749">
        <f>SUM(K51:N51)</f>
        <v>0</v>
      </c>
      <c r="Q51" s="750">
        <f t="shared" si="14"/>
        <v>0</v>
      </c>
      <c r="R51" s="606">
        <f t="shared" si="16"/>
        <v>0</v>
      </c>
      <c r="S51" s="1087">
        <f t="shared" si="17"/>
        <v>0</v>
      </c>
      <c r="T51" s="751">
        <f t="shared" si="15"/>
        <v>0</v>
      </c>
      <c r="U51" s="647"/>
    </row>
    <row r="52" spans="2:21" ht="15.95" customHeight="1" x14ac:dyDescent="0.2">
      <c r="B52" s="648"/>
      <c r="C52" s="564"/>
      <c r="D52" s="649">
        <v>1</v>
      </c>
      <c r="E52" s="872"/>
      <c r="F52" s="752"/>
      <c r="G52" s="753"/>
      <c r="H52" s="566"/>
      <c r="I52" s="567"/>
      <c r="J52" s="568"/>
      <c r="K52" s="569"/>
      <c r="L52" s="570"/>
      <c r="M52" s="567"/>
      <c r="N52" s="568"/>
      <c r="O52" s="571">
        <f t="shared" ref="O52:O68" si="24">SUM(F52:H52)</f>
        <v>0</v>
      </c>
      <c r="P52" s="571">
        <f>SUM(L52:N52)</f>
        <v>0</v>
      </c>
      <c r="Q52" s="573">
        <f t="shared" si="14"/>
        <v>0</v>
      </c>
      <c r="R52" s="551">
        <f t="shared" si="16"/>
        <v>0</v>
      </c>
      <c r="S52" s="552">
        <f t="shared" si="17"/>
        <v>0</v>
      </c>
      <c r="T52" s="576">
        <f t="shared" si="15"/>
        <v>0</v>
      </c>
      <c r="U52" s="652"/>
    </row>
    <row r="53" spans="2:21" ht="15.95" customHeight="1" x14ac:dyDescent="0.2">
      <c r="B53" s="653"/>
      <c r="C53" s="578"/>
      <c r="D53" s="654">
        <v>2</v>
      </c>
      <c r="E53" s="872"/>
      <c r="F53" s="734"/>
      <c r="G53" s="735"/>
      <c r="H53" s="609"/>
      <c r="I53" s="610"/>
      <c r="J53" s="611"/>
      <c r="K53" s="612"/>
      <c r="L53" s="613"/>
      <c r="M53" s="610"/>
      <c r="N53" s="611"/>
      <c r="O53" s="728">
        <f t="shared" si="24"/>
        <v>0</v>
      </c>
      <c r="P53" s="711">
        <f>SUM(L53:N53)</f>
        <v>0</v>
      </c>
      <c r="Q53" s="713">
        <f t="shared" si="14"/>
        <v>0</v>
      </c>
      <c r="R53" s="714">
        <f t="shared" si="16"/>
        <v>0</v>
      </c>
      <c r="S53" s="715">
        <f t="shared" si="17"/>
        <v>0</v>
      </c>
      <c r="T53" s="716">
        <f t="shared" si="15"/>
        <v>0</v>
      </c>
      <c r="U53" s="656"/>
    </row>
    <row r="54" spans="2:21" ht="15.95" customHeight="1" x14ac:dyDescent="0.2">
      <c r="B54" s="657"/>
      <c r="C54" s="658"/>
      <c r="D54" s="659">
        <v>3</v>
      </c>
      <c r="E54" s="872"/>
      <c r="F54" s="754"/>
      <c r="G54" s="755"/>
      <c r="H54" s="628"/>
      <c r="I54" s="662"/>
      <c r="J54" s="663"/>
      <c r="K54" s="664"/>
      <c r="L54" s="665"/>
      <c r="M54" s="662"/>
      <c r="N54" s="663"/>
      <c r="O54" s="728">
        <f t="shared" si="24"/>
        <v>0</v>
      </c>
      <c r="P54" s="711">
        <f>SUM(L54:N54)</f>
        <v>0</v>
      </c>
      <c r="Q54" s="713">
        <f t="shared" si="14"/>
        <v>0</v>
      </c>
      <c r="R54" s="714">
        <f t="shared" si="16"/>
        <v>0</v>
      </c>
      <c r="S54" s="715">
        <f t="shared" si="17"/>
        <v>0</v>
      </c>
      <c r="T54" s="716">
        <f t="shared" si="15"/>
        <v>0</v>
      </c>
      <c r="U54" s="656"/>
    </row>
    <row r="55" spans="2:21" ht="15.95" customHeight="1" x14ac:dyDescent="0.2">
      <c r="B55" s="657"/>
      <c r="C55" s="658"/>
      <c r="D55" s="659">
        <v>4</v>
      </c>
      <c r="E55" s="872"/>
      <c r="F55" s="754"/>
      <c r="G55" s="755"/>
      <c r="H55" s="628"/>
      <c r="I55" s="662"/>
      <c r="J55" s="663"/>
      <c r="K55" s="664"/>
      <c r="L55" s="665"/>
      <c r="M55" s="662"/>
      <c r="N55" s="663"/>
      <c r="O55" s="743">
        <f t="shared" si="24"/>
        <v>0</v>
      </c>
      <c r="P55" s="756">
        <f>SUM(L55:N55)</f>
        <v>0</v>
      </c>
      <c r="Q55" s="717">
        <f t="shared" si="14"/>
        <v>0</v>
      </c>
      <c r="R55" s="560">
        <f t="shared" si="16"/>
        <v>0</v>
      </c>
      <c r="S55" s="724">
        <f t="shared" si="17"/>
        <v>0</v>
      </c>
      <c r="T55" s="718">
        <f t="shared" si="15"/>
        <v>0</v>
      </c>
      <c r="U55" s="666"/>
    </row>
    <row r="56" spans="2:21" ht="27" customHeight="1" x14ac:dyDescent="0.2">
      <c r="B56" s="1546" t="s">
        <v>490</v>
      </c>
      <c r="C56" s="1547"/>
      <c r="D56" s="1547"/>
      <c r="E56" s="1558"/>
      <c r="F56" s="992">
        <f>SUM(F57:F64)</f>
        <v>0</v>
      </c>
      <c r="G56" s="987">
        <f t="shared" ref="G56:I56" si="25">SUM(G57:G64)</f>
        <v>0</v>
      </c>
      <c r="H56" s="987">
        <f>SUM(H57:H64)</f>
        <v>0</v>
      </c>
      <c r="I56" s="987">
        <f t="shared" si="25"/>
        <v>0</v>
      </c>
      <c r="J56" s="988">
        <f>SUM(J57:J64)</f>
        <v>0</v>
      </c>
      <c r="K56" s="667">
        <f>SUM(K57:K64)</f>
        <v>0</v>
      </c>
      <c r="L56" s="989">
        <f>SUM(L57:L64)</f>
        <v>0</v>
      </c>
      <c r="M56" s="989">
        <f>SUM(M57:M64)</f>
        <v>0</v>
      </c>
      <c r="N56" s="990">
        <f>SUM(N57:N68)</f>
        <v>0</v>
      </c>
      <c r="O56" s="757">
        <f>SUM(F56:J56)</f>
        <v>0</v>
      </c>
      <c r="P56" s="757">
        <f>SUM(K56:N56)</f>
        <v>0</v>
      </c>
      <c r="Q56" s="758">
        <f t="shared" si="14"/>
        <v>0</v>
      </c>
      <c r="R56" s="993">
        <f>F56*$F$9+G56*$G$9+H56*$H$9+I56*$I$9+J56*$J$9</f>
        <v>0</v>
      </c>
      <c r="S56" s="993">
        <f>K56*$K$9+L56*$L$9+M56*$M$9+N56*$N$9</f>
        <v>0</v>
      </c>
      <c r="T56" s="994">
        <f t="shared" si="15"/>
        <v>0</v>
      </c>
      <c r="U56" s="991"/>
    </row>
    <row r="57" spans="2:21" ht="15.95" customHeight="1" x14ac:dyDescent="0.2">
      <c r="B57" s="668"/>
      <c r="C57" s="669"/>
      <c r="D57" s="670">
        <v>1</v>
      </c>
      <c r="E57" s="871"/>
      <c r="F57" s="759"/>
      <c r="G57" s="760"/>
      <c r="H57" s="673"/>
      <c r="I57" s="674"/>
      <c r="J57" s="675"/>
      <c r="K57" s="676"/>
      <c r="L57" s="677"/>
      <c r="M57" s="674"/>
      <c r="N57" s="675"/>
      <c r="O57" s="728">
        <f t="shared" si="24"/>
        <v>0</v>
      </c>
      <c r="P57" s="728">
        <f t="shared" ref="P57:P68" si="26">SUM(L57:N57)</f>
        <v>0</v>
      </c>
      <c r="Q57" s="730">
        <f t="shared" si="14"/>
        <v>0</v>
      </c>
      <c r="R57" s="551">
        <f t="shared" si="16"/>
        <v>0</v>
      </c>
      <c r="S57" s="552">
        <f t="shared" si="17"/>
        <v>0</v>
      </c>
      <c r="T57" s="733">
        <f t="shared" si="15"/>
        <v>0</v>
      </c>
      <c r="U57" s="678"/>
    </row>
    <row r="58" spans="2:21" ht="15.95" customHeight="1" x14ac:dyDescent="0.2">
      <c r="B58" s="657"/>
      <c r="C58" s="658"/>
      <c r="D58" s="654">
        <v>2</v>
      </c>
      <c r="E58" s="872"/>
      <c r="F58" s="754"/>
      <c r="G58" s="755"/>
      <c r="H58" s="628"/>
      <c r="I58" s="662"/>
      <c r="J58" s="663"/>
      <c r="K58" s="664"/>
      <c r="L58" s="665"/>
      <c r="M58" s="662"/>
      <c r="N58" s="663"/>
      <c r="O58" s="728">
        <f t="shared" si="24"/>
        <v>0</v>
      </c>
      <c r="P58" s="711">
        <f t="shared" si="26"/>
        <v>0</v>
      </c>
      <c r="Q58" s="713">
        <f t="shared" si="14"/>
        <v>0</v>
      </c>
      <c r="R58" s="714">
        <f t="shared" si="16"/>
        <v>0</v>
      </c>
      <c r="S58" s="715">
        <f t="shared" si="17"/>
        <v>0</v>
      </c>
      <c r="T58" s="716">
        <f t="shared" si="15"/>
        <v>0</v>
      </c>
      <c r="U58" s="656"/>
    </row>
    <row r="59" spans="2:21" ht="15.95" customHeight="1" x14ac:dyDescent="0.2">
      <c r="B59" s="657"/>
      <c r="C59" s="658"/>
      <c r="D59" s="654">
        <v>3</v>
      </c>
      <c r="E59" s="872"/>
      <c r="F59" s="754"/>
      <c r="G59" s="755"/>
      <c r="H59" s="628"/>
      <c r="I59" s="662"/>
      <c r="J59" s="663"/>
      <c r="K59" s="664"/>
      <c r="L59" s="665"/>
      <c r="M59" s="662"/>
      <c r="N59" s="663"/>
      <c r="O59" s="728">
        <f t="shared" si="24"/>
        <v>0</v>
      </c>
      <c r="P59" s="711">
        <f t="shared" si="26"/>
        <v>0</v>
      </c>
      <c r="Q59" s="713">
        <f t="shared" si="14"/>
        <v>0</v>
      </c>
      <c r="R59" s="714">
        <f t="shared" si="16"/>
        <v>0</v>
      </c>
      <c r="S59" s="715">
        <f t="shared" si="17"/>
        <v>0</v>
      </c>
      <c r="T59" s="716">
        <f t="shared" si="15"/>
        <v>0</v>
      </c>
      <c r="U59" s="656"/>
    </row>
    <row r="60" spans="2:21" ht="15.95" customHeight="1" x14ac:dyDescent="0.2">
      <c r="B60" s="657"/>
      <c r="C60" s="658"/>
      <c r="D60" s="654">
        <v>4</v>
      </c>
      <c r="E60" s="872"/>
      <c r="F60" s="754"/>
      <c r="G60" s="755"/>
      <c r="H60" s="628"/>
      <c r="I60" s="662"/>
      <c r="J60" s="663"/>
      <c r="K60" s="664"/>
      <c r="L60" s="665"/>
      <c r="M60" s="662"/>
      <c r="N60" s="663"/>
      <c r="O60" s="728">
        <f t="shared" si="24"/>
        <v>0</v>
      </c>
      <c r="P60" s="711">
        <f t="shared" si="26"/>
        <v>0</v>
      </c>
      <c r="Q60" s="713">
        <f t="shared" si="14"/>
        <v>0</v>
      </c>
      <c r="R60" s="714">
        <f>F60*$F$9+G60*$G$9+H60*$H$9+I60*$I$9+J60*$J$9</f>
        <v>0</v>
      </c>
      <c r="S60" s="715">
        <f t="shared" si="17"/>
        <v>0</v>
      </c>
      <c r="T60" s="716">
        <f t="shared" si="15"/>
        <v>0</v>
      </c>
      <c r="U60" s="656"/>
    </row>
    <row r="61" spans="2:21" ht="15.95" customHeight="1" x14ac:dyDescent="0.2">
      <c r="B61" s="657"/>
      <c r="C61" s="658"/>
      <c r="D61" s="654">
        <v>5</v>
      </c>
      <c r="E61" s="872"/>
      <c r="F61" s="754"/>
      <c r="G61" s="755"/>
      <c r="H61" s="628"/>
      <c r="I61" s="662"/>
      <c r="J61" s="663"/>
      <c r="K61" s="664"/>
      <c r="L61" s="665"/>
      <c r="M61" s="662"/>
      <c r="N61" s="663"/>
      <c r="O61" s="728">
        <f t="shared" si="24"/>
        <v>0</v>
      </c>
      <c r="P61" s="711">
        <f t="shared" si="26"/>
        <v>0</v>
      </c>
      <c r="Q61" s="713">
        <f t="shared" si="14"/>
        <v>0</v>
      </c>
      <c r="R61" s="714">
        <f t="shared" si="16"/>
        <v>0</v>
      </c>
      <c r="S61" s="715">
        <f t="shared" si="17"/>
        <v>0</v>
      </c>
      <c r="T61" s="716">
        <f t="shared" si="15"/>
        <v>0</v>
      </c>
      <c r="U61" s="656"/>
    </row>
    <row r="62" spans="2:21" ht="15.95" customHeight="1" x14ac:dyDescent="0.2">
      <c r="B62" s="657"/>
      <c r="C62" s="658"/>
      <c r="D62" s="654">
        <v>6</v>
      </c>
      <c r="E62" s="872"/>
      <c r="F62" s="754"/>
      <c r="G62" s="755"/>
      <c r="H62" s="628"/>
      <c r="I62" s="662"/>
      <c r="J62" s="663"/>
      <c r="K62" s="664"/>
      <c r="L62" s="665"/>
      <c r="M62" s="662"/>
      <c r="N62" s="663"/>
      <c r="O62" s="728">
        <f t="shared" si="24"/>
        <v>0</v>
      </c>
      <c r="P62" s="711">
        <f t="shared" si="26"/>
        <v>0</v>
      </c>
      <c r="Q62" s="713">
        <f t="shared" si="14"/>
        <v>0</v>
      </c>
      <c r="R62" s="714">
        <f t="shared" si="16"/>
        <v>0</v>
      </c>
      <c r="S62" s="715">
        <f t="shared" si="17"/>
        <v>0</v>
      </c>
      <c r="T62" s="716">
        <f t="shared" si="15"/>
        <v>0</v>
      </c>
      <c r="U62" s="656"/>
    </row>
    <row r="63" spans="2:21" ht="15.95" customHeight="1" x14ac:dyDescent="0.2">
      <c r="B63" s="657"/>
      <c r="C63" s="658"/>
      <c r="D63" s="654">
        <v>7</v>
      </c>
      <c r="E63" s="872"/>
      <c r="F63" s="754"/>
      <c r="G63" s="755"/>
      <c r="H63" s="628"/>
      <c r="I63" s="662"/>
      <c r="J63" s="663"/>
      <c r="K63" s="664"/>
      <c r="L63" s="665"/>
      <c r="M63" s="662"/>
      <c r="N63" s="663"/>
      <c r="O63" s="728">
        <f t="shared" si="24"/>
        <v>0</v>
      </c>
      <c r="P63" s="711">
        <f t="shared" si="26"/>
        <v>0</v>
      </c>
      <c r="Q63" s="713">
        <f t="shared" si="14"/>
        <v>0</v>
      </c>
      <c r="R63" s="714">
        <f t="shared" si="16"/>
        <v>0</v>
      </c>
      <c r="S63" s="715">
        <f t="shared" si="17"/>
        <v>0</v>
      </c>
      <c r="T63" s="716">
        <f t="shared" si="15"/>
        <v>0</v>
      </c>
      <c r="U63" s="656"/>
    </row>
    <row r="64" spans="2:21" ht="15.95" customHeight="1" thickBot="1" x14ac:dyDescent="0.25">
      <c r="B64" s="679"/>
      <c r="C64" s="680"/>
      <c r="D64" s="681">
        <v>8</v>
      </c>
      <c r="E64" s="1012"/>
      <c r="F64" s="761"/>
      <c r="G64" s="762"/>
      <c r="H64" s="684"/>
      <c r="I64" s="685"/>
      <c r="J64" s="686"/>
      <c r="K64" s="687"/>
      <c r="L64" s="688"/>
      <c r="M64" s="685"/>
      <c r="N64" s="686"/>
      <c r="O64" s="763">
        <f t="shared" si="24"/>
        <v>0</v>
      </c>
      <c r="P64" s="763">
        <f t="shared" si="26"/>
        <v>0</v>
      </c>
      <c r="Q64" s="764">
        <f t="shared" si="14"/>
        <v>0</v>
      </c>
      <c r="R64" s="765">
        <f t="shared" si="16"/>
        <v>0</v>
      </c>
      <c r="S64" s="766">
        <f t="shared" si="17"/>
        <v>0</v>
      </c>
      <c r="T64" s="767">
        <f t="shared" si="15"/>
        <v>0</v>
      </c>
      <c r="U64" s="689"/>
    </row>
    <row r="65" spans="2:21" ht="19.5" customHeight="1" thickTop="1" x14ac:dyDescent="0.2">
      <c r="B65" s="1549" t="s">
        <v>491</v>
      </c>
      <c r="C65" s="1550"/>
      <c r="D65" s="1550"/>
      <c r="E65" s="1551"/>
      <c r="F65" s="759"/>
      <c r="G65" s="760"/>
      <c r="H65" s="673"/>
      <c r="I65" s="674"/>
      <c r="J65" s="675"/>
      <c r="K65" s="676"/>
      <c r="L65" s="677"/>
      <c r="M65" s="674"/>
      <c r="N65" s="675"/>
      <c r="O65" s="728">
        <f t="shared" si="24"/>
        <v>0</v>
      </c>
      <c r="P65" s="728">
        <f t="shared" si="26"/>
        <v>0</v>
      </c>
      <c r="Q65" s="730">
        <f t="shared" si="14"/>
        <v>0</v>
      </c>
      <c r="R65" s="551">
        <f t="shared" si="16"/>
        <v>0</v>
      </c>
      <c r="S65" s="552">
        <f t="shared" si="17"/>
        <v>0</v>
      </c>
      <c r="T65" s="733">
        <f t="shared" si="15"/>
        <v>0</v>
      </c>
      <c r="U65" s="678"/>
    </row>
    <row r="66" spans="2:21" ht="19.5" customHeight="1" x14ac:dyDescent="0.2">
      <c r="B66" s="1552" t="s">
        <v>453</v>
      </c>
      <c r="C66" s="1553"/>
      <c r="D66" s="1553"/>
      <c r="E66" s="1554"/>
      <c r="F66" s="754"/>
      <c r="G66" s="755"/>
      <c r="H66" s="628"/>
      <c r="I66" s="662"/>
      <c r="J66" s="663"/>
      <c r="K66" s="664"/>
      <c r="L66" s="665"/>
      <c r="M66" s="662"/>
      <c r="N66" s="663"/>
      <c r="O66" s="728">
        <f t="shared" si="24"/>
        <v>0</v>
      </c>
      <c r="P66" s="711">
        <f t="shared" si="26"/>
        <v>0</v>
      </c>
      <c r="Q66" s="713">
        <f t="shared" si="14"/>
        <v>0</v>
      </c>
      <c r="R66" s="714">
        <f t="shared" si="16"/>
        <v>0</v>
      </c>
      <c r="S66" s="715">
        <f>K66*$K$9+L66*$L$9+M66*$M$9+N66*$N$9</f>
        <v>0</v>
      </c>
      <c r="T66" s="716">
        <f>SUM(R66:S66)</f>
        <v>0</v>
      </c>
      <c r="U66" s="656"/>
    </row>
    <row r="67" spans="2:21" ht="19.5" customHeight="1" x14ac:dyDescent="0.2">
      <c r="B67" s="1552" t="s">
        <v>492</v>
      </c>
      <c r="C67" s="1553"/>
      <c r="D67" s="1553"/>
      <c r="E67" s="1554"/>
      <c r="F67" s="754"/>
      <c r="G67" s="755"/>
      <c r="H67" s="628"/>
      <c r="I67" s="662"/>
      <c r="J67" s="663"/>
      <c r="K67" s="664"/>
      <c r="L67" s="665"/>
      <c r="M67" s="662"/>
      <c r="N67" s="663"/>
      <c r="O67" s="728">
        <f t="shared" si="24"/>
        <v>0</v>
      </c>
      <c r="P67" s="711">
        <f t="shared" si="26"/>
        <v>0</v>
      </c>
      <c r="Q67" s="713">
        <f t="shared" si="14"/>
        <v>0</v>
      </c>
      <c r="R67" s="714">
        <f t="shared" si="16"/>
        <v>0</v>
      </c>
      <c r="S67" s="715">
        <f>K67*$K$9+L67*$L$9+M67*$M$9+N67*$N$9</f>
        <v>0</v>
      </c>
      <c r="T67" s="716">
        <f t="shared" si="15"/>
        <v>0</v>
      </c>
      <c r="U67" s="656"/>
    </row>
    <row r="68" spans="2:21" ht="19.5" customHeight="1" thickBot="1" x14ac:dyDescent="0.25">
      <c r="B68" s="1555" t="s">
        <v>493</v>
      </c>
      <c r="C68" s="1556"/>
      <c r="D68" s="1556"/>
      <c r="E68" s="1557"/>
      <c r="F68" s="754"/>
      <c r="G68" s="755"/>
      <c r="H68" s="628"/>
      <c r="I68" s="690"/>
      <c r="J68" s="663"/>
      <c r="K68" s="691"/>
      <c r="L68" s="665"/>
      <c r="M68" s="662"/>
      <c r="N68" s="663"/>
      <c r="O68" s="728">
        <f t="shared" si="24"/>
        <v>0</v>
      </c>
      <c r="P68" s="711">
        <f t="shared" si="26"/>
        <v>0</v>
      </c>
      <c r="Q68" s="713">
        <f t="shared" si="14"/>
        <v>0</v>
      </c>
      <c r="R68" s="768">
        <f t="shared" si="16"/>
        <v>0</v>
      </c>
      <c r="S68" s="769">
        <f t="shared" si="17"/>
        <v>0</v>
      </c>
      <c r="T68" s="716">
        <f t="shared" si="15"/>
        <v>0</v>
      </c>
      <c r="U68" s="692"/>
    </row>
    <row r="69" spans="2:21" x14ac:dyDescent="0.2">
      <c r="D69" s="693"/>
      <c r="E69" s="694"/>
      <c r="F69" s="1088"/>
      <c r="G69" s="1088"/>
      <c r="H69" s="1088"/>
      <c r="I69" s="695"/>
      <c r="J69" s="1089"/>
      <c r="K69" s="1089"/>
      <c r="L69" s="1089"/>
      <c r="M69" s="1089"/>
      <c r="N69" s="1089"/>
      <c r="O69" s="1089"/>
      <c r="P69" s="1089"/>
      <c r="Q69" s="1089"/>
      <c r="R69" s="1089"/>
      <c r="S69" s="1089"/>
      <c r="T69" s="1089"/>
    </row>
    <row r="70" spans="2:21" x14ac:dyDescent="0.2">
      <c r="E70" s="702"/>
      <c r="F70" s="702"/>
      <c r="G70" s="702"/>
      <c r="H70" s="702"/>
      <c r="I70" s="703"/>
      <c r="J70" s="703"/>
      <c r="K70" s="703"/>
      <c r="L70" s="702"/>
      <c r="M70" s="702"/>
      <c r="N70" s="704"/>
      <c r="O70" s="704"/>
      <c r="P70" s="704"/>
      <c r="Q70" s="702"/>
      <c r="R70" s="702"/>
      <c r="S70" s="702"/>
      <c r="T70" s="702"/>
    </row>
  </sheetData>
  <sheetProtection algorithmName="SHA-512" hashValue="YWD5Iv7NLlnEem/+ac+g1r1OpRTUuoZTqxLd64HHYmDTfrIr7hQNTcgXqKgqNJHZIfUS2pyrLVJVF/0JqKQ3yA==" saltValue="95hmiy6+35pcglvQQYOh2Q==" spinCount="100000" sheet="1" objects="1" scenarios="1"/>
  <mergeCells count="28">
    <mergeCell ref="B56:E56"/>
    <mergeCell ref="B65:E65"/>
    <mergeCell ref="B66:E66"/>
    <mergeCell ref="B67:E67"/>
    <mergeCell ref="B68:E68"/>
    <mergeCell ref="B51:E51"/>
    <mergeCell ref="F7:J7"/>
    <mergeCell ref="K7:N7"/>
    <mergeCell ref="F8:N8"/>
    <mergeCell ref="R8:R10"/>
    <mergeCell ref="B17:E17"/>
    <mergeCell ref="B19:C30"/>
    <mergeCell ref="B31:B50"/>
    <mergeCell ref="C31:C49"/>
    <mergeCell ref="C50:E50"/>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80B5E232-02E8-49C4-AAC5-18DF734C3A75}">
          <x14:formula1>
            <xm:f>słownik!$A$2:$A$76</xm:f>
          </x14:formula1>
          <xm:sqref>E52:E55 E57:E64 E35</xm:sqref>
        </x14:dataValidation>
        <x14:dataValidation type="list" allowBlank="1" showInputMessage="1" showErrorMessage="1" xr:uid="{5154A02A-1B28-4151-881F-DC93A2A30A6E}">
          <x14:formula1>
            <xm:f>słownik!$K$44:$K$60</xm:f>
          </x14:formula1>
          <xm:sqref>N4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3B8A-2819-4B99-BF09-678B15D85A5E}">
  <sheetPr>
    <tabColor rgb="FFFF0000"/>
  </sheetPr>
  <dimension ref="B1:W73"/>
  <sheetViews>
    <sheetView showGridLines="0" view="pageBreakPreview" topLeftCell="A4" zoomScale="80" zoomScaleNormal="80" zoomScaleSheetLayoutView="80" workbookViewId="0">
      <selection activeCell="S1" sqref="S1:T1"/>
    </sheetView>
  </sheetViews>
  <sheetFormatPr defaultColWidth="9.28515625" defaultRowHeight="12.75" x14ac:dyDescent="0.2"/>
  <cols>
    <col min="1" max="1" width="4.5703125" style="512" customWidth="1"/>
    <col min="2" max="2" width="4.42578125" style="512" customWidth="1"/>
    <col min="3" max="3" width="5.42578125" style="512" customWidth="1"/>
    <col min="4" max="4" width="6.5703125" style="512" customWidth="1"/>
    <col min="5" max="5" width="35.5703125" style="512" customWidth="1"/>
    <col min="6" max="14" width="5.7109375" style="512" customWidth="1"/>
    <col min="15" max="16" width="7.7109375" style="512" customWidth="1"/>
    <col min="17" max="17" width="9.42578125" style="512" customWidth="1"/>
    <col min="18" max="19" width="7.7109375" style="512" customWidth="1"/>
    <col min="20" max="20" width="10" style="512" customWidth="1"/>
    <col min="21" max="21" width="13.85546875" style="512" customWidth="1"/>
    <col min="22" max="16384" width="9.28515625" style="512"/>
  </cols>
  <sheetData>
    <row r="1" spans="2:23" ht="23.25" x14ac:dyDescent="0.35">
      <c r="B1" s="507"/>
      <c r="C1" s="507"/>
      <c r="D1" s="507"/>
      <c r="E1" s="508" t="str">
        <f>wizyt!C3</f>
        <v>??</v>
      </c>
      <c r="F1" s="508"/>
      <c r="G1" s="508"/>
      <c r="H1" s="508"/>
      <c r="I1" s="509"/>
      <c r="J1" s="509"/>
      <c r="K1" s="509"/>
      <c r="L1" s="509"/>
      <c r="M1" s="509"/>
      <c r="N1" s="509"/>
      <c r="O1" s="509"/>
      <c r="P1" s="509"/>
      <c r="Q1" s="509"/>
      <c r="R1" s="509"/>
      <c r="S1" s="1019" t="str">
        <f>wizyt!$B$1</f>
        <v xml:space="preserve"> </v>
      </c>
      <c r="T1" s="1020" t="str">
        <f>wizyt!$D$1</f>
        <v xml:space="preserve"> </v>
      </c>
      <c r="U1" s="511"/>
    </row>
    <row r="2" spans="2:23" ht="18" x14ac:dyDescent="0.2">
      <c r="B2" s="513"/>
      <c r="C2" s="513"/>
      <c r="D2" s="513"/>
      <c r="E2" s="1487" t="s">
        <v>462</v>
      </c>
      <c r="F2" s="1487"/>
      <c r="G2" s="1487"/>
      <c r="H2" s="1487"/>
      <c r="I2" s="1487"/>
      <c r="J2" s="1487"/>
      <c r="K2" s="1487"/>
      <c r="L2" s="1487"/>
      <c r="M2" s="1487"/>
      <c r="N2" s="1487"/>
      <c r="O2" s="1487"/>
      <c r="P2" s="514" t="str">
        <f>wizyt!H3</f>
        <v>2023/2024</v>
      </c>
      <c r="Q2" s="514"/>
      <c r="R2" s="514"/>
      <c r="S2" s="514"/>
      <c r="T2" s="274"/>
      <c r="U2" s="513"/>
    </row>
    <row r="3" spans="2:23" ht="18.75" customHeight="1" x14ac:dyDescent="0.2">
      <c r="B3" s="1488" t="str">
        <f>wizyt!B6</f>
        <v>??</v>
      </c>
      <c r="C3" s="1488"/>
      <c r="D3" s="1488"/>
      <c r="E3" s="1488"/>
      <c r="F3" s="1488"/>
      <c r="G3" s="1488"/>
      <c r="H3" s="1488"/>
      <c r="I3" s="1488"/>
      <c r="J3" s="1488"/>
      <c r="K3" s="1488"/>
      <c r="L3" s="1488"/>
      <c r="M3" s="1488"/>
      <c r="N3" s="1488"/>
      <c r="O3" s="1488"/>
      <c r="P3" s="1488"/>
      <c r="Q3" s="1488"/>
      <c r="R3" s="1488"/>
      <c r="S3" s="1488"/>
      <c r="T3" s="1488"/>
      <c r="U3" s="1488"/>
    </row>
    <row r="4" spans="2:23" ht="22.5" customHeight="1" thickBot="1" x14ac:dyDescent="0.25">
      <c r="B4" s="274"/>
      <c r="C4" s="274"/>
      <c r="D4" s="274"/>
      <c r="E4" s="274"/>
      <c r="F4" s="515" t="s">
        <v>495</v>
      </c>
      <c r="G4" s="274"/>
      <c r="H4" s="274"/>
      <c r="I4" s="516"/>
      <c r="J4" s="516"/>
      <c r="K4" s="38"/>
      <c r="L4" s="516"/>
      <c r="M4" s="516" t="s">
        <v>463</v>
      </c>
      <c r="N4" s="1489" t="s">
        <v>134</v>
      </c>
      <c r="O4" s="1489"/>
      <c r="P4" s="1489"/>
      <c r="Q4" s="1489"/>
      <c r="R4" s="516"/>
      <c r="S4" s="516"/>
      <c r="T4" s="274"/>
      <c r="U4" s="513"/>
    </row>
    <row r="5" spans="2:23" ht="12.75" customHeight="1" x14ac:dyDescent="0.2">
      <c r="B5" s="1490" t="s">
        <v>464</v>
      </c>
      <c r="C5" s="1491"/>
      <c r="D5" s="1491"/>
      <c r="E5" s="1492"/>
      <c r="F5" s="1499" t="s">
        <v>465</v>
      </c>
      <c r="G5" s="1500"/>
      <c r="H5" s="1500"/>
      <c r="I5" s="1500"/>
      <c r="J5" s="1500"/>
      <c r="K5" s="1500"/>
      <c r="L5" s="1500"/>
      <c r="M5" s="1500"/>
      <c r="N5" s="1501"/>
      <c r="O5" s="1502" t="s">
        <v>466</v>
      </c>
      <c r="P5" s="1505" t="s">
        <v>256</v>
      </c>
      <c r="Q5" s="1508" t="s">
        <v>467</v>
      </c>
      <c r="R5" s="1511" t="s">
        <v>468</v>
      </c>
      <c r="S5" s="1512"/>
      <c r="T5" s="1513"/>
      <c r="U5" s="1517" t="s">
        <v>469</v>
      </c>
    </row>
    <row r="6" spans="2:23"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3"/>
      <c r="P6" s="1506"/>
      <c r="Q6" s="1509"/>
      <c r="R6" s="1514"/>
      <c r="S6" s="1515"/>
      <c r="T6" s="1516"/>
      <c r="U6" s="1518"/>
    </row>
    <row r="7" spans="2:23" ht="12.75" customHeight="1" x14ac:dyDescent="0.2">
      <c r="B7" s="1493"/>
      <c r="C7" s="1494"/>
      <c r="D7" s="1494"/>
      <c r="E7" s="1495"/>
      <c r="F7" s="1523" t="s">
        <v>466</v>
      </c>
      <c r="G7" s="1524"/>
      <c r="H7" s="1524"/>
      <c r="I7" s="1524"/>
      <c r="J7" s="1525"/>
      <c r="K7" s="1526" t="s">
        <v>256</v>
      </c>
      <c r="L7" s="1527"/>
      <c r="M7" s="1527"/>
      <c r="N7" s="1528"/>
      <c r="O7" s="1503"/>
      <c r="P7" s="1506"/>
      <c r="Q7" s="1509"/>
      <c r="R7" s="1514"/>
      <c r="S7" s="1515"/>
      <c r="T7" s="1516"/>
      <c r="U7" s="1518"/>
    </row>
    <row r="8" spans="2:23" ht="12.75" customHeight="1" x14ac:dyDescent="0.2">
      <c r="B8" s="1493"/>
      <c r="C8" s="1494"/>
      <c r="D8" s="1494"/>
      <c r="E8" s="1495"/>
      <c r="F8" s="1529" t="s">
        <v>470</v>
      </c>
      <c r="G8" s="1530"/>
      <c r="H8" s="1530"/>
      <c r="I8" s="1530"/>
      <c r="J8" s="1530"/>
      <c r="K8" s="1530"/>
      <c r="L8" s="1530"/>
      <c r="M8" s="1530"/>
      <c r="N8" s="1531"/>
      <c r="O8" s="1503"/>
      <c r="P8" s="1506"/>
      <c r="Q8" s="1509"/>
      <c r="R8" s="1478" t="s">
        <v>471</v>
      </c>
      <c r="S8" s="1478" t="s">
        <v>472</v>
      </c>
      <c r="T8" s="1481" t="s">
        <v>245</v>
      </c>
      <c r="U8" s="1518"/>
    </row>
    <row r="9" spans="2:23" ht="12.75" customHeight="1" x14ac:dyDescent="0.2">
      <c r="B9" s="1493"/>
      <c r="C9" s="1494"/>
      <c r="D9" s="1494"/>
      <c r="E9" s="1495"/>
      <c r="F9" s="986">
        <f>Kalendarz!$F$32</f>
        <v>32</v>
      </c>
      <c r="G9" s="986">
        <f>Kalendarz!$F$32</f>
        <v>32</v>
      </c>
      <c r="H9" s="986">
        <f>Kalendarz!$F$32</f>
        <v>32</v>
      </c>
      <c r="I9" s="986">
        <f>Kalendarz!$F$32</f>
        <v>32</v>
      </c>
      <c r="J9" s="986">
        <f>Kalendarz!$F$32</f>
        <v>32</v>
      </c>
      <c r="K9" s="986">
        <f>Kalendarz!$F$32</f>
        <v>32</v>
      </c>
      <c r="L9" s="986">
        <f>Kalendarz!$F$32</f>
        <v>32</v>
      </c>
      <c r="M9" s="986">
        <f>Kalendarz!$F$32</f>
        <v>32</v>
      </c>
      <c r="N9" s="986">
        <f>Kalendarz!$F$33</f>
        <v>23</v>
      </c>
      <c r="O9" s="1503"/>
      <c r="P9" s="1506"/>
      <c r="Q9" s="1509"/>
      <c r="R9" s="1479"/>
      <c r="S9" s="1479"/>
      <c r="T9" s="1482"/>
      <c r="U9" s="1518"/>
      <c r="W9" s="517"/>
    </row>
    <row r="10" spans="2:23" ht="16.5" customHeight="1" thickBot="1" x14ac:dyDescent="0.25">
      <c r="B10" s="1496"/>
      <c r="C10" s="1497"/>
      <c r="D10" s="1497"/>
      <c r="E10" s="1498"/>
      <c r="F10" s="1484" t="s">
        <v>473</v>
      </c>
      <c r="G10" s="1485"/>
      <c r="H10" s="1485"/>
      <c r="I10" s="1485"/>
      <c r="J10" s="1485"/>
      <c r="K10" s="1485"/>
      <c r="L10" s="1485"/>
      <c r="M10" s="1485"/>
      <c r="N10" s="1486"/>
      <c r="O10" s="1504"/>
      <c r="P10" s="1507"/>
      <c r="Q10" s="1510"/>
      <c r="R10" s="1480"/>
      <c r="S10" s="1480"/>
      <c r="T10" s="1483"/>
      <c r="U10" s="1519"/>
    </row>
    <row r="11" spans="2:23" ht="27" customHeight="1" thickBot="1" x14ac:dyDescent="0.25">
      <c r="B11" s="518"/>
      <c r="C11" s="519"/>
      <c r="D11" s="519"/>
      <c r="E11" s="520" t="s">
        <v>474</v>
      </c>
      <c r="F11" s="521">
        <f>F17+F12+F16+F15</f>
        <v>19</v>
      </c>
      <c r="G11" s="521">
        <f t="shared" ref="G11:M11" si="0">G17+G12+G16+G15</f>
        <v>20</v>
      </c>
      <c r="H11" s="521">
        <f t="shared" si="0"/>
        <v>19</v>
      </c>
      <c r="I11" s="521">
        <f t="shared" si="0"/>
        <v>26</v>
      </c>
      <c r="J11" s="522">
        <f t="shared" si="0"/>
        <v>28</v>
      </c>
      <c r="K11" s="523">
        <f>K17+K12+K16+K15</f>
        <v>25</v>
      </c>
      <c r="L11" s="524">
        <f>L17+L12+L16+L15</f>
        <v>23</v>
      </c>
      <c r="M11" s="524">
        <f t="shared" si="0"/>
        <v>20</v>
      </c>
      <c r="N11" s="525">
        <f>N17+N12+N16+N15</f>
        <v>19</v>
      </c>
      <c r="O11" s="526">
        <f>O17+O12+O15+O16</f>
        <v>112</v>
      </c>
      <c r="P11" s="527">
        <f>P17+P12+P16+P15</f>
        <v>87</v>
      </c>
      <c r="Q11" s="528">
        <f>Q17+Q12+Q16+Q15</f>
        <v>199</v>
      </c>
      <c r="R11" s="529">
        <f>R17+R12+R16+R15</f>
        <v>3584</v>
      </c>
      <c r="S11" s="529">
        <f>SUM(S15:S17)+S12</f>
        <v>2613</v>
      </c>
      <c r="T11" s="529">
        <f>T17+T12+T15+T16</f>
        <v>6197</v>
      </c>
      <c r="U11" s="530"/>
    </row>
    <row r="12" spans="2:23" ht="23.25" customHeight="1" x14ac:dyDescent="0.2">
      <c r="B12" s="531"/>
      <c r="C12" s="532"/>
      <c r="D12" s="532"/>
      <c r="E12" s="533" t="s">
        <v>475</v>
      </c>
      <c r="F12" s="1075">
        <f>SUM(F13:F14)</f>
        <v>19</v>
      </c>
      <c r="G12" s="1075">
        <f t="shared" ref="G12:N12" si="1">SUM(G13:G14)</f>
        <v>20</v>
      </c>
      <c r="H12" s="1075">
        <f t="shared" si="1"/>
        <v>19</v>
      </c>
      <c r="I12" s="1075">
        <f t="shared" si="1"/>
        <v>26</v>
      </c>
      <c r="J12" s="1076">
        <f t="shared" si="1"/>
        <v>28</v>
      </c>
      <c r="K12" s="534">
        <f t="shared" si="1"/>
        <v>25</v>
      </c>
      <c r="L12" s="1077">
        <f t="shared" si="1"/>
        <v>23</v>
      </c>
      <c r="M12" s="1077">
        <f t="shared" si="1"/>
        <v>20</v>
      </c>
      <c r="N12" s="534">
        <f t="shared" si="1"/>
        <v>19</v>
      </c>
      <c r="O12" s="1078">
        <f>SUM(F12:J12)</f>
        <v>112</v>
      </c>
      <c r="P12" s="535">
        <f>SUM(K12:N12)</f>
        <v>87</v>
      </c>
      <c r="Q12" s="536">
        <f>SUM(O12:P12)</f>
        <v>199</v>
      </c>
      <c r="R12" s="537">
        <f>SUM(R13:R14)</f>
        <v>3584</v>
      </c>
      <c r="S12" s="537">
        <f>SUM(S13:S14)</f>
        <v>2613</v>
      </c>
      <c r="T12" s="1079">
        <f>SUM(T13:T14)</f>
        <v>6197</v>
      </c>
      <c r="U12" s="538"/>
    </row>
    <row r="13" spans="2:23" ht="14.25" customHeight="1" x14ac:dyDescent="0.2">
      <c r="B13" s="539"/>
      <c r="C13" s="540"/>
      <c r="D13" s="540"/>
      <c r="E13" s="541" t="s">
        <v>476</v>
      </c>
      <c r="F13" s="542">
        <f>SUM(F19:F30)</f>
        <v>0</v>
      </c>
      <c r="G13" s="542">
        <f t="shared" ref="G13:N13" si="2">SUM(G19:G30)</f>
        <v>0</v>
      </c>
      <c r="H13" s="543">
        <f t="shared" si="2"/>
        <v>0</v>
      </c>
      <c r="I13" s="542">
        <f t="shared" si="2"/>
        <v>0</v>
      </c>
      <c r="J13" s="544">
        <f t="shared" si="2"/>
        <v>0</v>
      </c>
      <c r="K13" s="545">
        <f t="shared" si="2"/>
        <v>0</v>
      </c>
      <c r="L13" s="546">
        <f t="shared" si="2"/>
        <v>0</v>
      </c>
      <c r="M13" s="546">
        <f t="shared" si="2"/>
        <v>0</v>
      </c>
      <c r="N13" s="547">
        <f t="shared" si="2"/>
        <v>0</v>
      </c>
      <c r="O13" s="548">
        <f>SUM(F13:J13)</f>
        <v>0</v>
      </c>
      <c r="P13" s="535">
        <f>SUM(K13:N13)</f>
        <v>0</v>
      </c>
      <c r="Q13" s="536">
        <f>SUM(O13:P13)</f>
        <v>0</v>
      </c>
      <c r="R13" s="537">
        <f>F13*$F$9+G13*$G$9+H13*$H$9+I13*$I$9+J13*$J$9</f>
        <v>0</v>
      </c>
      <c r="S13" s="549">
        <f>K13*$K$9+L13*$L$9+M13*$M$9+N13*$N$9</f>
        <v>0</v>
      </c>
      <c r="T13" s="537">
        <f>SUM(R13:S13)</f>
        <v>0</v>
      </c>
      <c r="U13" s="538"/>
    </row>
    <row r="14" spans="2:23" ht="14.25" customHeight="1" x14ac:dyDescent="0.2">
      <c r="B14" s="539"/>
      <c r="C14" s="540"/>
      <c r="D14" s="540"/>
      <c r="E14" s="541" t="s">
        <v>477</v>
      </c>
      <c r="F14" s="542">
        <f t="shared" ref="F14:N14" si="3">SUM(F31:F50)</f>
        <v>19</v>
      </c>
      <c r="G14" s="542">
        <f t="shared" si="3"/>
        <v>20</v>
      </c>
      <c r="H14" s="543">
        <f t="shared" si="3"/>
        <v>19</v>
      </c>
      <c r="I14" s="542">
        <f t="shared" si="3"/>
        <v>26</v>
      </c>
      <c r="J14" s="544">
        <f t="shared" si="3"/>
        <v>28</v>
      </c>
      <c r="K14" s="545">
        <f t="shared" si="3"/>
        <v>25</v>
      </c>
      <c r="L14" s="546">
        <f t="shared" si="3"/>
        <v>23</v>
      </c>
      <c r="M14" s="546">
        <f t="shared" si="3"/>
        <v>20</v>
      </c>
      <c r="N14" s="547">
        <f t="shared" si="3"/>
        <v>19</v>
      </c>
      <c r="O14" s="548">
        <f>SUM(F14:J14)</f>
        <v>112</v>
      </c>
      <c r="P14" s="535">
        <f t="shared" ref="P14:P16" si="4">SUM(K14:N14)</f>
        <v>87</v>
      </c>
      <c r="Q14" s="536">
        <f>SUM(O14:P14)</f>
        <v>199</v>
      </c>
      <c r="R14" s="537">
        <f>F14*$F$9+G14*$G$9+H14*$H$9+I14*$I$9+J14*$J$9</f>
        <v>3584</v>
      </c>
      <c r="S14" s="549">
        <f t="shared" ref="S14:S17" si="5">K14*$K$9+L14*$L$9+M14*$M$9+N14*$N$9</f>
        <v>2613</v>
      </c>
      <c r="T14" s="537">
        <f>SUM(R14:S14)</f>
        <v>6197</v>
      </c>
      <c r="U14" s="538"/>
      <c r="W14" s="550"/>
    </row>
    <row r="15" spans="2:23" ht="14.25" customHeight="1" x14ac:dyDescent="0.2">
      <c r="B15" s="539"/>
      <c r="C15" s="540"/>
      <c r="D15" s="540"/>
      <c r="E15" s="541" t="s">
        <v>478</v>
      </c>
      <c r="F15" s="542">
        <f>F51</f>
        <v>0</v>
      </c>
      <c r="G15" s="542">
        <f t="shared" ref="G15:N15" si="6">G51</f>
        <v>0</v>
      </c>
      <c r="H15" s="542">
        <f t="shared" si="6"/>
        <v>0</v>
      </c>
      <c r="I15" s="542">
        <f t="shared" si="6"/>
        <v>0</v>
      </c>
      <c r="J15" s="544">
        <f t="shared" si="6"/>
        <v>0</v>
      </c>
      <c r="K15" s="545">
        <f t="shared" si="6"/>
        <v>0</v>
      </c>
      <c r="L15" s="546">
        <f t="shared" si="6"/>
        <v>0</v>
      </c>
      <c r="M15" s="546">
        <f t="shared" si="6"/>
        <v>0</v>
      </c>
      <c r="N15" s="545">
        <f t="shared" si="6"/>
        <v>0</v>
      </c>
      <c r="O15" s="548">
        <f t="shared" ref="O15" si="7">SUM(F15:J15)</f>
        <v>0</v>
      </c>
      <c r="P15" s="535">
        <f t="shared" si="4"/>
        <v>0</v>
      </c>
      <c r="Q15" s="536">
        <f t="shared" ref="Q15:Q16" si="8">SUM(O15:P15)</f>
        <v>0</v>
      </c>
      <c r="R15" s="537">
        <f t="shared" ref="R15:R17" si="9">F15*$F$9+G15*$G$9+H15*$H$9+I15*$I$9+J15*$J$9</f>
        <v>0</v>
      </c>
      <c r="S15" s="549">
        <f t="shared" si="5"/>
        <v>0</v>
      </c>
      <c r="T15" s="537">
        <f t="shared" ref="T15:T16" si="10">SUM(R15:S15)</f>
        <v>0</v>
      </c>
      <c r="U15" s="538"/>
      <c r="W15" s="550"/>
    </row>
    <row r="16" spans="2:23" ht="14.25" customHeight="1" x14ac:dyDescent="0.2">
      <c r="B16" s="539"/>
      <c r="C16" s="540"/>
      <c r="D16" s="540"/>
      <c r="E16" s="541" t="s">
        <v>479</v>
      </c>
      <c r="F16" s="542">
        <f>F56</f>
        <v>0</v>
      </c>
      <c r="G16" s="542">
        <f t="shared" ref="G16:N16" si="11">G56</f>
        <v>0</v>
      </c>
      <c r="H16" s="542">
        <f t="shared" si="11"/>
        <v>0</v>
      </c>
      <c r="I16" s="542">
        <f t="shared" si="11"/>
        <v>0</v>
      </c>
      <c r="J16" s="544">
        <f t="shared" si="11"/>
        <v>0</v>
      </c>
      <c r="K16" s="545">
        <f t="shared" si="11"/>
        <v>0</v>
      </c>
      <c r="L16" s="546">
        <f t="shared" si="11"/>
        <v>0</v>
      </c>
      <c r="M16" s="546">
        <f t="shared" si="11"/>
        <v>0</v>
      </c>
      <c r="N16" s="545">
        <f t="shared" si="11"/>
        <v>0</v>
      </c>
      <c r="O16" s="548">
        <f>SUM(F16:J16)</f>
        <v>0</v>
      </c>
      <c r="P16" s="535">
        <f t="shared" si="4"/>
        <v>0</v>
      </c>
      <c r="Q16" s="536">
        <f t="shared" si="8"/>
        <v>0</v>
      </c>
      <c r="R16" s="551">
        <f>F16*$F$9+G16*$G$9+H16*$H$9+I16*$I$9+J16*$J$9</f>
        <v>0</v>
      </c>
      <c r="S16" s="552">
        <f>K16*$K$9+L16*$L$9+M16*$M$9+N16*$N$9</f>
        <v>0</v>
      </c>
      <c r="T16" s="537">
        <f t="shared" si="10"/>
        <v>0</v>
      </c>
      <c r="U16" s="538"/>
      <c r="W16" s="550"/>
    </row>
    <row r="17" spans="2:21" ht="21" customHeight="1" thickBot="1" x14ac:dyDescent="0.25">
      <c r="B17" s="1532" t="s">
        <v>480</v>
      </c>
      <c r="C17" s="1533"/>
      <c r="D17" s="1533"/>
      <c r="E17" s="1534"/>
      <c r="F17" s="553">
        <f>SUM(F65:F68)</f>
        <v>0</v>
      </c>
      <c r="G17" s="553">
        <f t="shared" ref="G17:J17" si="12">SUM(G65:G68)</f>
        <v>0</v>
      </c>
      <c r="H17" s="553">
        <f t="shared" si="12"/>
        <v>0</v>
      </c>
      <c r="I17" s="553">
        <f>SUM(I65:I68)</f>
        <v>0</v>
      </c>
      <c r="J17" s="554">
        <f t="shared" si="12"/>
        <v>0</v>
      </c>
      <c r="K17" s="555">
        <f>SUM(K65:K68)</f>
        <v>0</v>
      </c>
      <c r="L17" s="556">
        <f>SUM(L65:L68)</f>
        <v>0</v>
      </c>
      <c r="M17" s="556">
        <f t="shared" ref="M17:N17" si="13">SUM(M65:M68)</f>
        <v>0</v>
      </c>
      <c r="N17" s="555">
        <f t="shared" si="13"/>
        <v>0</v>
      </c>
      <c r="O17" s="557">
        <f>SUM(F17:J17)</f>
        <v>0</v>
      </c>
      <c r="P17" s="558">
        <f>SUM(K17:N17)</f>
        <v>0</v>
      </c>
      <c r="Q17" s="559">
        <f>SUM(O17:P17)</f>
        <v>0</v>
      </c>
      <c r="R17" s="537">
        <f t="shared" si="9"/>
        <v>0</v>
      </c>
      <c r="S17" s="549">
        <f t="shared" si="5"/>
        <v>0</v>
      </c>
      <c r="T17" s="560">
        <f>SUM(R17:S17)</f>
        <v>0</v>
      </c>
      <c r="U17" s="561"/>
    </row>
    <row r="18" spans="2:21" ht="27" customHeight="1" x14ac:dyDescent="0.2">
      <c r="B18" s="562"/>
      <c r="C18" s="1080"/>
      <c r="D18" s="1080"/>
      <c r="E18" s="1081" t="s">
        <v>481</v>
      </c>
      <c r="F18" s="1082"/>
      <c r="G18" s="1082"/>
      <c r="H18" s="1082"/>
      <c r="I18" s="1082"/>
      <c r="J18" s="1082"/>
      <c r="K18" s="1082"/>
      <c r="L18" s="1082"/>
      <c r="M18" s="1082"/>
      <c r="N18" s="1082"/>
      <c r="O18" s="1082"/>
      <c r="P18" s="1083"/>
      <c r="Q18" s="1082"/>
      <c r="R18" s="1082"/>
      <c r="S18" s="1082"/>
      <c r="T18" s="1084"/>
      <c r="U18" s="563"/>
    </row>
    <row r="19" spans="2:21" s="517" customFormat="1" ht="15.95" customHeight="1" x14ac:dyDescent="0.25">
      <c r="B19" s="1535" t="s">
        <v>482</v>
      </c>
      <c r="C19" s="1536"/>
      <c r="D19" s="564">
        <v>1</v>
      </c>
      <c r="E19" s="565" t="s">
        <v>445</v>
      </c>
      <c r="F19" s="707"/>
      <c r="G19" s="707"/>
      <c r="H19" s="707"/>
      <c r="I19" s="770"/>
      <c r="J19" s="771"/>
      <c r="K19" s="772"/>
      <c r="L19" s="570"/>
      <c r="M19" s="567"/>
      <c r="N19" s="568"/>
      <c r="O19" s="571">
        <f>SUM(F19:J19)</f>
        <v>0</v>
      </c>
      <c r="P19" s="572">
        <f>SUM(K19:N19)</f>
        <v>0</v>
      </c>
      <c r="Q19" s="573">
        <f t="shared" ref="Q19:Q68" si="14">SUM(F19:N19)</f>
        <v>0</v>
      </c>
      <c r="R19" s="574">
        <f>F19*$F$9+G19*$G$9+H19*$H$9+I19*$I$9+J19*$J$9</f>
        <v>0</v>
      </c>
      <c r="S19" s="575">
        <f>K19*$K$9+L19*$L$9+M19*$M$9+N19*$N$9</f>
        <v>0</v>
      </c>
      <c r="T19" s="576">
        <f t="shared" ref="T19:T68" si="15">SUM(R19:S19)</f>
        <v>0</v>
      </c>
      <c r="U19" s="577"/>
    </row>
    <row r="20" spans="2:21" s="517" customFormat="1" ht="15.95" customHeight="1" x14ac:dyDescent="0.25">
      <c r="B20" s="1537"/>
      <c r="C20" s="1538"/>
      <c r="D20" s="578">
        <v>2</v>
      </c>
      <c r="E20" s="579" t="s">
        <v>447</v>
      </c>
      <c r="F20" s="709"/>
      <c r="G20" s="709"/>
      <c r="H20" s="709"/>
      <c r="I20" s="773"/>
      <c r="J20" s="774"/>
      <c r="K20" s="775"/>
      <c r="L20" s="584"/>
      <c r="M20" s="581"/>
      <c r="N20" s="582"/>
      <c r="O20" s="711">
        <f>SUM(F20:J20)</f>
        <v>0</v>
      </c>
      <c r="P20" s="712">
        <f>SUM(K20:N20)</f>
        <v>0</v>
      </c>
      <c r="Q20" s="713">
        <f t="shared" si="14"/>
        <v>0</v>
      </c>
      <c r="R20" s="714">
        <f t="shared" ref="R20:R68" si="16">F20*$F$9+G20*$G$9+H20*$H$9+I20*$I$9+J20*$J$9</f>
        <v>0</v>
      </c>
      <c r="S20" s="715">
        <f t="shared" ref="S20:S68" si="17">K20*$K$9+L20*$L$9+M20*$M$9+N20*$N$9</f>
        <v>0</v>
      </c>
      <c r="T20" s="716">
        <f t="shared" si="15"/>
        <v>0</v>
      </c>
      <c r="U20" s="585"/>
    </row>
    <row r="21" spans="2:21" s="517" customFormat="1" ht="15.95" customHeight="1" x14ac:dyDescent="0.25">
      <c r="B21" s="1537"/>
      <c r="C21" s="1538"/>
      <c r="D21" s="578">
        <v>3</v>
      </c>
      <c r="E21" s="579" t="s">
        <v>446</v>
      </c>
      <c r="F21" s="709"/>
      <c r="G21" s="709"/>
      <c r="H21" s="709"/>
      <c r="I21" s="773"/>
      <c r="J21" s="774"/>
      <c r="K21" s="775"/>
      <c r="L21" s="584"/>
      <c r="M21" s="581"/>
      <c r="N21" s="582"/>
      <c r="O21" s="711">
        <f t="shared" ref="O21:O29" si="18">SUM(F21:J21)</f>
        <v>0</v>
      </c>
      <c r="P21" s="712">
        <f t="shared" ref="P21:P29" si="19">SUM(K21:N21)</f>
        <v>0</v>
      </c>
      <c r="Q21" s="713">
        <f t="shared" si="14"/>
        <v>0</v>
      </c>
      <c r="R21" s="714">
        <f t="shared" si="16"/>
        <v>0</v>
      </c>
      <c r="S21" s="715">
        <f t="shared" si="17"/>
        <v>0</v>
      </c>
      <c r="T21" s="716">
        <f t="shared" si="15"/>
        <v>0</v>
      </c>
      <c r="U21" s="585"/>
    </row>
    <row r="22" spans="2:21" s="517" customFormat="1" ht="15.95" customHeight="1" x14ac:dyDescent="0.25">
      <c r="B22" s="1537"/>
      <c r="C22" s="1538"/>
      <c r="D22" s="578">
        <v>4</v>
      </c>
      <c r="E22" s="579" t="s">
        <v>444</v>
      </c>
      <c r="F22" s="709"/>
      <c r="G22" s="709"/>
      <c r="H22" s="709"/>
      <c r="I22" s="773"/>
      <c r="J22" s="774"/>
      <c r="K22" s="775"/>
      <c r="L22" s="584"/>
      <c r="M22" s="581"/>
      <c r="N22" s="582"/>
      <c r="O22" s="711">
        <f t="shared" si="18"/>
        <v>0</v>
      </c>
      <c r="P22" s="712">
        <f t="shared" si="19"/>
        <v>0</v>
      </c>
      <c r="Q22" s="713">
        <f t="shared" si="14"/>
        <v>0</v>
      </c>
      <c r="R22" s="714">
        <f t="shared" si="16"/>
        <v>0</v>
      </c>
      <c r="S22" s="715">
        <f>K22*$K$9+L22*$L$9+M22*$M$9+N22*$N$9</f>
        <v>0</v>
      </c>
      <c r="T22" s="716">
        <f>SUM(R22:S22)</f>
        <v>0</v>
      </c>
      <c r="U22" s="585"/>
    </row>
    <row r="23" spans="2:21" s="517" customFormat="1" ht="15.95" customHeight="1" x14ac:dyDescent="0.25">
      <c r="B23" s="1537"/>
      <c r="C23" s="1538"/>
      <c r="D23" s="578">
        <v>5</v>
      </c>
      <c r="E23" s="579" t="s">
        <v>435</v>
      </c>
      <c r="F23" s="709"/>
      <c r="G23" s="709"/>
      <c r="H23" s="709"/>
      <c r="I23" s="773"/>
      <c r="J23" s="774"/>
      <c r="K23" s="775"/>
      <c r="L23" s="584"/>
      <c r="M23" s="581"/>
      <c r="N23" s="582"/>
      <c r="O23" s="711">
        <f t="shared" si="18"/>
        <v>0</v>
      </c>
      <c r="P23" s="712">
        <f t="shared" si="19"/>
        <v>0</v>
      </c>
      <c r="Q23" s="713">
        <f t="shared" si="14"/>
        <v>0</v>
      </c>
      <c r="R23" s="714">
        <f t="shared" si="16"/>
        <v>0</v>
      </c>
      <c r="S23" s="715">
        <f t="shared" si="17"/>
        <v>0</v>
      </c>
      <c r="T23" s="716">
        <f t="shared" si="15"/>
        <v>0</v>
      </c>
      <c r="U23" s="585"/>
    </row>
    <row r="24" spans="2:21" s="517" customFormat="1" ht="15.95" customHeight="1" x14ac:dyDescent="0.25">
      <c r="B24" s="1537"/>
      <c r="C24" s="1538"/>
      <c r="D24" s="578">
        <v>6</v>
      </c>
      <c r="E24" s="579" t="s">
        <v>442</v>
      </c>
      <c r="F24" s="709"/>
      <c r="G24" s="709"/>
      <c r="H24" s="709"/>
      <c r="I24" s="773"/>
      <c r="J24" s="774"/>
      <c r="K24" s="775"/>
      <c r="L24" s="584"/>
      <c r="M24" s="581"/>
      <c r="N24" s="582"/>
      <c r="O24" s="711">
        <f t="shared" si="18"/>
        <v>0</v>
      </c>
      <c r="P24" s="712">
        <f t="shared" si="19"/>
        <v>0</v>
      </c>
      <c r="Q24" s="713">
        <f t="shared" si="14"/>
        <v>0</v>
      </c>
      <c r="R24" s="714">
        <f t="shared" si="16"/>
        <v>0</v>
      </c>
      <c r="S24" s="715">
        <f t="shared" si="17"/>
        <v>0</v>
      </c>
      <c r="T24" s="716">
        <f t="shared" si="15"/>
        <v>0</v>
      </c>
      <c r="U24" s="585"/>
    </row>
    <row r="25" spans="2:21" s="517" customFormat="1" ht="15.95" customHeight="1" x14ac:dyDescent="0.25">
      <c r="B25" s="1537"/>
      <c r="C25" s="1538"/>
      <c r="D25" s="578">
        <v>7</v>
      </c>
      <c r="E25" s="579" t="s">
        <v>438</v>
      </c>
      <c r="F25" s="709"/>
      <c r="G25" s="709"/>
      <c r="H25" s="709"/>
      <c r="I25" s="773"/>
      <c r="J25" s="774"/>
      <c r="K25" s="775"/>
      <c r="L25" s="584"/>
      <c r="M25" s="581"/>
      <c r="N25" s="582"/>
      <c r="O25" s="711">
        <f t="shared" si="18"/>
        <v>0</v>
      </c>
      <c r="P25" s="712">
        <f t="shared" si="19"/>
        <v>0</v>
      </c>
      <c r="Q25" s="713">
        <f t="shared" si="14"/>
        <v>0</v>
      </c>
      <c r="R25" s="714">
        <f t="shared" si="16"/>
        <v>0</v>
      </c>
      <c r="S25" s="715">
        <f t="shared" si="17"/>
        <v>0</v>
      </c>
      <c r="T25" s="716">
        <f t="shared" si="15"/>
        <v>0</v>
      </c>
      <c r="U25" s="585"/>
    </row>
    <row r="26" spans="2:21" s="517" customFormat="1" ht="15.95" customHeight="1" x14ac:dyDescent="0.25">
      <c r="B26" s="1537"/>
      <c r="C26" s="1538"/>
      <c r="D26" s="578">
        <v>8</v>
      </c>
      <c r="E26" s="579" t="s">
        <v>443</v>
      </c>
      <c r="F26" s="709"/>
      <c r="G26" s="709"/>
      <c r="H26" s="709"/>
      <c r="I26" s="773"/>
      <c r="J26" s="774"/>
      <c r="K26" s="775"/>
      <c r="L26" s="584"/>
      <c r="M26" s="581"/>
      <c r="N26" s="582"/>
      <c r="O26" s="711">
        <f t="shared" si="18"/>
        <v>0</v>
      </c>
      <c r="P26" s="712">
        <f t="shared" si="19"/>
        <v>0</v>
      </c>
      <c r="Q26" s="713">
        <f t="shared" si="14"/>
        <v>0</v>
      </c>
      <c r="R26" s="714">
        <f t="shared" si="16"/>
        <v>0</v>
      </c>
      <c r="S26" s="715">
        <f t="shared" si="17"/>
        <v>0</v>
      </c>
      <c r="T26" s="716">
        <f t="shared" si="15"/>
        <v>0</v>
      </c>
      <c r="U26" s="585"/>
    </row>
    <row r="27" spans="2:21" s="517" customFormat="1" ht="15.95" customHeight="1" x14ac:dyDescent="0.25">
      <c r="B27" s="1537"/>
      <c r="C27" s="1538"/>
      <c r="D27" s="578">
        <v>9</v>
      </c>
      <c r="E27" s="579" t="s">
        <v>450</v>
      </c>
      <c r="F27" s="709"/>
      <c r="G27" s="709"/>
      <c r="H27" s="709"/>
      <c r="I27" s="773"/>
      <c r="J27" s="774"/>
      <c r="K27" s="775"/>
      <c r="L27" s="584"/>
      <c r="M27" s="581"/>
      <c r="N27" s="582"/>
      <c r="O27" s="711">
        <f t="shared" si="18"/>
        <v>0</v>
      </c>
      <c r="P27" s="712">
        <f t="shared" si="19"/>
        <v>0</v>
      </c>
      <c r="Q27" s="713">
        <f t="shared" si="14"/>
        <v>0</v>
      </c>
      <c r="R27" s="714">
        <f>F27*$F$9+G27*$G$9+H27*$H$9+I27*$I$9+J27*$J$9</f>
        <v>0</v>
      </c>
      <c r="S27" s="715">
        <f t="shared" si="17"/>
        <v>0</v>
      </c>
      <c r="T27" s="716">
        <f t="shared" si="15"/>
        <v>0</v>
      </c>
      <c r="U27" s="585"/>
    </row>
    <row r="28" spans="2:21" s="517" customFormat="1" ht="15.95" customHeight="1" x14ac:dyDescent="0.25">
      <c r="B28" s="1537"/>
      <c r="C28" s="1538"/>
      <c r="D28" s="578">
        <v>10</v>
      </c>
      <c r="E28" s="579" t="s">
        <v>415</v>
      </c>
      <c r="F28" s="709"/>
      <c r="G28" s="709"/>
      <c r="H28" s="709"/>
      <c r="I28" s="773"/>
      <c r="J28" s="774"/>
      <c r="K28" s="775"/>
      <c r="L28" s="584"/>
      <c r="M28" s="581"/>
      <c r="N28" s="582"/>
      <c r="O28" s="711">
        <f t="shared" si="18"/>
        <v>0</v>
      </c>
      <c r="P28" s="712">
        <f t="shared" si="19"/>
        <v>0</v>
      </c>
      <c r="Q28" s="713">
        <f t="shared" si="14"/>
        <v>0</v>
      </c>
      <c r="R28" s="714">
        <f t="shared" si="16"/>
        <v>0</v>
      </c>
      <c r="S28" s="715">
        <f t="shared" si="17"/>
        <v>0</v>
      </c>
      <c r="T28" s="716">
        <f t="shared" si="15"/>
        <v>0</v>
      </c>
      <c r="U28" s="585"/>
    </row>
    <row r="29" spans="2:21" s="517" customFormat="1" ht="15.95" customHeight="1" x14ac:dyDescent="0.25">
      <c r="B29" s="1537"/>
      <c r="C29" s="1538"/>
      <c r="D29" s="578">
        <v>11</v>
      </c>
      <c r="E29" s="586" t="s">
        <v>426</v>
      </c>
      <c r="F29" s="709"/>
      <c r="G29" s="709"/>
      <c r="H29" s="709"/>
      <c r="I29" s="773"/>
      <c r="J29" s="774"/>
      <c r="K29" s="775"/>
      <c r="L29" s="584"/>
      <c r="M29" s="581"/>
      <c r="N29" s="582"/>
      <c r="O29" s="711">
        <f t="shared" si="18"/>
        <v>0</v>
      </c>
      <c r="P29" s="712">
        <f t="shared" si="19"/>
        <v>0</v>
      </c>
      <c r="Q29" s="717">
        <f t="shared" si="14"/>
        <v>0</v>
      </c>
      <c r="R29" s="714">
        <f t="shared" si="16"/>
        <v>0</v>
      </c>
      <c r="S29" s="715">
        <f t="shared" si="17"/>
        <v>0</v>
      </c>
      <c r="T29" s="718">
        <f t="shared" si="15"/>
        <v>0</v>
      </c>
      <c r="U29" s="587"/>
    </row>
    <row r="30" spans="2:21" s="517" customFormat="1" ht="15.95" customHeight="1" thickBot="1" x14ac:dyDescent="0.3">
      <c r="B30" s="1539"/>
      <c r="C30" s="1540"/>
      <c r="D30" s="719">
        <v>12</v>
      </c>
      <c r="E30" s="589" t="s">
        <v>449</v>
      </c>
      <c r="F30" s="720"/>
      <c r="G30" s="720"/>
      <c r="H30" s="720"/>
      <c r="I30" s="776"/>
      <c r="J30" s="777"/>
      <c r="K30" s="778"/>
      <c r="L30" s="1085"/>
      <c r="M30" s="591"/>
      <c r="N30" s="592"/>
      <c r="O30" s="722">
        <f>SUM(F30:J30)</f>
        <v>0</v>
      </c>
      <c r="P30" s="722">
        <f>SUM(K30:N30)</f>
        <v>0</v>
      </c>
      <c r="Q30" s="723">
        <f t="shared" si="14"/>
        <v>0</v>
      </c>
      <c r="R30" s="560">
        <f t="shared" si="16"/>
        <v>0</v>
      </c>
      <c r="S30" s="724">
        <f t="shared" si="17"/>
        <v>0</v>
      </c>
      <c r="T30" s="725">
        <f t="shared" si="15"/>
        <v>0</v>
      </c>
      <c r="U30" s="600"/>
    </row>
    <row r="31" spans="2:21" s="517" customFormat="1" ht="15.95" customHeight="1" x14ac:dyDescent="0.25">
      <c r="B31" s="1537" t="s">
        <v>484</v>
      </c>
      <c r="C31" s="1541" t="s">
        <v>485</v>
      </c>
      <c r="D31" s="601">
        <v>1</v>
      </c>
      <c r="E31" s="602" t="s">
        <v>433</v>
      </c>
      <c r="F31" s="726">
        <v>5</v>
      </c>
      <c r="G31" s="726">
        <v>5</v>
      </c>
      <c r="H31" s="709">
        <v>5</v>
      </c>
      <c r="I31" s="773">
        <v>5</v>
      </c>
      <c r="J31" s="774">
        <v>5</v>
      </c>
      <c r="K31" s="775">
        <v>4</v>
      </c>
      <c r="L31" s="584">
        <v>4</v>
      </c>
      <c r="M31" s="581">
        <v>4</v>
      </c>
      <c r="N31" s="582">
        <v>4</v>
      </c>
      <c r="O31" s="728">
        <f>SUM(F31:J31)</f>
        <v>25</v>
      </c>
      <c r="P31" s="729">
        <f>SUM(K31:N31)</f>
        <v>16</v>
      </c>
      <c r="Q31" s="730">
        <f t="shared" si="14"/>
        <v>41</v>
      </c>
      <c r="R31" s="731">
        <f t="shared" si="16"/>
        <v>800</v>
      </c>
      <c r="S31" s="732">
        <f t="shared" si="17"/>
        <v>476</v>
      </c>
      <c r="T31" s="733">
        <f t="shared" si="15"/>
        <v>1276</v>
      </c>
      <c r="U31" s="585"/>
    </row>
    <row r="32" spans="2:21" s="517" customFormat="1" ht="15.95" customHeight="1" x14ac:dyDescent="0.25">
      <c r="B32" s="1537"/>
      <c r="C32" s="1541"/>
      <c r="D32" s="578">
        <v>2</v>
      </c>
      <c r="E32" s="579" t="s">
        <v>486</v>
      </c>
      <c r="F32" s="734">
        <v>3</v>
      </c>
      <c r="G32" s="734">
        <v>3</v>
      </c>
      <c r="H32" s="736">
        <v>3</v>
      </c>
      <c r="I32" s="779">
        <v>3</v>
      </c>
      <c r="J32" s="780">
        <v>3</v>
      </c>
      <c r="K32" s="781">
        <v>3</v>
      </c>
      <c r="L32" s="613">
        <v>3</v>
      </c>
      <c r="M32" s="610">
        <v>3</v>
      </c>
      <c r="N32" s="611">
        <v>3</v>
      </c>
      <c r="O32" s="728">
        <f>SUM(F32:J32)</f>
        <v>15</v>
      </c>
      <c r="P32" s="712">
        <f>SUM(K32:N32)</f>
        <v>12</v>
      </c>
      <c r="Q32" s="713">
        <f t="shared" si="14"/>
        <v>27</v>
      </c>
      <c r="R32" s="714">
        <f t="shared" si="16"/>
        <v>480</v>
      </c>
      <c r="S32" s="715">
        <f t="shared" si="17"/>
        <v>357</v>
      </c>
      <c r="T32" s="716">
        <f t="shared" si="15"/>
        <v>837</v>
      </c>
      <c r="U32" s="614"/>
    </row>
    <row r="33" spans="2:21" s="517" customFormat="1" ht="15.95" customHeight="1" x14ac:dyDescent="0.25">
      <c r="B33" s="1537"/>
      <c r="C33" s="1541"/>
      <c r="D33" s="578">
        <v>3</v>
      </c>
      <c r="E33" s="579" t="s">
        <v>487</v>
      </c>
      <c r="F33" s="734"/>
      <c r="G33" s="734"/>
      <c r="H33" s="736"/>
      <c r="I33" s="779">
        <v>2</v>
      </c>
      <c r="J33" s="780">
        <v>2</v>
      </c>
      <c r="K33" s="781">
        <v>2</v>
      </c>
      <c r="L33" s="613">
        <v>2</v>
      </c>
      <c r="M33" s="610">
        <v>2</v>
      </c>
      <c r="N33" s="611">
        <v>2</v>
      </c>
      <c r="O33" s="728">
        <f t="shared" ref="O33:O48" si="20">SUM(F33:J33)</f>
        <v>4</v>
      </c>
      <c r="P33" s="712">
        <f t="shared" ref="P33:P48" si="21">SUM(K33:N33)</f>
        <v>8</v>
      </c>
      <c r="Q33" s="713">
        <f t="shared" si="14"/>
        <v>12</v>
      </c>
      <c r="R33" s="714">
        <f t="shared" si="16"/>
        <v>128</v>
      </c>
      <c r="S33" s="715">
        <f t="shared" si="17"/>
        <v>238</v>
      </c>
      <c r="T33" s="716">
        <f t="shared" si="15"/>
        <v>366</v>
      </c>
      <c r="U33" s="614"/>
    </row>
    <row r="34" spans="2:21" s="517" customFormat="1" ht="15.95" customHeight="1" x14ac:dyDescent="0.25">
      <c r="B34" s="1537"/>
      <c r="C34" s="1541"/>
      <c r="D34" s="578">
        <v>4</v>
      </c>
      <c r="E34" s="615" t="s">
        <v>436</v>
      </c>
      <c r="F34" s="736">
        <v>1</v>
      </c>
      <c r="G34" s="736">
        <v>1</v>
      </c>
      <c r="H34" s="736">
        <v>1</v>
      </c>
      <c r="I34" s="779">
        <v>1</v>
      </c>
      <c r="J34" s="780"/>
      <c r="K34" s="782"/>
      <c r="L34" s="617"/>
      <c r="M34" s="618"/>
      <c r="N34" s="619"/>
      <c r="O34" s="728">
        <f t="shared" si="20"/>
        <v>4</v>
      </c>
      <c r="P34" s="712">
        <f t="shared" si="21"/>
        <v>0</v>
      </c>
      <c r="Q34" s="713">
        <f t="shared" si="14"/>
        <v>4</v>
      </c>
      <c r="R34" s="714">
        <f t="shared" si="16"/>
        <v>128</v>
      </c>
      <c r="S34" s="715">
        <f t="shared" si="17"/>
        <v>0</v>
      </c>
      <c r="T34" s="716">
        <f t="shared" ref="T34:T46" si="22">SUM(R34:S34)</f>
        <v>128</v>
      </c>
      <c r="U34" s="614"/>
    </row>
    <row r="35" spans="2:21" s="517" customFormat="1" ht="15.95" customHeight="1" x14ac:dyDescent="0.25">
      <c r="B35" s="1537"/>
      <c r="C35" s="1541"/>
      <c r="D35" s="578">
        <v>5</v>
      </c>
      <c r="E35" s="620" t="s">
        <v>496</v>
      </c>
      <c r="F35" s="738"/>
      <c r="G35" s="738"/>
      <c r="H35" s="738"/>
      <c r="I35" s="783"/>
      <c r="J35" s="784"/>
      <c r="K35" s="781">
        <v>1</v>
      </c>
      <c r="L35" s="613"/>
      <c r="M35" s="610"/>
      <c r="N35" s="611"/>
      <c r="O35" s="728">
        <f t="shared" si="20"/>
        <v>0</v>
      </c>
      <c r="P35" s="712">
        <f t="shared" si="21"/>
        <v>1</v>
      </c>
      <c r="Q35" s="713">
        <f t="shared" si="14"/>
        <v>1</v>
      </c>
      <c r="R35" s="714">
        <f t="shared" si="16"/>
        <v>0</v>
      </c>
      <c r="S35" s="715">
        <f t="shared" si="17"/>
        <v>32</v>
      </c>
      <c r="T35" s="716">
        <f t="shared" si="22"/>
        <v>32</v>
      </c>
      <c r="U35" s="614"/>
    </row>
    <row r="36" spans="2:21" s="517" customFormat="1" ht="15.95" customHeight="1" x14ac:dyDescent="0.25">
      <c r="B36" s="1537"/>
      <c r="C36" s="1541"/>
      <c r="D36" s="578">
        <v>6</v>
      </c>
      <c r="E36" s="615" t="s">
        <v>424</v>
      </c>
      <c r="F36" s="736">
        <v>1</v>
      </c>
      <c r="G36" s="736">
        <v>2</v>
      </c>
      <c r="H36" s="736">
        <v>2</v>
      </c>
      <c r="I36" s="779">
        <v>2</v>
      </c>
      <c r="J36" s="780">
        <v>2</v>
      </c>
      <c r="K36" s="781">
        <v>2</v>
      </c>
      <c r="L36" s="613">
        <v>2</v>
      </c>
      <c r="M36" s="610">
        <v>2</v>
      </c>
      <c r="N36" s="611">
        <v>1</v>
      </c>
      <c r="O36" s="728">
        <f t="shared" si="20"/>
        <v>9</v>
      </c>
      <c r="P36" s="712">
        <f t="shared" si="21"/>
        <v>7</v>
      </c>
      <c r="Q36" s="713">
        <f t="shared" si="14"/>
        <v>16</v>
      </c>
      <c r="R36" s="714">
        <f t="shared" si="16"/>
        <v>288</v>
      </c>
      <c r="S36" s="715">
        <f t="shared" si="17"/>
        <v>215</v>
      </c>
      <c r="T36" s="716">
        <f t="shared" si="22"/>
        <v>503</v>
      </c>
      <c r="U36" s="614"/>
    </row>
    <row r="37" spans="2:21" s="517" customFormat="1" ht="15.95" customHeight="1" x14ac:dyDescent="0.25">
      <c r="B37" s="1537"/>
      <c r="C37" s="1541"/>
      <c r="D37" s="578"/>
      <c r="E37" s="615" t="s">
        <v>425</v>
      </c>
      <c r="F37" s="736"/>
      <c r="G37" s="736"/>
      <c r="H37" s="736"/>
      <c r="I37" s="779"/>
      <c r="J37" s="780"/>
      <c r="K37" s="781">
        <v>2</v>
      </c>
      <c r="L37" s="613">
        <v>1</v>
      </c>
      <c r="M37" s="610"/>
      <c r="N37" s="611"/>
      <c r="O37" s="728">
        <f t="shared" si="20"/>
        <v>0</v>
      </c>
      <c r="P37" s="712">
        <f t="shared" si="21"/>
        <v>3</v>
      </c>
      <c r="Q37" s="713">
        <f t="shared" si="14"/>
        <v>3</v>
      </c>
      <c r="R37" s="714">
        <f t="shared" si="16"/>
        <v>0</v>
      </c>
      <c r="S37" s="715">
        <f t="shared" si="17"/>
        <v>96</v>
      </c>
      <c r="T37" s="716">
        <f t="shared" si="22"/>
        <v>96</v>
      </c>
      <c r="U37" s="614"/>
    </row>
    <row r="38" spans="2:21" s="517" customFormat="1" ht="15.95" customHeight="1" x14ac:dyDescent="0.25">
      <c r="B38" s="1537"/>
      <c r="C38" s="1541"/>
      <c r="D38" s="578">
        <v>7</v>
      </c>
      <c r="E38" s="622" t="s">
        <v>451</v>
      </c>
      <c r="F38" s="736"/>
      <c r="G38" s="736"/>
      <c r="H38" s="736"/>
      <c r="I38" s="779"/>
      <c r="J38" s="780">
        <v>2</v>
      </c>
      <c r="K38" s="781"/>
      <c r="L38" s="613"/>
      <c r="M38" s="610"/>
      <c r="N38" s="611"/>
      <c r="O38" s="728">
        <f t="shared" si="20"/>
        <v>2</v>
      </c>
      <c r="P38" s="712">
        <f t="shared" si="21"/>
        <v>0</v>
      </c>
      <c r="Q38" s="713">
        <f t="shared" si="14"/>
        <v>2</v>
      </c>
      <c r="R38" s="714">
        <f t="shared" si="16"/>
        <v>64</v>
      </c>
      <c r="S38" s="715">
        <f t="shared" si="17"/>
        <v>0</v>
      </c>
      <c r="T38" s="716">
        <f t="shared" si="22"/>
        <v>64</v>
      </c>
      <c r="U38" s="614"/>
    </row>
    <row r="39" spans="2:21" s="517" customFormat="1" ht="15.95" customHeight="1" x14ac:dyDescent="0.25">
      <c r="B39" s="1537"/>
      <c r="C39" s="1541"/>
      <c r="D39" s="578">
        <v>8</v>
      </c>
      <c r="E39" s="615" t="s">
        <v>437</v>
      </c>
      <c r="F39" s="738"/>
      <c r="G39" s="738"/>
      <c r="H39" s="738"/>
      <c r="I39" s="783"/>
      <c r="J39" s="784"/>
      <c r="K39" s="781">
        <v>1</v>
      </c>
      <c r="L39" s="613">
        <v>1</v>
      </c>
      <c r="M39" s="610"/>
      <c r="N39" s="611"/>
      <c r="O39" s="728">
        <f t="shared" si="20"/>
        <v>0</v>
      </c>
      <c r="P39" s="712">
        <f t="shared" si="21"/>
        <v>2</v>
      </c>
      <c r="Q39" s="713">
        <f t="shared" si="14"/>
        <v>2</v>
      </c>
      <c r="R39" s="714">
        <f t="shared" si="16"/>
        <v>0</v>
      </c>
      <c r="S39" s="715">
        <f t="shared" si="17"/>
        <v>64</v>
      </c>
      <c r="T39" s="716">
        <f t="shared" si="22"/>
        <v>64</v>
      </c>
      <c r="U39" s="614"/>
    </row>
    <row r="40" spans="2:21" s="517" customFormat="1" ht="15.95" customHeight="1" x14ac:dyDescent="0.25">
      <c r="B40" s="1537"/>
      <c r="C40" s="1541"/>
      <c r="D40" s="578">
        <v>9</v>
      </c>
      <c r="E40" s="615" t="s">
        <v>440</v>
      </c>
      <c r="F40" s="736">
        <v>2</v>
      </c>
      <c r="G40" s="736"/>
      <c r="H40" s="736"/>
      <c r="I40" s="779"/>
      <c r="J40" s="780"/>
      <c r="K40" s="782"/>
      <c r="L40" s="617"/>
      <c r="M40" s="618"/>
      <c r="N40" s="619"/>
      <c r="O40" s="728">
        <f t="shared" si="20"/>
        <v>2</v>
      </c>
      <c r="P40" s="712">
        <f t="shared" si="21"/>
        <v>0</v>
      </c>
      <c r="Q40" s="713">
        <f t="shared" si="14"/>
        <v>2</v>
      </c>
      <c r="R40" s="714">
        <f t="shared" si="16"/>
        <v>64</v>
      </c>
      <c r="S40" s="715">
        <f t="shared" si="17"/>
        <v>0</v>
      </c>
      <c r="T40" s="716">
        <f t="shared" si="22"/>
        <v>64</v>
      </c>
      <c r="U40" s="614"/>
    </row>
    <row r="41" spans="2:21" s="517" customFormat="1" ht="15.95" customHeight="1" x14ac:dyDescent="0.25">
      <c r="B41" s="1537"/>
      <c r="C41" s="1541"/>
      <c r="D41" s="578">
        <v>10</v>
      </c>
      <c r="E41" s="615" t="s">
        <v>423</v>
      </c>
      <c r="F41" s="736"/>
      <c r="G41" s="736">
        <v>1</v>
      </c>
      <c r="H41" s="736">
        <v>1</v>
      </c>
      <c r="I41" s="779">
        <v>2</v>
      </c>
      <c r="J41" s="780">
        <v>1</v>
      </c>
      <c r="K41" s="781">
        <v>1</v>
      </c>
      <c r="L41" s="613">
        <v>1</v>
      </c>
      <c r="M41" s="610">
        <v>1</v>
      </c>
      <c r="N41" s="611">
        <v>1</v>
      </c>
      <c r="O41" s="728">
        <f t="shared" si="20"/>
        <v>5</v>
      </c>
      <c r="P41" s="712">
        <f t="shared" si="21"/>
        <v>4</v>
      </c>
      <c r="Q41" s="713">
        <f t="shared" si="14"/>
        <v>9</v>
      </c>
      <c r="R41" s="714">
        <f t="shared" si="16"/>
        <v>160</v>
      </c>
      <c r="S41" s="715">
        <f t="shared" si="17"/>
        <v>119</v>
      </c>
      <c r="T41" s="716">
        <f t="shared" si="22"/>
        <v>279</v>
      </c>
      <c r="U41" s="614"/>
    </row>
    <row r="42" spans="2:21" s="517" customFormat="1" ht="15.95" customHeight="1" x14ac:dyDescent="0.25">
      <c r="B42" s="1537"/>
      <c r="C42" s="1541"/>
      <c r="D42" s="578">
        <v>11</v>
      </c>
      <c r="E42" s="615" t="s">
        <v>416</v>
      </c>
      <c r="F42" s="736"/>
      <c r="G42" s="736">
        <v>1</v>
      </c>
      <c r="H42" s="736">
        <v>1</v>
      </c>
      <c r="I42" s="779">
        <v>1</v>
      </c>
      <c r="J42" s="780">
        <v>2</v>
      </c>
      <c r="K42" s="781">
        <v>1</v>
      </c>
      <c r="L42" s="613">
        <v>1</v>
      </c>
      <c r="M42" s="610">
        <v>1</v>
      </c>
      <c r="N42" s="611">
        <v>1</v>
      </c>
      <c r="O42" s="728">
        <f t="shared" si="20"/>
        <v>5</v>
      </c>
      <c r="P42" s="712">
        <f t="shared" si="21"/>
        <v>4</v>
      </c>
      <c r="Q42" s="713">
        <f t="shared" si="14"/>
        <v>9</v>
      </c>
      <c r="R42" s="714">
        <f t="shared" si="16"/>
        <v>160</v>
      </c>
      <c r="S42" s="715">
        <f t="shared" si="17"/>
        <v>119</v>
      </c>
      <c r="T42" s="716">
        <f t="shared" si="22"/>
        <v>279</v>
      </c>
      <c r="U42" s="614"/>
    </row>
    <row r="43" spans="2:21" s="517" customFormat="1" ht="15.95" customHeight="1" x14ac:dyDescent="0.25">
      <c r="B43" s="1537"/>
      <c r="C43" s="1541"/>
      <c r="D43" s="578">
        <v>12</v>
      </c>
      <c r="E43" s="615" t="s">
        <v>418</v>
      </c>
      <c r="F43" s="736"/>
      <c r="G43" s="736"/>
      <c r="H43" s="736"/>
      <c r="I43" s="779">
        <v>2</v>
      </c>
      <c r="J43" s="780">
        <v>2</v>
      </c>
      <c r="K43" s="781">
        <v>1</v>
      </c>
      <c r="L43" s="613">
        <v>1</v>
      </c>
      <c r="M43" s="610">
        <v>1</v>
      </c>
      <c r="N43" s="611">
        <v>1</v>
      </c>
      <c r="O43" s="728">
        <f t="shared" si="20"/>
        <v>4</v>
      </c>
      <c r="P43" s="712">
        <f t="shared" si="21"/>
        <v>4</v>
      </c>
      <c r="Q43" s="713">
        <f t="shared" si="14"/>
        <v>8</v>
      </c>
      <c r="R43" s="714">
        <f t="shared" si="16"/>
        <v>128</v>
      </c>
      <c r="S43" s="715">
        <f t="shared" si="17"/>
        <v>119</v>
      </c>
      <c r="T43" s="716">
        <f t="shared" si="22"/>
        <v>247</v>
      </c>
      <c r="U43" s="614"/>
    </row>
    <row r="44" spans="2:21" s="517" customFormat="1" ht="15.95" customHeight="1" x14ac:dyDescent="0.25">
      <c r="B44" s="1537"/>
      <c r="C44" s="1541"/>
      <c r="D44" s="578">
        <v>13</v>
      </c>
      <c r="E44" s="615" t="s">
        <v>422</v>
      </c>
      <c r="F44" s="736"/>
      <c r="G44" s="736"/>
      <c r="H44" s="736"/>
      <c r="I44" s="779">
        <v>2</v>
      </c>
      <c r="J44" s="780">
        <v>2</v>
      </c>
      <c r="K44" s="781">
        <v>1</v>
      </c>
      <c r="L44" s="613">
        <v>1</v>
      </c>
      <c r="M44" s="610">
        <v>1</v>
      </c>
      <c r="N44" s="611">
        <v>1</v>
      </c>
      <c r="O44" s="728">
        <f t="shared" si="20"/>
        <v>4</v>
      </c>
      <c r="P44" s="712">
        <f t="shared" si="21"/>
        <v>4</v>
      </c>
      <c r="Q44" s="713">
        <f t="shared" si="14"/>
        <v>8</v>
      </c>
      <c r="R44" s="714">
        <f t="shared" si="16"/>
        <v>128</v>
      </c>
      <c r="S44" s="715">
        <f t="shared" si="17"/>
        <v>119</v>
      </c>
      <c r="T44" s="716">
        <f t="shared" si="22"/>
        <v>247</v>
      </c>
      <c r="U44" s="614"/>
    </row>
    <row r="45" spans="2:21" s="517" customFormat="1" ht="15.95" customHeight="1" x14ac:dyDescent="0.25">
      <c r="B45" s="1537"/>
      <c r="C45" s="1541"/>
      <c r="D45" s="578">
        <v>14</v>
      </c>
      <c r="E45" s="615" t="s">
        <v>434</v>
      </c>
      <c r="F45" s="736">
        <v>4</v>
      </c>
      <c r="G45" s="736">
        <v>4</v>
      </c>
      <c r="H45" s="736">
        <v>4</v>
      </c>
      <c r="I45" s="779">
        <v>4</v>
      </c>
      <c r="J45" s="780">
        <v>4</v>
      </c>
      <c r="K45" s="781">
        <v>3</v>
      </c>
      <c r="L45" s="613">
        <v>4</v>
      </c>
      <c r="M45" s="610">
        <v>3</v>
      </c>
      <c r="N45" s="611">
        <v>4</v>
      </c>
      <c r="O45" s="728">
        <f t="shared" si="20"/>
        <v>20</v>
      </c>
      <c r="P45" s="712">
        <f t="shared" si="21"/>
        <v>14</v>
      </c>
      <c r="Q45" s="713">
        <f t="shared" si="14"/>
        <v>34</v>
      </c>
      <c r="R45" s="714">
        <f t="shared" si="16"/>
        <v>640</v>
      </c>
      <c r="S45" s="715">
        <f t="shared" si="17"/>
        <v>412</v>
      </c>
      <c r="T45" s="716">
        <f t="shared" si="22"/>
        <v>1052</v>
      </c>
      <c r="U45" s="614"/>
    </row>
    <row r="46" spans="2:21" s="517" customFormat="1" ht="15.95" customHeight="1" x14ac:dyDescent="0.25">
      <c r="B46" s="1537"/>
      <c r="C46" s="1541"/>
      <c r="D46" s="578">
        <v>15</v>
      </c>
      <c r="E46" s="615" t="s">
        <v>429</v>
      </c>
      <c r="F46" s="736">
        <v>1</v>
      </c>
      <c r="G46" s="736">
        <v>1</v>
      </c>
      <c r="H46" s="736">
        <v>1</v>
      </c>
      <c r="I46" s="779">
        <v>1</v>
      </c>
      <c r="J46" s="780">
        <v>1</v>
      </c>
      <c r="K46" s="781">
        <v>1</v>
      </c>
      <c r="L46" s="613">
        <v>1</v>
      </c>
      <c r="M46" s="610">
        <v>1</v>
      </c>
      <c r="N46" s="611"/>
      <c r="O46" s="728">
        <f t="shared" si="20"/>
        <v>5</v>
      </c>
      <c r="P46" s="712">
        <f t="shared" si="21"/>
        <v>3</v>
      </c>
      <c r="Q46" s="713">
        <f t="shared" si="14"/>
        <v>8</v>
      </c>
      <c r="R46" s="714">
        <f t="shared" si="16"/>
        <v>160</v>
      </c>
      <c r="S46" s="715">
        <f t="shared" si="17"/>
        <v>96</v>
      </c>
      <c r="T46" s="716">
        <f t="shared" si="22"/>
        <v>256</v>
      </c>
      <c r="U46" s="614"/>
    </row>
    <row r="47" spans="2:21" s="517" customFormat="1" ht="15.95" customHeight="1" x14ac:dyDescent="0.25">
      <c r="B47" s="1537"/>
      <c r="C47" s="1541"/>
      <c r="D47" s="578">
        <v>16</v>
      </c>
      <c r="E47" s="615" t="s">
        <v>448</v>
      </c>
      <c r="F47" s="736">
        <v>1</v>
      </c>
      <c r="G47" s="736">
        <v>1</v>
      </c>
      <c r="H47" s="736"/>
      <c r="I47" s="779"/>
      <c r="J47" s="780"/>
      <c r="K47" s="782"/>
      <c r="L47" s="617"/>
      <c r="M47" s="618"/>
      <c r="N47" s="619"/>
      <c r="O47" s="728">
        <f t="shared" si="20"/>
        <v>2</v>
      </c>
      <c r="P47" s="712">
        <f t="shared" si="21"/>
        <v>0</v>
      </c>
      <c r="Q47" s="713">
        <f t="shared" si="14"/>
        <v>2</v>
      </c>
      <c r="R47" s="714">
        <f t="shared" si="16"/>
        <v>64</v>
      </c>
      <c r="S47" s="715">
        <f t="shared" si="17"/>
        <v>0</v>
      </c>
      <c r="T47" s="716">
        <f t="shared" si="15"/>
        <v>64</v>
      </c>
      <c r="U47" s="614"/>
    </row>
    <row r="48" spans="2:21" s="517" customFormat="1" ht="15.95" customHeight="1" x14ac:dyDescent="0.25">
      <c r="B48" s="1537"/>
      <c r="C48" s="1541"/>
      <c r="D48" s="578">
        <v>17</v>
      </c>
      <c r="E48" s="615" t="s">
        <v>419</v>
      </c>
      <c r="F48" s="736"/>
      <c r="G48" s="736"/>
      <c r="H48" s="736"/>
      <c r="I48" s="779"/>
      <c r="J48" s="780">
        <v>1</v>
      </c>
      <c r="K48" s="781">
        <v>1</v>
      </c>
      <c r="L48" s="613"/>
      <c r="M48" s="610"/>
      <c r="N48" s="611"/>
      <c r="O48" s="728">
        <f t="shared" si="20"/>
        <v>1</v>
      </c>
      <c r="P48" s="712">
        <f t="shared" si="21"/>
        <v>1</v>
      </c>
      <c r="Q48" s="713">
        <f t="shared" si="14"/>
        <v>2</v>
      </c>
      <c r="R48" s="714">
        <f t="shared" si="16"/>
        <v>32</v>
      </c>
      <c r="S48" s="715">
        <f t="shared" si="17"/>
        <v>32</v>
      </c>
      <c r="T48" s="716">
        <f t="shared" si="15"/>
        <v>64</v>
      </c>
      <c r="U48" s="614"/>
    </row>
    <row r="49" spans="2:21" s="517" customFormat="1" ht="15.95" customHeight="1" x14ac:dyDescent="0.25">
      <c r="B49" s="1537"/>
      <c r="C49" s="1542"/>
      <c r="D49" s="578">
        <v>18</v>
      </c>
      <c r="E49" s="615" t="s">
        <v>454</v>
      </c>
      <c r="F49" s="741">
        <v>1</v>
      </c>
      <c r="G49" s="741">
        <v>1</v>
      </c>
      <c r="H49" s="741">
        <v>1</v>
      </c>
      <c r="I49" s="785">
        <v>1</v>
      </c>
      <c r="J49" s="786">
        <v>1</v>
      </c>
      <c r="K49" s="787">
        <v>1</v>
      </c>
      <c r="L49" s="632">
        <v>1</v>
      </c>
      <c r="M49" s="629">
        <v>1</v>
      </c>
      <c r="N49" s="630">
        <v>1</v>
      </c>
      <c r="O49" s="743">
        <f>SUM(F49:J49)</f>
        <v>5</v>
      </c>
      <c r="P49" s="744">
        <f>SUM(K49:N49)</f>
        <v>4</v>
      </c>
      <c r="Q49" s="717">
        <f t="shared" si="14"/>
        <v>9</v>
      </c>
      <c r="R49" s="745">
        <f t="shared" si="16"/>
        <v>160</v>
      </c>
      <c r="S49" s="746">
        <f t="shared" si="17"/>
        <v>119</v>
      </c>
      <c r="T49" s="718">
        <f t="shared" si="15"/>
        <v>279</v>
      </c>
      <c r="U49" s="633"/>
    </row>
    <row r="50" spans="2:21" s="517" customFormat="1" ht="25.5" customHeight="1" thickBot="1" x14ac:dyDescent="0.3">
      <c r="B50" s="1539"/>
      <c r="C50" s="1543" t="s">
        <v>488</v>
      </c>
      <c r="D50" s="1544"/>
      <c r="E50" s="1545"/>
      <c r="F50" s="788"/>
      <c r="G50" s="788"/>
      <c r="H50" s="788"/>
      <c r="I50" s="789"/>
      <c r="J50" s="790"/>
      <c r="K50" s="791"/>
      <c r="L50" s="638"/>
      <c r="M50" s="639"/>
      <c r="N50" s="640"/>
      <c r="O50" s="594"/>
      <c r="P50" s="595">
        <f>SUM(K50:N50)</f>
        <v>0</v>
      </c>
      <c r="Q50" s="596">
        <f t="shared" si="14"/>
        <v>0</v>
      </c>
      <c r="R50" s="560">
        <f t="shared" si="16"/>
        <v>0</v>
      </c>
      <c r="S50" s="724">
        <f t="shared" si="17"/>
        <v>0</v>
      </c>
      <c r="T50" s="599">
        <f t="shared" si="15"/>
        <v>0</v>
      </c>
      <c r="U50" s="641"/>
    </row>
    <row r="51" spans="2:21" ht="27.75" customHeight="1" x14ac:dyDescent="0.2">
      <c r="B51" s="1520" t="s">
        <v>489</v>
      </c>
      <c r="C51" s="1521"/>
      <c r="D51" s="1521"/>
      <c r="E51" s="1522"/>
      <c r="F51" s="792">
        <f>SUM(F52:F55)</f>
        <v>0</v>
      </c>
      <c r="G51" s="792">
        <f t="shared" ref="G51:I51" si="23">SUM(G52:G55)</f>
        <v>0</v>
      </c>
      <c r="H51" s="792">
        <f t="shared" si="23"/>
        <v>0</v>
      </c>
      <c r="I51" s="792">
        <f t="shared" si="23"/>
        <v>0</v>
      </c>
      <c r="J51" s="793">
        <f>SUM(J52:J55)</f>
        <v>0</v>
      </c>
      <c r="K51" s="794">
        <f>SUM(K52:K55)</f>
        <v>0</v>
      </c>
      <c r="L51" s="645">
        <f>SUM(L52:L55)</f>
        <v>0</v>
      </c>
      <c r="M51" s="645">
        <f>SUM(M52:M55)</f>
        <v>0</v>
      </c>
      <c r="N51" s="646">
        <f>SUM(N52:N55)</f>
        <v>0</v>
      </c>
      <c r="O51" s="749">
        <f>SUM(F51:J51)</f>
        <v>0</v>
      </c>
      <c r="P51" s="749">
        <f>SUM(K51:N51)</f>
        <v>0</v>
      </c>
      <c r="Q51" s="750">
        <f t="shared" si="14"/>
        <v>0</v>
      </c>
      <c r="R51" s="606">
        <f t="shared" si="16"/>
        <v>0</v>
      </c>
      <c r="S51" s="1087">
        <f t="shared" si="17"/>
        <v>0</v>
      </c>
      <c r="T51" s="751">
        <f t="shared" si="15"/>
        <v>0</v>
      </c>
      <c r="U51" s="647"/>
    </row>
    <row r="52" spans="2:21" ht="15.95" customHeight="1" x14ac:dyDescent="0.2">
      <c r="B52" s="648"/>
      <c r="C52" s="564"/>
      <c r="D52" s="795">
        <v>1</v>
      </c>
      <c r="E52" s="1013"/>
      <c r="F52" s="752"/>
      <c r="G52" s="752"/>
      <c r="H52" s="707"/>
      <c r="I52" s="770"/>
      <c r="J52" s="771"/>
      <c r="K52" s="772"/>
      <c r="L52" s="570"/>
      <c r="M52" s="567"/>
      <c r="N52" s="568"/>
      <c r="O52" s="571">
        <f t="shared" ref="O52:O68" si="24">SUM(F52:H52)</f>
        <v>0</v>
      </c>
      <c r="P52" s="571">
        <f>SUM(L52:N52)</f>
        <v>0</v>
      </c>
      <c r="Q52" s="573">
        <f t="shared" si="14"/>
        <v>0</v>
      </c>
      <c r="R52" s="551">
        <f t="shared" si="16"/>
        <v>0</v>
      </c>
      <c r="S52" s="552">
        <f t="shared" si="17"/>
        <v>0</v>
      </c>
      <c r="T52" s="576">
        <f t="shared" si="15"/>
        <v>0</v>
      </c>
      <c r="U52" s="652"/>
    </row>
    <row r="53" spans="2:21" ht="15.95" customHeight="1" x14ac:dyDescent="0.2">
      <c r="B53" s="653"/>
      <c r="C53" s="578"/>
      <c r="D53" s="796">
        <v>2</v>
      </c>
      <c r="E53" s="1014"/>
      <c r="F53" s="734"/>
      <c r="G53" s="734"/>
      <c r="H53" s="736"/>
      <c r="I53" s="779"/>
      <c r="J53" s="780"/>
      <c r="K53" s="781"/>
      <c r="L53" s="613"/>
      <c r="M53" s="610"/>
      <c r="N53" s="611"/>
      <c r="O53" s="728">
        <f t="shared" si="24"/>
        <v>0</v>
      </c>
      <c r="P53" s="711">
        <f>SUM(L53:N53)</f>
        <v>0</v>
      </c>
      <c r="Q53" s="713">
        <f t="shared" si="14"/>
        <v>0</v>
      </c>
      <c r="R53" s="714">
        <f t="shared" si="16"/>
        <v>0</v>
      </c>
      <c r="S53" s="715">
        <f t="shared" si="17"/>
        <v>0</v>
      </c>
      <c r="T53" s="716">
        <f t="shared" si="15"/>
        <v>0</v>
      </c>
      <c r="U53" s="656"/>
    </row>
    <row r="54" spans="2:21" ht="15.95" customHeight="1" x14ac:dyDescent="0.2">
      <c r="B54" s="657"/>
      <c r="C54" s="658"/>
      <c r="D54" s="797">
        <v>3</v>
      </c>
      <c r="E54" s="1014"/>
      <c r="F54" s="754"/>
      <c r="G54" s="754"/>
      <c r="H54" s="741"/>
      <c r="I54" s="798"/>
      <c r="J54" s="799"/>
      <c r="K54" s="800"/>
      <c r="L54" s="665"/>
      <c r="M54" s="662"/>
      <c r="N54" s="663"/>
      <c r="O54" s="728">
        <f t="shared" si="24"/>
        <v>0</v>
      </c>
      <c r="P54" s="711">
        <f>SUM(L54:N54)</f>
        <v>0</v>
      </c>
      <c r="Q54" s="713">
        <f t="shared" si="14"/>
        <v>0</v>
      </c>
      <c r="R54" s="714">
        <f t="shared" si="16"/>
        <v>0</v>
      </c>
      <c r="S54" s="715">
        <f t="shared" si="17"/>
        <v>0</v>
      </c>
      <c r="T54" s="716">
        <f t="shared" si="15"/>
        <v>0</v>
      </c>
      <c r="U54" s="656"/>
    </row>
    <row r="55" spans="2:21" ht="15.95" customHeight="1" x14ac:dyDescent="0.2">
      <c r="B55" s="657"/>
      <c r="C55" s="658"/>
      <c r="D55" s="797">
        <v>4</v>
      </c>
      <c r="E55" s="1015"/>
      <c r="F55" s="754"/>
      <c r="G55" s="754"/>
      <c r="H55" s="741"/>
      <c r="I55" s="798"/>
      <c r="J55" s="799"/>
      <c r="K55" s="800"/>
      <c r="L55" s="665"/>
      <c r="M55" s="662"/>
      <c r="N55" s="663"/>
      <c r="O55" s="743">
        <f t="shared" si="24"/>
        <v>0</v>
      </c>
      <c r="P55" s="756">
        <f>SUM(L55:N55)</f>
        <v>0</v>
      </c>
      <c r="Q55" s="717">
        <f t="shared" si="14"/>
        <v>0</v>
      </c>
      <c r="R55" s="560">
        <f t="shared" si="16"/>
        <v>0</v>
      </c>
      <c r="S55" s="724">
        <f t="shared" si="17"/>
        <v>0</v>
      </c>
      <c r="T55" s="718">
        <f t="shared" si="15"/>
        <v>0</v>
      </c>
      <c r="U55" s="666"/>
    </row>
    <row r="56" spans="2:21" ht="27" customHeight="1" x14ac:dyDescent="0.2">
      <c r="B56" s="1546" t="s">
        <v>490</v>
      </c>
      <c r="C56" s="1547"/>
      <c r="D56" s="1547"/>
      <c r="E56" s="1548"/>
      <c r="F56" s="995">
        <f>SUM(F57:F64)</f>
        <v>0</v>
      </c>
      <c r="G56" s="995">
        <f t="shared" ref="G56:I56" si="25">SUM(G57:G64)</f>
        <v>0</v>
      </c>
      <c r="H56" s="995">
        <f>SUM(H57:H64)</f>
        <v>0</v>
      </c>
      <c r="I56" s="995">
        <f t="shared" si="25"/>
        <v>0</v>
      </c>
      <c r="J56" s="996">
        <f>SUM(J57:J64)</f>
        <v>0</v>
      </c>
      <c r="K56" s="801">
        <f>SUM(K57:K64)</f>
        <v>0</v>
      </c>
      <c r="L56" s="989">
        <f>SUM(L57:L64)</f>
        <v>0</v>
      </c>
      <c r="M56" s="989">
        <f>SUM(M57:M64)</f>
        <v>0</v>
      </c>
      <c r="N56" s="990">
        <f>SUM(N57:N68)</f>
        <v>0</v>
      </c>
      <c r="O56" s="757">
        <f>SUM(F56:J56)</f>
        <v>0</v>
      </c>
      <c r="P56" s="757">
        <f>SUM(K56:N56)</f>
        <v>0</v>
      </c>
      <c r="Q56" s="758">
        <f t="shared" si="14"/>
        <v>0</v>
      </c>
      <c r="R56" s="993">
        <f>F56*$F$9+G56*$G$9+H56*$H$9+I56*$I$9+J56*$J$9</f>
        <v>0</v>
      </c>
      <c r="S56" s="993">
        <f>K56*$K$9+L56*$L$9+M56*$M$9+N56*$N$9</f>
        <v>0</v>
      </c>
      <c r="T56" s="994">
        <f t="shared" si="15"/>
        <v>0</v>
      </c>
      <c r="U56" s="991"/>
    </row>
    <row r="57" spans="2:21" ht="15.95" customHeight="1" x14ac:dyDescent="0.2">
      <c r="B57" s="668"/>
      <c r="C57" s="669"/>
      <c r="D57" s="802">
        <v>1</v>
      </c>
      <c r="E57" s="871"/>
      <c r="F57" s="759"/>
      <c r="G57" s="759"/>
      <c r="H57" s="803"/>
      <c r="I57" s="804"/>
      <c r="J57" s="805"/>
      <c r="K57" s="806"/>
      <c r="L57" s="677"/>
      <c r="M57" s="674"/>
      <c r="N57" s="675"/>
      <c r="O57" s="728">
        <f t="shared" si="24"/>
        <v>0</v>
      </c>
      <c r="P57" s="728">
        <f t="shared" ref="P57:P68" si="26">SUM(L57:N57)</f>
        <v>0</v>
      </c>
      <c r="Q57" s="730">
        <f t="shared" si="14"/>
        <v>0</v>
      </c>
      <c r="R57" s="551">
        <f t="shared" si="16"/>
        <v>0</v>
      </c>
      <c r="S57" s="552">
        <f t="shared" si="17"/>
        <v>0</v>
      </c>
      <c r="T57" s="733">
        <f t="shared" si="15"/>
        <v>0</v>
      </c>
      <c r="U57" s="678"/>
    </row>
    <row r="58" spans="2:21" ht="15.95" customHeight="1" x14ac:dyDescent="0.2">
      <c r="B58" s="657"/>
      <c r="C58" s="658"/>
      <c r="D58" s="796">
        <v>2</v>
      </c>
      <c r="E58" s="872"/>
      <c r="F58" s="754"/>
      <c r="G58" s="754"/>
      <c r="H58" s="741"/>
      <c r="I58" s="798"/>
      <c r="J58" s="799"/>
      <c r="K58" s="800"/>
      <c r="L58" s="665"/>
      <c r="M58" s="662"/>
      <c r="N58" s="663"/>
      <c r="O58" s="728">
        <f t="shared" si="24"/>
        <v>0</v>
      </c>
      <c r="P58" s="711">
        <f t="shared" si="26"/>
        <v>0</v>
      </c>
      <c r="Q58" s="713">
        <f t="shared" si="14"/>
        <v>0</v>
      </c>
      <c r="R58" s="714">
        <f t="shared" si="16"/>
        <v>0</v>
      </c>
      <c r="S58" s="715">
        <f t="shared" si="17"/>
        <v>0</v>
      </c>
      <c r="T58" s="716">
        <f t="shared" si="15"/>
        <v>0</v>
      </c>
      <c r="U58" s="656"/>
    </row>
    <row r="59" spans="2:21" ht="15.95" customHeight="1" x14ac:dyDescent="0.2">
      <c r="B59" s="657"/>
      <c r="C59" s="658"/>
      <c r="D59" s="796">
        <v>3</v>
      </c>
      <c r="E59" s="872"/>
      <c r="F59" s="754"/>
      <c r="G59" s="754"/>
      <c r="H59" s="741"/>
      <c r="I59" s="798"/>
      <c r="J59" s="799"/>
      <c r="K59" s="800"/>
      <c r="L59" s="665"/>
      <c r="M59" s="662"/>
      <c r="N59" s="663"/>
      <c r="O59" s="728">
        <f t="shared" si="24"/>
        <v>0</v>
      </c>
      <c r="P59" s="711">
        <f t="shared" si="26"/>
        <v>0</v>
      </c>
      <c r="Q59" s="713">
        <f t="shared" si="14"/>
        <v>0</v>
      </c>
      <c r="R59" s="714">
        <f t="shared" si="16"/>
        <v>0</v>
      </c>
      <c r="S59" s="715">
        <f t="shared" si="17"/>
        <v>0</v>
      </c>
      <c r="T59" s="716">
        <f t="shared" si="15"/>
        <v>0</v>
      </c>
      <c r="U59" s="656"/>
    </row>
    <row r="60" spans="2:21" ht="15.95" customHeight="1" x14ac:dyDescent="0.2">
      <c r="B60" s="657"/>
      <c r="C60" s="658"/>
      <c r="D60" s="796">
        <v>4</v>
      </c>
      <c r="E60" s="872"/>
      <c r="F60" s="754"/>
      <c r="G60" s="754"/>
      <c r="H60" s="741"/>
      <c r="I60" s="798"/>
      <c r="J60" s="799"/>
      <c r="K60" s="800"/>
      <c r="L60" s="665"/>
      <c r="M60" s="662"/>
      <c r="N60" s="663"/>
      <c r="O60" s="728">
        <f t="shared" si="24"/>
        <v>0</v>
      </c>
      <c r="P60" s="711">
        <f t="shared" si="26"/>
        <v>0</v>
      </c>
      <c r="Q60" s="713">
        <f t="shared" si="14"/>
        <v>0</v>
      </c>
      <c r="R60" s="714">
        <f>F60*$F$9+G60*$G$9+H60*$H$9+I60*$I$9+J60*$J$9</f>
        <v>0</v>
      </c>
      <c r="S60" s="715">
        <f t="shared" si="17"/>
        <v>0</v>
      </c>
      <c r="T60" s="716">
        <f t="shared" si="15"/>
        <v>0</v>
      </c>
      <c r="U60" s="656"/>
    </row>
    <row r="61" spans="2:21" ht="15.95" customHeight="1" x14ac:dyDescent="0.2">
      <c r="B61" s="657"/>
      <c r="C61" s="658"/>
      <c r="D61" s="796">
        <v>5</v>
      </c>
      <c r="E61" s="872"/>
      <c r="F61" s="754"/>
      <c r="G61" s="754"/>
      <c r="H61" s="741"/>
      <c r="I61" s="798"/>
      <c r="J61" s="799"/>
      <c r="K61" s="800"/>
      <c r="L61" s="665"/>
      <c r="M61" s="662"/>
      <c r="N61" s="663"/>
      <c r="O61" s="728">
        <f t="shared" si="24"/>
        <v>0</v>
      </c>
      <c r="P61" s="711">
        <f t="shared" si="26"/>
        <v>0</v>
      </c>
      <c r="Q61" s="713">
        <f t="shared" si="14"/>
        <v>0</v>
      </c>
      <c r="R61" s="714">
        <f t="shared" si="16"/>
        <v>0</v>
      </c>
      <c r="S61" s="715">
        <f t="shared" si="17"/>
        <v>0</v>
      </c>
      <c r="T61" s="716">
        <f t="shared" si="15"/>
        <v>0</v>
      </c>
      <c r="U61" s="656"/>
    </row>
    <row r="62" spans="2:21" ht="15.95" customHeight="1" x14ac:dyDescent="0.2">
      <c r="B62" s="657"/>
      <c r="C62" s="658"/>
      <c r="D62" s="796">
        <v>6</v>
      </c>
      <c r="E62" s="872"/>
      <c r="F62" s="754"/>
      <c r="G62" s="754"/>
      <c r="H62" s="741"/>
      <c r="I62" s="798"/>
      <c r="J62" s="799"/>
      <c r="K62" s="800"/>
      <c r="L62" s="665"/>
      <c r="M62" s="662"/>
      <c r="N62" s="663"/>
      <c r="O62" s="728">
        <f t="shared" si="24"/>
        <v>0</v>
      </c>
      <c r="P62" s="711">
        <f t="shared" si="26"/>
        <v>0</v>
      </c>
      <c r="Q62" s="713">
        <f t="shared" si="14"/>
        <v>0</v>
      </c>
      <c r="R62" s="714">
        <f t="shared" si="16"/>
        <v>0</v>
      </c>
      <c r="S62" s="715">
        <f t="shared" si="17"/>
        <v>0</v>
      </c>
      <c r="T62" s="716">
        <f t="shared" si="15"/>
        <v>0</v>
      </c>
      <c r="U62" s="656"/>
    </row>
    <row r="63" spans="2:21" ht="15.95" customHeight="1" x14ac:dyDescent="0.2">
      <c r="B63" s="657"/>
      <c r="C63" s="658"/>
      <c r="D63" s="796">
        <v>7</v>
      </c>
      <c r="E63" s="872"/>
      <c r="F63" s="754"/>
      <c r="G63" s="754"/>
      <c r="H63" s="741"/>
      <c r="I63" s="798"/>
      <c r="J63" s="799"/>
      <c r="K63" s="800"/>
      <c r="L63" s="665"/>
      <c r="M63" s="662"/>
      <c r="N63" s="663"/>
      <c r="O63" s="728">
        <f t="shared" si="24"/>
        <v>0</v>
      </c>
      <c r="P63" s="711">
        <f t="shared" si="26"/>
        <v>0</v>
      </c>
      <c r="Q63" s="713">
        <f t="shared" si="14"/>
        <v>0</v>
      </c>
      <c r="R63" s="714">
        <f t="shared" si="16"/>
        <v>0</v>
      </c>
      <c r="S63" s="715">
        <f t="shared" si="17"/>
        <v>0</v>
      </c>
      <c r="T63" s="716">
        <f t="shared" si="15"/>
        <v>0</v>
      </c>
      <c r="U63" s="656"/>
    </row>
    <row r="64" spans="2:21" ht="15.95" customHeight="1" thickBot="1" x14ac:dyDescent="0.25">
      <c r="B64" s="679"/>
      <c r="C64" s="680"/>
      <c r="D64" s="807">
        <v>8</v>
      </c>
      <c r="E64" s="1012"/>
      <c r="F64" s="761"/>
      <c r="G64" s="761"/>
      <c r="H64" s="808"/>
      <c r="I64" s="809"/>
      <c r="J64" s="810"/>
      <c r="K64" s="811"/>
      <c r="L64" s="688"/>
      <c r="M64" s="685"/>
      <c r="N64" s="686"/>
      <c r="O64" s="763">
        <f t="shared" si="24"/>
        <v>0</v>
      </c>
      <c r="P64" s="763">
        <f t="shared" si="26"/>
        <v>0</v>
      </c>
      <c r="Q64" s="764">
        <f t="shared" si="14"/>
        <v>0</v>
      </c>
      <c r="R64" s="765">
        <f t="shared" si="16"/>
        <v>0</v>
      </c>
      <c r="S64" s="766">
        <f t="shared" si="17"/>
        <v>0</v>
      </c>
      <c r="T64" s="767">
        <f t="shared" si="15"/>
        <v>0</v>
      </c>
      <c r="U64" s="689"/>
    </row>
    <row r="65" spans="2:21" ht="19.5" customHeight="1" thickTop="1" x14ac:dyDescent="0.2">
      <c r="B65" s="1549" t="s">
        <v>491</v>
      </c>
      <c r="C65" s="1550"/>
      <c r="D65" s="1550"/>
      <c r="E65" s="1551"/>
      <c r="F65" s="759"/>
      <c r="G65" s="759"/>
      <c r="H65" s="803"/>
      <c r="I65" s="804"/>
      <c r="J65" s="805"/>
      <c r="K65" s="806"/>
      <c r="L65" s="677"/>
      <c r="M65" s="674"/>
      <c r="N65" s="675"/>
      <c r="O65" s="728">
        <f t="shared" si="24"/>
        <v>0</v>
      </c>
      <c r="P65" s="728">
        <f t="shared" si="26"/>
        <v>0</v>
      </c>
      <c r="Q65" s="730">
        <f t="shared" si="14"/>
        <v>0</v>
      </c>
      <c r="R65" s="551">
        <f t="shared" si="16"/>
        <v>0</v>
      </c>
      <c r="S65" s="552">
        <f t="shared" si="17"/>
        <v>0</v>
      </c>
      <c r="T65" s="733">
        <f t="shared" si="15"/>
        <v>0</v>
      </c>
      <c r="U65" s="678"/>
    </row>
    <row r="66" spans="2:21" ht="19.5" customHeight="1" x14ac:dyDescent="0.2">
      <c r="B66" s="1552" t="s">
        <v>453</v>
      </c>
      <c r="C66" s="1553"/>
      <c r="D66" s="1553"/>
      <c r="E66" s="1554"/>
      <c r="F66" s="754"/>
      <c r="G66" s="754"/>
      <c r="H66" s="741"/>
      <c r="I66" s="798"/>
      <c r="J66" s="799"/>
      <c r="K66" s="800"/>
      <c r="L66" s="665"/>
      <c r="M66" s="662"/>
      <c r="N66" s="663"/>
      <c r="O66" s="728">
        <f t="shared" si="24"/>
        <v>0</v>
      </c>
      <c r="P66" s="711">
        <f t="shared" si="26"/>
        <v>0</v>
      </c>
      <c r="Q66" s="713">
        <f t="shared" si="14"/>
        <v>0</v>
      </c>
      <c r="R66" s="714">
        <f t="shared" si="16"/>
        <v>0</v>
      </c>
      <c r="S66" s="715">
        <f>K66*$K$9+L66*$L$9+M66*$M$9+N66*$N$9</f>
        <v>0</v>
      </c>
      <c r="T66" s="716">
        <f>SUM(R66:S66)</f>
        <v>0</v>
      </c>
      <c r="U66" s="656"/>
    </row>
    <row r="67" spans="2:21" ht="19.5" customHeight="1" x14ac:dyDescent="0.2">
      <c r="B67" s="1552" t="s">
        <v>492</v>
      </c>
      <c r="C67" s="1553"/>
      <c r="D67" s="1553"/>
      <c r="E67" s="1554"/>
      <c r="F67" s="754"/>
      <c r="G67" s="754"/>
      <c r="H67" s="741"/>
      <c r="I67" s="798"/>
      <c r="J67" s="799"/>
      <c r="K67" s="800"/>
      <c r="L67" s="665"/>
      <c r="M67" s="662"/>
      <c r="N67" s="663"/>
      <c r="O67" s="728">
        <f t="shared" si="24"/>
        <v>0</v>
      </c>
      <c r="P67" s="711">
        <f t="shared" si="26"/>
        <v>0</v>
      </c>
      <c r="Q67" s="713">
        <f t="shared" si="14"/>
        <v>0</v>
      </c>
      <c r="R67" s="714">
        <f t="shared" si="16"/>
        <v>0</v>
      </c>
      <c r="S67" s="715">
        <f>K67*$K$9+L67*$L$9+M67*$M$9+N67*$N$9</f>
        <v>0</v>
      </c>
      <c r="T67" s="716">
        <f t="shared" si="15"/>
        <v>0</v>
      </c>
      <c r="U67" s="656"/>
    </row>
    <row r="68" spans="2:21" ht="19.5" customHeight="1" thickBot="1" x14ac:dyDescent="0.25">
      <c r="B68" s="1555" t="s">
        <v>493</v>
      </c>
      <c r="C68" s="1556"/>
      <c r="D68" s="1556"/>
      <c r="E68" s="1557"/>
      <c r="F68" s="754"/>
      <c r="G68" s="754"/>
      <c r="H68" s="741"/>
      <c r="I68" s="812"/>
      <c r="J68" s="799"/>
      <c r="K68" s="813"/>
      <c r="L68" s="665"/>
      <c r="M68" s="662"/>
      <c r="N68" s="663"/>
      <c r="O68" s="728">
        <f t="shared" si="24"/>
        <v>0</v>
      </c>
      <c r="P68" s="711">
        <f t="shared" si="26"/>
        <v>0</v>
      </c>
      <c r="Q68" s="713">
        <f t="shared" si="14"/>
        <v>0</v>
      </c>
      <c r="R68" s="768">
        <f t="shared" si="16"/>
        <v>0</v>
      </c>
      <c r="S68" s="769">
        <f t="shared" si="17"/>
        <v>0</v>
      </c>
      <c r="T68" s="716">
        <f t="shared" si="15"/>
        <v>0</v>
      </c>
      <c r="U68" s="692"/>
    </row>
    <row r="69" spans="2:21" x14ac:dyDescent="0.2">
      <c r="D69" s="693" t="s">
        <v>302</v>
      </c>
      <c r="E69" s="694" t="s">
        <v>497</v>
      </c>
      <c r="F69" s="1088"/>
      <c r="G69" s="1088"/>
      <c r="H69" s="1088"/>
      <c r="I69" s="695"/>
      <c r="J69" s="1089"/>
      <c r="K69" s="1089"/>
      <c r="L69" s="1089"/>
      <c r="M69" s="1089"/>
      <c r="N69" s="1089"/>
      <c r="O69" s="1089"/>
      <c r="P69" s="1089"/>
      <c r="Q69" s="1089"/>
      <c r="R69" s="1089"/>
      <c r="S69" s="1089"/>
      <c r="T69" s="1089"/>
    </row>
    <row r="70" spans="2:21" x14ac:dyDescent="0.2">
      <c r="E70" s="696"/>
      <c r="F70" s="696"/>
      <c r="G70" s="696"/>
      <c r="H70" s="696"/>
      <c r="I70" s="697"/>
      <c r="J70" s="697"/>
      <c r="K70" s="697"/>
      <c r="L70" s="697"/>
      <c r="M70" s="697"/>
      <c r="N70" s="697"/>
      <c r="O70" s="697"/>
      <c r="P70" s="697"/>
      <c r="Q70" s="698"/>
      <c r="R70" s="698"/>
      <c r="S70" s="698"/>
      <c r="T70" s="698"/>
    </row>
    <row r="71" spans="2:21" ht="15.75" x14ac:dyDescent="0.25">
      <c r="B71" s="814" t="s">
        <v>498</v>
      </c>
      <c r="C71" s="815"/>
      <c r="D71" s="815"/>
      <c r="E71" s="816"/>
      <c r="F71" s="702"/>
      <c r="G71" s="702"/>
      <c r="H71" s="702"/>
      <c r="I71" s="703"/>
      <c r="J71" s="703"/>
      <c r="K71" s="703"/>
      <c r="L71" s="702"/>
      <c r="M71" s="702"/>
      <c r="N71" s="704"/>
      <c r="O71" s="704"/>
      <c r="P71" s="704"/>
      <c r="Q71" s="702"/>
      <c r="R71" s="702"/>
      <c r="S71" s="702"/>
      <c r="T71" s="702"/>
    </row>
    <row r="72" spans="2:21" x14ac:dyDescent="0.2">
      <c r="E72" s="702"/>
      <c r="F72" s="702"/>
      <c r="G72" s="702"/>
      <c r="H72" s="702"/>
      <c r="I72" s="705"/>
      <c r="J72" s="703"/>
      <c r="K72" s="703"/>
      <c r="L72" s="702"/>
      <c r="M72" s="702"/>
      <c r="N72" s="704"/>
      <c r="O72" s="704"/>
      <c r="P72" s="704"/>
      <c r="Q72" s="702"/>
      <c r="R72" s="702"/>
      <c r="S72" s="702"/>
      <c r="T72" s="702"/>
    </row>
    <row r="73" spans="2:21" x14ac:dyDescent="0.2">
      <c r="E73" s="702"/>
      <c r="F73" s="702"/>
      <c r="G73" s="702"/>
      <c r="H73" s="702"/>
      <c r="I73" s="703"/>
      <c r="J73" s="703"/>
      <c r="K73" s="703"/>
      <c r="L73" s="702"/>
      <c r="M73" s="702"/>
      <c r="N73" s="704"/>
      <c r="O73" s="704"/>
      <c r="P73" s="704"/>
      <c r="Q73" s="702"/>
      <c r="R73" s="702"/>
      <c r="S73" s="702"/>
      <c r="T73" s="702"/>
    </row>
  </sheetData>
  <sheetProtection algorithmName="SHA-512" hashValue="XMnPuMucqlTuYw4t9ACKu3Sxtugr18DmS6vQg5au0iiuef5N+bL8DYfVHhU24DXeg0+frQJrp8vKTGryX6Jgpg==" saltValue="QoebI4WUp49Tn0BFshpKXg==" spinCount="100000" sheet="1" formatRows="0"/>
  <mergeCells count="28">
    <mergeCell ref="B56:E56"/>
    <mergeCell ref="B65:E65"/>
    <mergeCell ref="B66:E66"/>
    <mergeCell ref="B67:E67"/>
    <mergeCell ref="B68:E68"/>
    <mergeCell ref="B51:E51"/>
    <mergeCell ref="F7:J7"/>
    <mergeCell ref="K7:N7"/>
    <mergeCell ref="F8:N8"/>
    <mergeCell ref="R8:R10"/>
    <mergeCell ref="B17:E17"/>
    <mergeCell ref="B19:C30"/>
    <mergeCell ref="B31:B50"/>
    <mergeCell ref="C31:C49"/>
    <mergeCell ref="C50:E50"/>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327F93E0-9779-4CF6-9F44-ABD46D26F6C8}">
          <x14:formula1>
            <xm:f>słownik!$A$2:$A$76</xm:f>
          </x14:formula1>
          <xm:sqref>E52:E55 E57:E64 E35</xm:sqref>
        </x14:dataValidation>
        <x14:dataValidation type="list" allowBlank="1" showInputMessage="1" showErrorMessage="1" xr:uid="{142A2DCC-53E0-4166-BE43-0670184122D0}">
          <x14:formula1>
            <xm:f>słownik!$K$44:$K$60</xm:f>
          </x14:formula1>
          <xm:sqref>N4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E574-25EA-4674-9BF4-7B50E981BCA9}">
  <sheetPr>
    <tabColor rgb="FFFF0000"/>
  </sheetPr>
  <dimension ref="B1:W72"/>
  <sheetViews>
    <sheetView showGridLines="0" view="pageBreakPreview" topLeftCell="A22" zoomScale="80" zoomScaleNormal="80" zoomScaleSheetLayoutView="80" workbookViewId="0">
      <selection activeCell="S1" sqref="S1:T1"/>
    </sheetView>
  </sheetViews>
  <sheetFormatPr defaultColWidth="9.28515625" defaultRowHeight="12.75" x14ac:dyDescent="0.2"/>
  <cols>
    <col min="1" max="1" width="4.5703125" style="512" customWidth="1"/>
    <col min="2" max="2" width="4.42578125" style="512" customWidth="1"/>
    <col min="3" max="3" width="5.42578125" style="512" customWidth="1"/>
    <col min="4" max="4" width="6.5703125" style="512" customWidth="1"/>
    <col min="5" max="5" width="35.5703125" style="512" customWidth="1"/>
    <col min="6" max="14" width="5.7109375" style="512" customWidth="1"/>
    <col min="15" max="16" width="7.7109375" style="512" customWidth="1"/>
    <col min="17" max="17" width="9.42578125" style="512" customWidth="1"/>
    <col min="18" max="19" width="7.7109375" style="512" customWidth="1"/>
    <col min="20" max="20" width="10" style="512" customWidth="1"/>
    <col min="21" max="21" width="13.85546875" style="512" customWidth="1"/>
    <col min="22" max="16384" width="9.28515625" style="512"/>
  </cols>
  <sheetData>
    <row r="1" spans="2:23" ht="23.25" x14ac:dyDescent="0.35">
      <c r="B1" s="507"/>
      <c r="C1" s="507"/>
      <c r="D1" s="507"/>
      <c r="E1" s="508" t="str">
        <f>wizyt!C3</f>
        <v>??</v>
      </c>
      <c r="F1" s="508"/>
      <c r="G1" s="508"/>
      <c r="H1" s="508"/>
      <c r="I1" s="509"/>
      <c r="J1" s="509"/>
      <c r="K1" s="509"/>
      <c r="L1" s="509"/>
      <c r="M1" s="509"/>
      <c r="N1" s="509"/>
      <c r="O1" s="509"/>
      <c r="P1" s="509"/>
      <c r="Q1" s="509"/>
      <c r="R1" s="509"/>
      <c r="S1" s="1019" t="str">
        <f>wizyt!$B$1</f>
        <v xml:space="preserve"> </v>
      </c>
      <c r="T1" s="1020" t="str">
        <f>wizyt!$D$1</f>
        <v xml:space="preserve"> </v>
      </c>
      <c r="U1" s="511"/>
    </row>
    <row r="2" spans="2:23" ht="18" x14ac:dyDescent="0.2">
      <c r="B2" s="513"/>
      <c r="C2" s="513"/>
      <c r="D2" s="513"/>
      <c r="E2" s="1487" t="s">
        <v>462</v>
      </c>
      <c r="F2" s="1487"/>
      <c r="G2" s="1487"/>
      <c r="H2" s="1487"/>
      <c r="I2" s="1487"/>
      <c r="J2" s="1487"/>
      <c r="K2" s="1487"/>
      <c r="L2" s="1487"/>
      <c r="M2" s="1487"/>
      <c r="N2" s="1487"/>
      <c r="O2" s="1487"/>
      <c r="P2" s="514" t="str">
        <f>wizyt!H3</f>
        <v>2023/2024</v>
      </c>
      <c r="Q2" s="514"/>
      <c r="R2" s="514"/>
      <c r="S2" s="514"/>
      <c r="T2" s="274"/>
      <c r="U2" s="513"/>
    </row>
    <row r="3" spans="2:23" ht="18.75" customHeight="1" x14ac:dyDescent="0.2">
      <c r="B3" s="1488" t="str">
        <f>wizyt!B6</f>
        <v>??</v>
      </c>
      <c r="C3" s="1488"/>
      <c r="D3" s="1488"/>
      <c r="E3" s="1488"/>
      <c r="F3" s="1488"/>
      <c r="G3" s="1488"/>
      <c r="H3" s="1488"/>
      <c r="I3" s="1488"/>
      <c r="J3" s="1488"/>
      <c r="K3" s="1488"/>
      <c r="L3" s="1488"/>
      <c r="M3" s="1488"/>
      <c r="N3" s="1488"/>
      <c r="O3" s="1488"/>
      <c r="P3" s="1488"/>
      <c r="Q3" s="1488"/>
      <c r="R3" s="1488"/>
      <c r="S3" s="1488"/>
      <c r="T3" s="1488"/>
      <c r="U3" s="1488"/>
    </row>
    <row r="4" spans="2:23" ht="22.5" customHeight="1" thickBot="1" x14ac:dyDescent="0.25">
      <c r="B4" s="274"/>
      <c r="C4" s="274"/>
      <c r="D4" s="274"/>
      <c r="E4" s="274"/>
      <c r="F4" s="515" t="s">
        <v>499</v>
      </c>
      <c r="G4" s="274"/>
      <c r="H4" s="274"/>
      <c r="I4" s="516"/>
      <c r="J4" s="516"/>
      <c r="K4" s="38"/>
      <c r="L4" s="516"/>
      <c r="M4" s="516" t="s">
        <v>463</v>
      </c>
      <c r="N4" s="1489" t="s">
        <v>134</v>
      </c>
      <c r="O4" s="1489"/>
      <c r="P4" s="1489"/>
      <c r="Q4" s="1489"/>
      <c r="R4" s="516"/>
      <c r="S4" s="516"/>
      <c r="T4" s="274"/>
      <c r="U4" s="513"/>
    </row>
    <row r="5" spans="2:23" ht="12.75" customHeight="1" x14ac:dyDescent="0.2">
      <c r="B5" s="1490" t="s">
        <v>464</v>
      </c>
      <c r="C5" s="1491"/>
      <c r="D5" s="1491"/>
      <c r="E5" s="1492"/>
      <c r="F5" s="1499" t="s">
        <v>465</v>
      </c>
      <c r="G5" s="1500"/>
      <c r="H5" s="1500"/>
      <c r="I5" s="1500"/>
      <c r="J5" s="1500"/>
      <c r="K5" s="1500"/>
      <c r="L5" s="1500"/>
      <c r="M5" s="1500"/>
      <c r="N5" s="1501"/>
      <c r="O5" s="1502" t="s">
        <v>466</v>
      </c>
      <c r="P5" s="1505" t="s">
        <v>256</v>
      </c>
      <c r="Q5" s="1508" t="s">
        <v>467</v>
      </c>
      <c r="R5" s="1511" t="s">
        <v>468</v>
      </c>
      <c r="S5" s="1512"/>
      <c r="T5" s="1513"/>
      <c r="U5" s="1517" t="s">
        <v>469</v>
      </c>
    </row>
    <row r="6" spans="2:23"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3"/>
      <c r="P6" s="1506"/>
      <c r="Q6" s="1509"/>
      <c r="R6" s="1514"/>
      <c r="S6" s="1515"/>
      <c r="T6" s="1516"/>
      <c r="U6" s="1518"/>
    </row>
    <row r="7" spans="2:23" ht="12.75" customHeight="1" x14ac:dyDescent="0.2">
      <c r="B7" s="1493"/>
      <c r="C7" s="1494"/>
      <c r="D7" s="1494"/>
      <c r="E7" s="1495"/>
      <c r="F7" s="1523" t="s">
        <v>466</v>
      </c>
      <c r="G7" s="1524"/>
      <c r="H7" s="1524"/>
      <c r="I7" s="1524"/>
      <c r="J7" s="1525"/>
      <c r="K7" s="1526" t="s">
        <v>256</v>
      </c>
      <c r="L7" s="1527"/>
      <c r="M7" s="1527"/>
      <c r="N7" s="1528"/>
      <c r="O7" s="1503"/>
      <c r="P7" s="1506"/>
      <c r="Q7" s="1509"/>
      <c r="R7" s="1514"/>
      <c r="S7" s="1515"/>
      <c r="T7" s="1516"/>
      <c r="U7" s="1518"/>
    </row>
    <row r="8" spans="2:23" ht="12.75" customHeight="1" x14ac:dyDescent="0.2">
      <c r="B8" s="1493"/>
      <c r="C8" s="1494"/>
      <c r="D8" s="1494"/>
      <c r="E8" s="1495"/>
      <c r="F8" s="1529" t="s">
        <v>470</v>
      </c>
      <c r="G8" s="1530"/>
      <c r="H8" s="1530"/>
      <c r="I8" s="1530"/>
      <c r="J8" s="1530"/>
      <c r="K8" s="1530"/>
      <c r="L8" s="1530"/>
      <c r="M8" s="1530"/>
      <c r="N8" s="1531"/>
      <c r="O8" s="1503"/>
      <c r="P8" s="1506"/>
      <c r="Q8" s="1509"/>
      <c r="R8" s="1478" t="s">
        <v>471</v>
      </c>
      <c r="S8" s="1478" t="s">
        <v>472</v>
      </c>
      <c r="T8" s="1481" t="s">
        <v>245</v>
      </c>
      <c r="U8" s="1518"/>
    </row>
    <row r="9" spans="2:23" ht="12.75" customHeight="1" x14ac:dyDescent="0.2">
      <c r="B9" s="1493"/>
      <c r="C9" s="1494"/>
      <c r="D9" s="1494"/>
      <c r="E9" s="1495"/>
      <c r="F9" s="986">
        <f>Kalendarz!$F$32</f>
        <v>32</v>
      </c>
      <c r="G9" s="986">
        <f>Kalendarz!$F$32</f>
        <v>32</v>
      </c>
      <c r="H9" s="986">
        <f>Kalendarz!$F$32</f>
        <v>32</v>
      </c>
      <c r="I9" s="986">
        <f>Kalendarz!$F$32</f>
        <v>32</v>
      </c>
      <c r="J9" s="986">
        <f>Kalendarz!$F$32</f>
        <v>32</v>
      </c>
      <c r="K9" s="986">
        <f>Kalendarz!$F$32</f>
        <v>32</v>
      </c>
      <c r="L9" s="986">
        <f>Kalendarz!$F$32</f>
        <v>32</v>
      </c>
      <c r="M9" s="986">
        <f>Kalendarz!$F$32</f>
        <v>32</v>
      </c>
      <c r="N9" s="986">
        <f>Kalendarz!$F$33</f>
        <v>23</v>
      </c>
      <c r="O9" s="1503"/>
      <c r="P9" s="1506"/>
      <c r="Q9" s="1509"/>
      <c r="R9" s="1479"/>
      <c r="S9" s="1479"/>
      <c r="T9" s="1482"/>
      <c r="U9" s="1518"/>
      <c r="W9" s="517"/>
    </row>
    <row r="10" spans="2:23" ht="16.5" customHeight="1" thickBot="1" x14ac:dyDescent="0.25">
      <c r="B10" s="1496"/>
      <c r="C10" s="1497"/>
      <c r="D10" s="1497"/>
      <c r="E10" s="1498"/>
      <c r="F10" s="1484" t="s">
        <v>473</v>
      </c>
      <c r="G10" s="1485"/>
      <c r="H10" s="1485"/>
      <c r="I10" s="1485"/>
      <c r="J10" s="1485"/>
      <c r="K10" s="1485"/>
      <c r="L10" s="1485"/>
      <c r="M10" s="1485"/>
      <c r="N10" s="1486"/>
      <c r="O10" s="1504"/>
      <c r="P10" s="1507"/>
      <c r="Q10" s="1510"/>
      <c r="R10" s="1480"/>
      <c r="S10" s="1480"/>
      <c r="T10" s="1483"/>
      <c r="U10" s="1519"/>
    </row>
    <row r="11" spans="2:23" ht="27" customHeight="1" thickBot="1" x14ac:dyDescent="0.25">
      <c r="B11" s="518"/>
      <c r="C11" s="519"/>
      <c r="D11" s="519"/>
      <c r="E11" s="520" t="s">
        <v>474</v>
      </c>
      <c r="F11" s="521">
        <f>F17+F12+F16+F15</f>
        <v>19</v>
      </c>
      <c r="G11" s="521">
        <f t="shared" ref="G11:M11" si="0">G17+G12+G16+G15</f>
        <v>20</v>
      </c>
      <c r="H11" s="521">
        <f t="shared" si="0"/>
        <v>19</v>
      </c>
      <c r="I11" s="521">
        <f t="shared" si="0"/>
        <v>26</v>
      </c>
      <c r="J11" s="522">
        <f t="shared" si="0"/>
        <v>28</v>
      </c>
      <c r="K11" s="523">
        <f>K17+K12+K16+K15</f>
        <v>24</v>
      </c>
      <c r="L11" s="524">
        <f>L17+L12+L16+L15</f>
        <v>23</v>
      </c>
      <c r="M11" s="524">
        <f t="shared" si="0"/>
        <v>20</v>
      </c>
      <c r="N11" s="525">
        <f>N17+N12+N16+N15</f>
        <v>20</v>
      </c>
      <c r="O11" s="526">
        <f>O17+O12+O15+O16</f>
        <v>112</v>
      </c>
      <c r="P11" s="527">
        <f>P17+P12+P16+P15</f>
        <v>87</v>
      </c>
      <c r="Q11" s="528">
        <f>Q17+Q12+Q16+Q15</f>
        <v>199</v>
      </c>
      <c r="R11" s="529">
        <f>R17+R12+R16+R15</f>
        <v>3584</v>
      </c>
      <c r="S11" s="529">
        <f>SUM(S15:S17)+S12</f>
        <v>2604</v>
      </c>
      <c r="T11" s="529">
        <f>T17+T12+T15+T16</f>
        <v>6188</v>
      </c>
      <c r="U11" s="530"/>
    </row>
    <row r="12" spans="2:23" ht="23.25" customHeight="1" x14ac:dyDescent="0.2">
      <c r="B12" s="531"/>
      <c r="C12" s="532"/>
      <c r="D12" s="532"/>
      <c r="E12" s="533" t="s">
        <v>475</v>
      </c>
      <c r="F12" s="1075">
        <f>SUM(F13:F14)</f>
        <v>19</v>
      </c>
      <c r="G12" s="1075">
        <f t="shared" ref="G12:N12" si="1">SUM(G13:G14)</f>
        <v>20</v>
      </c>
      <c r="H12" s="1075">
        <f t="shared" si="1"/>
        <v>19</v>
      </c>
      <c r="I12" s="1075">
        <f t="shared" si="1"/>
        <v>26</v>
      </c>
      <c r="J12" s="1076">
        <f t="shared" si="1"/>
        <v>28</v>
      </c>
      <c r="K12" s="534">
        <f t="shared" si="1"/>
        <v>24</v>
      </c>
      <c r="L12" s="1077">
        <f t="shared" si="1"/>
        <v>23</v>
      </c>
      <c r="M12" s="1077">
        <f t="shared" si="1"/>
        <v>20</v>
      </c>
      <c r="N12" s="534">
        <f t="shared" si="1"/>
        <v>20</v>
      </c>
      <c r="O12" s="1078">
        <f>SUM(F12:J12)</f>
        <v>112</v>
      </c>
      <c r="P12" s="535">
        <f>SUM(K12:N12)</f>
        <v>87</v>
      </c>
      <c r="Q12" s="536">
        <f>SUM(O12:P12)</f>
        <v>199</v>
      </c>
      <c r="R12" s="537">
        <f>SUM(R13:R14)</f>
        <v>3584</v>
      </c>
      <c r="S12" s="537">
        <f>SUM(S13:S14)</f>
        <v>2604</v>
      </c>
      <c r="T12" s="1079">
        <f>SUM(T13:T14)</f>
        <v>6188</v>
      </c>
      <c r="U12" s="538"/>
    </row>
    <row r="13" spans="2:23" ht="14.25" customHeight="1" x14ac:dyDescent="0.2">
      <c r="B13" s="539"/>
      <c r="C13" s="540"/>
      <c r="D13" s="540"/>
      <c r="E13" s="541" t="s">
        <v>476</v>
      </c>
      <c r="F13" s="542">
        <f>SUM(F19:F30)</f>
        <v>0</v>
      </c>
      <c r="G13" s="542">
        <f t="shared" ref="G13:N13" si="2">SUM(G19:G30)</f>
        <v>0</v>
      </c>
      <c r="H13" s="543">
        <f t="shared" si="2"/>
        <v>0</v>
      </c>
      <c r="I13" s="542">
        <f t="shared" si="2"/>
        <v>0</v>
      </c>
      <c r="J13" s="544">
        <f t="shared" si="2"/>
        <v>0</v>
      </c>
      <c r="K13" s="545">
        <f t="shared" si="2"/>
        <v>0</v>
      </c>
      <c r="L13" s="546">
        <f t="shared" si="2"/>
        <v>0</v>
      </c>
      <c r="M13" s="546">
        <f t="shared" si="2"/>
        <v>0</v>
      </c>
      <c r="N13" s="547">
        <f t="shared" si="2"/>
        <v>0</v>
      </c>
      <c r="O13" s="548">
        <f>SUM(F13:J13)</f>
        <v>0</v>
      </c>
      <c r="P13" s="535">
        <f>SUM(K13:N13)</f>
        <v>0</v>
      </c>
      <c r="Q13" s="536">
        <f>SUM(O13:P13)</f>
        <v>0</v>
      </c>
      <c r="R13" s="537">
        <f>F13*$F$9+G13*$G$9+H13*$H$9+I13*$I$9+J13*$J$9</f>
        <v>0</v>
      </c>
      <c r="S13" s="549">
        <f>K13*$K$9+L13*$L$9+M13*$M$9+N13*$N$9</f>
        <v>0</v>
      </c>
      <c r="T13" s="537">
        <f>SUM(R13:S13)</f>
        <v>0</v>
      </c>
      <c r="U13" s="538"/>
    </row>
    <row r="14" spans="2:23" ht="14.25" customHeight="1" x14ac:dyDescent="0.2">
      <c r="B14" s="539"/>
      <c r="C14" s="540"/>
      <c r="D14" s="540"/>
      <c r="E14" s="541" t="s">
        <v>477</v>
      </c>
      <c r="F14" s="542">
        <f t="shared" ref="F14:N14" si="3">SUM(F31:F49)</f>
        <v>19</v>
      </c>
      <c r="G14" s="542">
        <f t="shared" si="3"/>
        <v>20</v>
      </c>
      <c r="H14" s="543">
        <f t="shared" si="3"/>
        <v>19</v>
      </c>
      <c r="I14" s="542">
        <f t="shared" si="3"/>
        <v>26</v>
      </c>
      <c r="J14" s="544">
        <f t="shared" si="3"/>
        <v>28</v>
      </c>
      <c r="K14" s="545">
        <f t="shared" si="3"/>
        <v>24</v>
      </c>
      <c r="L14" s="546">
        <f t="shared" si="3"/>
        <v>23</v>
      </c>
      <c r="M14" s="546">
        <f t="shared" si="3"/>
        <v>20</v>
      </c>
      <c r="N14" s="547">
        <f t="shared" si="3"/>
        <v>20</v>
      </c>
      <c r="O14" s="548">
        <f>SUM(F14:J14)</f>
        <v>112</v>
      </c>
      <c r="P14" s="535">
        <f t="shared" ref="P14:P16" si="4">SUM(K14:N14)</f>
        <v>87</v>
      </c>
      <c r="Q14" s="536">
        <f>SUM(O14:P14)</f>
        <v>199</v>
      </c>
      <c r="R14" s="537">
        <f>F14*$F$9+G14*$G$9+H14*$H$9+I14*$I$9+J14*$J$9</f>
        <v>3584</v>
      </c>
      <c r="S14" s="549">
        <f t="shared" ref="S14:S17" si="5">K14*$K$9+L14*$L$9+M14*$M$9+N14*$N$9</f>
        <v>2604</v>
      </c>
      <c r="T14" s="537">
        <f>SUM(R14:S14)</f>
        <v>6188</v>
      </c>
      <c r="U14" s="538"/>
      <c r="W14" s="550"/>
    </row>
    <row r="15" spans="2:23" ht="14.25" customHeight="1" x14ac:dyDescent="0.2">
      <c r="B15" s="539"/>
      <c r="C15" s="540"/>
      <c r="D15" s="540"/>
      <c r="E15" s="541" t="s">
        <v>478</v>
      </c>
      <c r="F15" s="542">
        <f>F50</f>
        <v>0</v>
      </c>
      <c r="G15" s="542">
        <f t="shared" ref="G15:N15" si="6">G50</f>
        <v>0</v>
      </c>
      <c r="H15" s="542">
        <f t="shared" si="6"/>
        <v>0</v>
      </c>
      <c r="I15" s="542">
        <f t="shared" si="6"/>
        <v>0</v>
      </c>
      <c r="J15" s="544">
        <f t="shared" si="6"/>
        <v>0</v>
      </c>
      <c r="K15" s="545">
        <f t="shared" si="6"/>
        <v>0</v>
      </c>
      <c r="L15" s="546">
        <f t="shared" si="6"/>
        <v>0</v>
      </c>
      <c r="M15" s="546">
        <f t="shared" si="6"/>
        <v>0</v>
      </c>
      <c r="N15" s="545">
        <f t="shared" si="6"/>
        <v>0</v>
      </c>
      <c r="O15" s="548">
        <f t="shared" ref="O15" si="7">SUM(F15:J15)</f>
        <v>0</v>
      </c>
      <c r="P15" s="535">
        <f t="shared" si="4"/>
        <v>0</v>
      </c>
      <c r="Q15" s="536">
        <f t="shared" ref="Q15:Q16" si="8">SUM(O15:P15)</f>
        <v>0</v>
      </c>
      <c r="R15" s="537">
        <f t="shared" ref="R15:R17" si="9">F15*$F$9+G15*$G$9+H15*$H$9+I15*$I$9+J15*$J$9</f>
        <v>0</v>
      </c>
      <c r="S15" s="549">
        <f t="shared" si="5"/>
        <v>0</v>
      </c>
      <c r="T15" s="537">
        <f t="shared" ref="T15:T16" si="10">SUM(R15:S15)</f>
        <v>0</v>
      </c>
      <c r="U15" s="538"/>
      <c r="W15" s="550"/>
    </row>
    <row r="16" spans="2:23" ht="14.25" customHeight="1" x14ac:dyDescent="0.2">
      <c r="B16" s="539"/>
      <c r="C16" s="540"/>
      <c r="D16" s="540"/>
      <c r="E16" s="541" t="s">
        <v>479</v>
      </c>
      <c r="F16" s="542">
        <f>F55</f>
        <v>0</v>
      </c>
      <c r="G16" s="542">
        <f t="shared" ref="G16:N16" si="11">G55</f>
        <v>0</v>
      </c>
      <c r="H16" s="542">
        <f t="shared" si="11"/>
        <v>0</v>
      </c>
      <c r="I16" s="542">
        <f t="shared" si="11"/>
        <v>0</v>
      </c>
      <c r="J16" s="544">
        <f t="shared" si="11"/>
        <v>0</v>
      </c>
      <c r="K16" s="545">
        <f t="shared" si="11"/>
        <v>0</v>
      </c>
      <c r="L16" s="546">
        <f t="shared" si="11"/>
        <v>0</v>
      </c>
      <c r="M16" s="546">
        <f t="shared" si="11"/>
        <v>0</v>
      </c>
      <c r="N16" s="545">
        <f t="shared" si="11"/>
        <v>0</v>
      </c>
      <c r="O16" s="548">
        <f>SUM(F16:J16)</f>
        <v>0</v>
      </c>
      <c r="P16" s="535">
        <f t="shared" si="4"/>
        <v>0</v>
      </c>
      <c r="Q16" s="536">
        <f t="shared" si="8"/>
        <v>0</v>
      </c>
      <c r="R16" s="551">
        <f>F16*$F$9+G16*$G$9+H16*$H$9+I16*$I$9+J16*$J$9</f>
        <v>0</v>
      </c>
      <c r="S16" s="552">
        <f>K16*$K$9+L16*$L$9+M16*$M$9+N16*$N$9</f>
        <v>0</v>
      </c>
      <c r="T16" s="537">
        <f t="shared" si="10"/>
        <v>0</v>
      </c>
      <c r="U16" s="538"/>
      <c r="W16" s="550"/>
    </row>
    <row r="17" spans="2:21" ht="21" customHeight="1" thickBot="1" x14ac:dyDescent="0.25">
      <c r="B17" s="1532" t="s">
        <v>480</v>
      </c>
      <c r="C17" s="1533"/>
      <c r="D17" s="1533"/>
      <c r="E17" s="1534"/>
      <c r="F17" s="553">
        <f>SUM(F64:F67)</f>
        <v>0</v>
      </c>
      <c r="G17" s="553">
        <f t="shared" ref="G17:J17" si="12">SUM(G64:G67)</f>
        <v>0</v>
      </c>
      <c r="H17" s="553">
        <f t="shared" si="12"/>
        <v>0</v>
      </c>
      <c r="I17" s="553">
        <f>SUM(I64:I67)</f>
        <v>0</v>
      </c>
      <c r="J17" s="554">
        <f t="shared" si="12"/>
        <v>0</v>
      </c>
      <c r="K17" s="555">
        <f>SUM(K64:K67)</f>
        <v>0</v>
      </c>
      <c r="L17" s="556">
        <f>SUM(L64:L67)</f>
        <v>0</v>
      </c>
      <c r="M17" s="556">
        <f t="shared" ref="M17:N17" si="13">SUM(M64:M67)</f>
        <v>0</v>
      </c>
      <c r="N17" s="555">
        <f t="shared" si="13"/>
        <v>0</v>
      </c>
      <c r="O17" s="557">
        <f>SUM(F17:J17)</f>
        <v>0</v>
      </c>
      <c r="P17" s="558">
        <f>SUM(K17:N17)</f>
        <v>0</v>
      </c>
      <c r="Q17" s="559">
        <f>SUM(O17:P17)</f>
        <v>0</v>
      </c>
      <c r="R17" s="537">
        <f t="shared" si="9"/>
        <v>0</v>
      </c>
      <c r="S17" s="549">
        <f t="shared" si="5"/>
        <v>0</v>
      </c>
      <c r="T17" s="560">
        <f>SUM(R17:S17)</f>
        <v>0</v>
      </c>
      <c r="U17" s="561"/>
    </row>
    <row r="18" spans="2:21" ht="27" customHeight="1" x14ac:dyDescent="0.2">
      <c r="B18" s="562"/>
      <c r="C18" s="1080"/>
      <c r="D18" s="1080"/>
      <c r="E18" s="1081" t="s">
        <v>481</v>
      </c>
      <c r="F18" s="1082"/>
      <c r="G18" s="1082"/>
      <c r="H18" s="1082"/>
      <c r="I18" s="1082"/>
      <c r="J18" s="1082"/>
      <c r="K18" s="1082"/>
      <c r="L18" s="1082"/>
      <c r="M18" s="1082"/>
      <c r="N18" s="1082"/>
      <c r="O18" s="1082"/>
      <c r="P18" s="1083"/>
      <c r="Q18" s="1082"/>
      <c r="R18" s="1082"/>
      <c r="S18" s="1082"/>
      <c r="T18" s="1084"/>
      <c r="U18" s="563"/>
    </row>
    <row r="19" spans="2:21" s="517" customFormat="1" ht="15.95" customHeight="1" x14ac:dyDescent="0.25">
      <c r="B19" s="1535" t="s">
        <v>482</v>
      </c>
      <c r="C19" s="1536"/>
      <c r="D19" s="564">
        <v>1</v>
      </c>
      <c r="E19" s="565" t="s">
        <v>445</v>
      </c>
      <c r="F19" s="707"/>
      <c r="G19" s="707"/>
      <c r="H19" s="707"/>
      <c r="I19" s="770"/>
      <c r="J19" s="771"/>
      <c r="K19" s="772"/>
      <c r="L19" s="817"/>
      <c r="M19" s="567"/>
      <c r="N19" s="568"/>
      <c r="O19" s="571">
        <f>SUM(F19:J19)</f>
        <v>0</v>
      </c>
      <c r="P19" s="572">
        <f>SUM(K19:N19)</f>
        <v>0</v>
      </c>
      <c r="Q19" s="573">
        <f t="shared" ref="Q19:Q67" si="14">SUM(F19:N19)</f>
        <v>0</v>
      </c>
      <c r="R19" s="574">
        <f>F19*$F$9+G19*$G$9+H19*$H$9+I19*$I$9+J19*$J$9</f>
        <v>0</v>
      </c>
      <c r="S19" s="575">
        <f>K19*$K$9+L19*$L$9+M19*$M$9+N19*$N$9</f>
        <v>0</v>
      </c>
      <c r="T19" s="576">
        <f t="shared" ref="T19:T67" si="15">SUM(R19:S19)</f>
        <v>0</v>
      </c>
      <c r="U19" s="577"/>
    </row>
    <row r="20" spans="2:21" s="517" customFormat="1" ht="15.95" customHeight="1" x14ac:dyDescent="0.25">
      <c r="B20" s="1537"/>
      <c r="C20" s="1538"/>
      <c r="D20" s="578">
        <v>2</v>
      </c>
      <c r="E20" s="579" t="s">
        <v>447</v>
      </c>
      <c r="F20" s="709"/>
      <c r="G20" s="709"/>
      <c r="H20" s="709"/>
      <c r="I20" s="773"/>
      <c r="J20" s="774"/>
      <c r="K20" s="775"/>
      <c r="L20" s="818"/>
      <c r="M20" s="581"/>
      <c r="N20" s="582"/>
      <c r="O20" s="711">
        <f>SUM(F20:J20)</f>
        <v>0</v>
      </c>
      <c r="P20" s="712">
        <f>SUM(K20:N20)</f>
        <v>0</v>
      </c>
      <c r="Q20" s="713">
        <f t="shared" si="14"/>
        <v>0</v>
      </c>
      <c r="R20" s="714">
        <f t="shared" ref="R20:R67" si="16">F20*$F$9+G20*$G$9+H20*$H$9+I20*$I$9+J20*$J$9</f>
        <v>0</v>
      </c>
      <c r="S20" s="715">
        <f t="shared" ref="S20:S67" si="17">K20*$K$9+L20*$L$9+M20*$M$9+N20*$N$9</f>
        <v>0</v>
      </c>
      <c r="T20" s="716">
        <f t="shared" si="15"/>
        <v>0</v>
      </c>
      <c r="U20" s="585"/>
    </row>
    <row r="21" spans="2:21" s="517" customFormat="1" ht="15.95" customHeight="1" x14ac:dyDescent="0.25">
      <c r="B21" s="1537"/>
      <c r="C21" s="1538"/>
      <c r="D21" s="578">
        <v>3</v>
      </c>
      <c r="E21" s="579" t="s">
        <v>446</v>
      </c>
      <c r="F21" s="709"/>
      <c r="G21" s="709"/>
      <c r="H21" s="709"/>
      <c r="I21" s="773"/>
      <c r="J21" s="774"/>
      <c r="K21" s="775"/>
      <c r="L21" s="818"/>
      <c r="M21" s="581"/>
      <c r="N21" s="582"/>
      <c r="O21" s="711">
        <f t="shared" ref="O21:O29" si="18">SUM(F21:J21)</f>
        <v>0</v>
      </c>
      <c r="P21" s="712">
        <f t="shared" ref="P21:P29" si="19">SUM(K21:N21)</f>
        <v>0</v>
      </c>
      <c r="Q21" s="713">
        <f t="shared" si="14"/>
        <v>0</v>
      </c>
      <c r="R21" s="714">
        <f t="shared" si="16"/>
        <v>0</v>
      </c>
      <c r="S21" s="715">
        <f t="shared" si="17"/>
        <v>0</v>
      </c>
      <c r="T21" s="716">
        <f t="shared" si="15"/>
        <v>0</v>
      </c>
      <c r="U21" s="585"/>
    </row>
    <row r="22" spans="2:21" s="517" customFormat="1" ht="15.95" customHeight="1" x14ac:dyDescent="0.25">
      <c r="B22" s="1537"/>
      <c r="C22" s="1538"/>
      <c r="D22" s="578">
        <v>4</v>
      </c>
      <c r="E22" s="579" t="s">
        <v>444</v>
      </c>
      <c r="F22" s="709"/>
      <c r="G22" s="709"/>
      <c r="H22" s="709"/>
      <c r="I22" s="773"/>
      <c r="J22" s="774"/>
      <c r="K22" s="775"/>
      <c r="L22" s="818"/>
      <c r="M22" s="581"/>
      <c r="N22" s="582"/>
      <c r="O22" s="711">
        <f t="shared" si="18"/>
        <v>0</v>
      </c>
      <c r="P22" s="712">
        <f t="shared" si="19"/>
        <v>0</v>
      </c>
      <c r="Q22" s="713">
        <f t="shared" si="14"/>
        <v>0</v>
      </c>
      <c r="R22" s="714">
        <f t="shared" si="16"/>
        <v>0</v>
      </c>
      <c r="S22" s="715">
        <f>K22*$K$9+L22*$L$9+M22*$M$9+N22*$N$9</f>
        <v>0</v>
      </c>
      <c r="T22" s="716">
        <f>SUM(R22:S22)</f>
        <v>0</v>
      </c>
      <c r="U22" s="585"/>
    </row>
    <row r="23" spans="2:21" s="517" customFormat="1" ht="15.95" customHeight="1" x14ac:dyDescent="0.25">
      <c r="B23" s="1537"/>
      <c r="C23" s="1538"/>
      <c r="D23" s="578">
        <v>5</v>
      </c>
      <c r="E23" s="579" t="s">
        <v>435</v>
      </c>
      <c r="F23" s="709"/>
      <c r="G23" s="709"/>
      <c r="H23" s="709"/>
      <c r="I23" s="773"/>
      <c r="J23" s="774"/>
      <c r="K23" s="775"/>
      <c r="L23" s="818"/>
      <c r="M23" s="581"/>
      <c r="N23" s="582"/>
      <c r="O23" s="711">
        <f t="shared" si="18"/>
        <v>0</v>
      </c>
      <c r="P23" s="712">
        <f t="shared" si="19"/>
        <v>0</v>
      </c>
      <c r="Q23" s="713">
        <f t="shared" si="14"/>
        <v>0</v>
      </c>
      <c r="R23" s="714">
        <f t="shared" si="16"/>
        <v>0</v>
      </c>
      <c r="S23" s="715">
        <f t="shared" si="17"/>
        <v>0</v>
      </c>
      <c r="T23" s="716">
        <f t="shared" si="15"/>
        <v>0</v>
      </c>
      <c r="U23" s="585"/>
    </row>
    <row r="24" spans="2:21" s="517" customFormat="1" ht="15.95" customHeight="1" x14ac:dyDescent="0.25">
      <c r="B24" s="1537"/>
      <c r="C24" s="1538"/>
      <c r="D24" s="578">
        <v>6</v>
      </c>
      <c r="E24" s="579" t="s">
        <v>442</v>
      </c>
      <c r="F24" s="709"/>
      <c r="G24" s="709"/>
      <c r="H24" s="709"/>
      <c r="I24" s="773"/>
      <c r="J24" s="774"/>
      <c r="K24" s="775"/>
      <c r="L24" s="818"/>
      <c r="M24" s="581"/>
      <c r="N24" s="582"/>
      <c r="O24" s="711">
        <f t="shared" si="18"/>
        <v>0</v>
      </c>
      <c r="P24" s="712">
        <f t="shared" si="19"/>
        <v>0</v>
      </c>
      <c r="Q24" s="713">
        <f t="shared" si="14"/>
        <v>0</v>
      </c>
      <c r="R24" s="714">
        <f t="shared" si="16"/>
        <v>0</v>
      </c>
      <c r="S24" s="715">
        <f t="shared" si="17"/>
        <v>0</v>
      </c>
      <c r="T24" s="716">
        <f t="shared" si="15"/>
        <v>0</v>
      </c>
      <c r="U24" s="585"/>
    </row>
    <row r="25" spans="2:21" s="517" customFormat="1" ht="15.95" customHeight="1" x14ac:dyDescent="0.25">
      <c r="B25" s="1537"/>
      <c r="C25" s="1538"/>
      <c r="D25" s="578">
        <v>7</v>
      </c>
      <c r="E25" s="579" t="s">
        <v>438</v>
      </c>
      <c r="F25" s="709"/>
      <c r="G25" s="709"/>
      <c r="H25" s="709"/>
      <c r="I25" s="773"/>
      <c r="J25" s="774"/>
      <c r="K25" s="775"/>
      <c r="L25" s="818"/>
      <c r="M25" s="581"/>
      <c r="N25" s="582"/>
      <c r="O25" s="711">
        <f t="shared" si="18"/>
        <v>0</v>
      </c>
      <c r="P25" s="712">
        <f t="shared" si="19"/>
        <v>0</v>
      </c>
      <c r="Q25" s="713">
        <f t="shared" si="14"/>
        <v>0</v>
      </c>
      <c r="R25" s="714">
        <f t="shared" si="16"/>
        <v>0</v>
      </c>
      <c r="S25" s="715">
        <f t="shared" si="17"/>
        <v>0</v>
      </c>
      <c r="T25" s="716">
        <f t="shared" si="15"/>
        <v>0</v>
      </c>
      <c r="U25" s="585"/>
    </row>
    <row r="26" spans="2:21" s="517" customFormat="1" ht="15.95" customHeight="1" x14ac:dyDescent="0.25">
      <c r="B26" s="1537"/>
      <c r="C26" s="1538"/>
      <c r="D26" s="578">
        <v>8</v>
      </c>
      <c r="E26" s="579" t="s">
        <v>443</v>
      </c>
      <c r="F26" s="709"/>
      <c r="G26" s="709"/>
      <c r="H26" s="709"/>
      <c r="I26" s="773"/>
      <c r="J26" s="774"/>
      <c r="K26" s="775"/>
      <c r="L26" s="818"/>
      <c r="M26" s="581"/>
      <c r="N26" s="582"/>
      <c r="O26" s="711">
        <f t="shared" si="18"/>
        <v>0</v>
      </c>
      <c r="P26" s="712">
        <f t="shared" si="19"/>
        <v>0</v>
      </c>
      <c r="Q26" s="713">
        <f t="shared" si="14"/>
        <v>0</v>
      </c>
      <c r="R26" s="714">
        <f t="shared" si="16"/>
        <v>0</v>
      </c>
      <c r="S26" s="715">
        <f t="shared" si="17"/>
        <v>0</v>
      </c>
      <c r="T26" s="716">
        <f t="shared" si="15"/>
        <v>0</v>
      </c>
      <c r="U26" s="585"/>
    </row>
    <row r="27" spans="2:21" s="517" customFormat="1" ht="15.95" customHeight="1" x14ac:dyDescent="0.25">
      <c r="B27" s="1537"/>
      <c r="C27" s="1538"/>
      <c r="D27" s="578">
        <v>9</v>
      </c>
      <c r="E27" s="579" t="s">
        <v>450</v>
      </c>
      <c r="F27" s="709"/>
      <c r="G27" s="709"/>
      <c r="H27" s="709"/>
      <c r="I27" s="773"/>
      <c r="J27" s="774"/>
      <c r="K27" s="775"/>
      <c r="L27" s="818"/>
      <c r="M27" s="581"/>
      <c r="N27" s="582"/>
      <c r="O27" s="711">
        <f t="shared" si="18"/>
        <v>0</v>
      </c>
      <c r="P27" s="712">
        <f t="shared" si="19"/>
        <v>0</v>
      </c>
      <c r="Q27" s="713">
        <f t="shared" si="14"/>
        <v>0</v>
      </c>
      <c r="R27" s="714">
        <f>F27*$F$9+G27*$G$9+H27*$H$9+I27*$I$9+J27*$J$9</f>
        <v>0</v>
      </c>
      <c r="S27" s="715">
        <f t="shared" si="17"/>
        <v>0</v>
      </c>
      <c r="T27" s="716">
        <f t="shared" si="15"/>
        <v>0</v>
      </c>
      <c r="U27" s="585"/>
    </row>
    <row r="28" spans="2:21" s="517" customFormat="1" ht="15.95" customHeight="1" x14ac:dyDescent="0.25">
      <c r="B28" s="1537"/>
      <c r="C28" s="1538"/>
      <c r="D28" s="578">
        <v>10</v>
      </c>
      <c r="E28" s="579" t="s">
        <v>415</v>
      </c>
      <c r="F28" s="709"/>
      <c r="G28" s="709"/>
      <c r="H28" s="709"/>
      <c r="I28" s="773"/>
      <c r="J28" s="774"/>
      <c r="K28" s="775"/>
      <c r="L28" s="818"/>
      <c r="M28" s="581"/>
      <c r="N28" s="582"/>
      <c r="O28" s="711">
        <f t="shared" si="18"/>
        <v>0</v>
      </c>
      <c r="P28" s="712">
        <f t="shared" si="19"/>
        <v>0</v>
      </c>
      <c r="Q28" s="713">
        <f t="shared" si="14"/>
        <v>0</v>
      </c>
      <c r="R28" s="714">
        <f t="shared" si="16"/>
        <v>0</v>
      </c>
      <c r="S28" s="715">
        <f t="shared" si="17"/>
        <v>0</v>
      </c>
      <c r="T28" s="716">
        <f t="shared" si="15"/>
        <v>0</v>
      </c>
      <c r="U28" s="585"/>
    </row>
    <row r="29" spans="2:21" s="517" customFormat="1" ht="15.95" customHeight="1" x14ac:dyDescent="0.25">
      <c r="B29" s="1537"/>
      <c r="C29" s="1538"/>
      <c r="D29" s="578">
        <v>11</v>
      </c>
      <c r="E29" s="586" t="s">
        <v>426</v>
      </c>
      <c r="F29" s="709"/>
      <c r="G29" s="709"/>
      <c r="H29" s="709"/>
      <c r="I29" s="773"/>
      <c r="J29" s="774"/>
      <c r="K29" s="775"/>
      <c r="L29" s="818"/>
      <c r="M29" s="581"/>
      <c r="N29" s="582"/>
      <c r="O29" s="711">
        <f t="shared" si="18"/>
        <v>0</v>
      </c>
      <c r="P29" s="712">
        <f t="shared" si="19"/>
        <v>0</v>
      </c>
      <c r="Q29" s="717">
        <f t="shared" si="14"/>
        <v>0</v>
      </c>
      <c r="R29" s="714">
        <f t="shared" si="16"/>
        <v>0</v>
      </c>
      <c r="S29" s="715">
        <f t="shared" si="17"/>
        <v>0</v>
      </c>
      <c r="T29" s="718">
        <f t="shared" si="15"/>
        <v>0</v>
      </c>
      <c r="U29" s="587"/>
    </row>
    <row r="30" spans="2:21" s="517" customFormat="1" ht="15.95" customHeight="1" thickBot="1" x14ac:dyDescent="0.3">
      <c r="B30" s="1539"/>
      <c r="C30" s="1540"/>
      <c r="D30" s="719">
        <v>12</v>
      </c>
      <c r="E30" s="589" t="s">
        <v>449</v>
      </c>
      <c r="F30" s="720"/>
      <c r="G30" s="720"/>
      <c r="H30" s="720"/>
      <c r="I30" s="776"/>
      <c r="J30" s="777"/>
      <c r="K30" s="778"/>
      <c r="L30" s="1091"/>
      <c r="M30" s="591"/>
      <c r="N30" s="592"/>
      <c r="O30" s="722">
        <f>SUM(F30:J30)</f>
        <v>0</v>
      </c>
      <c r="P30" s="722">
        <f>SUM(K30:N30)</f>
        <v>0</v>
      </c>
      <c r="Q30" s="723">
        <f t="shared" si="14"/>
        <v>0</v>
      </c>
      <c r="R30" s="560">
        <f t="shared" si="16"/>
        <v>0</v>
      </c>
      <c r="S30" s="724">
        <f t="shared" si="17"/>
        <v>0</v>
      </c>
      <c r="T30" s="725">
        <f t="shared" si="15"/>
        <v>0</v>
      </c>
      <c r="U30" s="600"/>
    </row>
    <row r="31" spans="2:21" s="517" customFormat="1" ht="15.95" customHeight="1" x14ac:dyDescent="0.25">
      <c r="B31" s="1537" t="s">
        <v>484</v>
      </c>
      <c r="C31" s="1541" t="s">
        <v>485</v>
      </c>
      <c r="D31" s="601">
        <v>1</v>
      </c>
      <c r="E31" s="602" t="s">
        <v>433</v>
      </c>
      <c r="F31" s="726">
        <v>5</v>
      </c>
      <c r="G31" s="726">
        <v>5</v>
      </c>
      <c r="H31" s="709">
        <v>5</v>
      </c>
      <c r="I31" s="773">
        <v>5</v>
      </c>
      <c r="J31" s="774">
        <v>5</v>
      </c>
      <c r="K31" s="775">
        <v>4</v>
      </c>
      <c r="L31" s="818">
        <v>4</v>
      </c>
      <c r="M31" s="581">
        <v>4</v>
      </c>
      <c r="N31" s="582">
        <v>4</v>
      </c>
      <c r="O31" s="728">
        <f>SUM(F31:J31)</f>
        <v>25</v>
      </c>
      <c r="P31" s="729">
        <f>SUM(K31:N31)</f>
        <v>16</v>
      </c>
      <c r="Q31" s="730">
        <f t="shared" si="14"/>
        <v>41</v>
      </c>
      <c r="R31" s="731">
        <f t="shared" si="16"/>
        <v>800</v>
      </c>
      <c r="S31" s="732">
        <f t="shared" si="17"/>
        <v>476</v>
      </c>
      <c r="T31" s="733">
        <f t="shared" si="15"/>
        <v>1276</v>
      </c>
      <c r="U31" s="585"/>
    </row>
    <row r="32" spans="2:21" s="517" customFormat="1" ht="15.95" customHeight="1" x14ac:dyDescent="0.25">
      <c r="B32" s="1537"/>
      <c r="C32" s="1541"/>
      <c r="D32" s="578">
        <v>2</v>
      </c>
      <c r="E32" s="579" t="s">
        <v>486</v>
      </c>
      <c r="F32" s="734">
        <v>3</v>
      </c>
      <c r="G32" s="734">
        <v>3</v>
      </c>
      <c r="H32" s="736">
        <v>3</v>
      </c>
      <c r="I32" s="779">
        <v>3</v>
      </c>
      <c r="J32" s="780">
        <v>3</v>
      </c>
      <c r="K32" s="781">
        <v>3</v>
      </c>
      <c r="L32" s="819">
        <v>3</v>
      </c>
      <c r="M32" s="610">
        <v>3</v>
      </c>
      <c r="N32" s="611">
        <v>3</v>
      </c>
      <c r="O32" s="728">
        <f>SUM(F32:J32)</f>
        <v>15</v>
      </c>
      <c r="P32" s="712">
        <f>SUM(K32:N32)</f>
        <v>12</v>
      </c>
      <c r="Q32" s="713">
        <f t="shared" si="14"/>
        <v>27</v>
      </c>
      <c r="R32" s="714">
        <f t="shared" si="16"/>
        <v>480</v>
      </c>
      <c r="S32" s="715">
        <f t="shared" si="17"/>
        <v>357</v>
      </c>
      <c r="T32" s="716">
        <f t="shared" si="15"/>
        <v>837</v>
      </c>
      <c r="U32" s="614"/>
    </row>
    <row r="33" spans="2:21" s="517" customFormat="1" ht="15.95" customHeight="1" x14ac:dyDescent="0.25">
      <c r="B33" s="1537"/>
      <c r="C33" s="1541"/>
      <c r="D33" s="578">
        <v>3</v>
      </c>
      <c r="E33" s="579" t="s">
        <v>487</v>
      </c>
      <c r="F33" s="734"/>
      <c r="G33" s="734"/>
      <c r="H33" s="736"/>
      <c r="I33" s="779">
        <v>2</v>
      </c>
      <c r="J33" s="780">
        <v>2</v>
      </c>
      <c r="K33" s="781">
        <v>2</v>
      </c>
      <c r="L33" s="819">
        <v>2</v>
      </c>
      <c r="M33" s="610">
        <v>2</v>
      </c>
      <c r="N33" s="611">
        <v>2</v>
      </c>
      <c r="O33" s="728">
        <f t="shared" ref="O33:O47" si="20">SUM(F33:J33)</f>
        <v>4</v>
      </c>
      <c r="P33" s="712">
        <f t="shared" ref="P33:P47" si="21">SUM(K33:N33)</f>
        <v>8</v>
      </c>
      <c r="Q33" s="713">
        <f t="shared" si="14"/>
        <v>12</v>
      </c>
      <c r="R33" s="714">
        <f t="shared" si="16"/>
        <v>128</v>
      </c>
      <c r="S33" s="715">
        <f t="shared" si="17"/>
        <v>238</v>
      </c>
      <c r="T33" s="716">
        <f t="shared" si="15"/>
        <v>366</v>
      </c>
      <c r="U33" s="614"/>
    </row>
    <row r="34" spans="2:21" s="517" customFormat="1" ht="15.95" customHeight="1" x14ac:dyDescent="0.25">
      <c r="B34" s="1537"/>
      <c r="C34" s="1541"/>
      <c r="D34" s="578">
        <v>4</v>
      </c>
      <c r="E34" s="615" t="s">
        <v>436</v>
      </c>
      <c r="F34" s="736">
        <v>1</v>
      </c>
      <c r="G34" s="736">
        <v>1</v>
      </c>
      <c r="H34" s="736">
        <v>1</v>
      </c>
      <c r="I34" s="779">
        <v>1</v>
      </c>
      <c r="J34" s="780"/>
      <c r="K34" s="782"/>
      <c r="L34" s="820"/>
      <c r="M34" s="618"/>
      <c r="N34" s="619"/>
      <c r="O34" s="728">
        <f t="shared" si="20"/>
        <v>4</v>
      </c>
      <c r="P34" s="712">
        <f t="shared" si="21"/>
        <v>0</v>
      </c>
      <c r="Q34" s="713">
        <f t="shared" si="14"/>
        <v>4</v>
      </c>
      <c r="R34" s="714">
        <f t="shared" si="16"/>
        <v>128</v>
      </c>
      <c r="S34" s="715">
        <f t="shared" si="17"/>
        <v>0</v>
      </c>
      <c r="T34" s="716">
        <f t="shared" ref="T34:T45" si="22">SUM(R34:S34)</f>
        <v>128</v>
      </c>
      <c r="U34" s="614"/>
    </row>
    <row r="35" spans="2:21" s="517" customFormat="1" ht="15.95" customHeight="1" x14ac:dyDescent="0.25">
      <c r="B35" s="1537"/>
      <c r="C35" s="1541"/>
      <c r="D35" s="578">
        <v>5</v>
      </c>
      <c r="E35" s="615" t="s">
        <v>500</v>
      </c>
      <c r="F35" s="738"/>
      <c r="G35" s="738"/>
      <c r="H35" s="738"/>
      <c r="I35" s="783"/>
      <c r="J35" s="784"/>
      <c r="K35" s="781">
        <v>1</v>
      </c>
      <c r="L35" s="819"/>
      <c r="M35" s="610"/>
      <c r="N35" s="611"/>
      <c r="O35" s="728">
        <f t="shared" si="20"/>
        <v>0</v>
      </c>
      <c r="P35" s="712">
        <f t="shared" si="21"/>
        <v>1</v>
      </c>
      <c r="Q35" s="713">
        <f t="shared" si="14"/>
        <v>1</v>
      </c>
      <c r="R35" s="714">
        <f t="shared" si="16"/>
        <v>0</v>
      </c>
      <c r="S35" s="715">
        <f t="shared" si="17"/>
        <v>32</v>
      </c>
      <c r="T35" s="716">
        <f t="shared" si="22"/>
        <v>32</v>
      </c>
      <c r="U35" s="614"/>
    </row>
    <row r="36" spans="2:21" s="517" customFormat="1" ht="15.95" customHeight="1" x14ac:dyDescent="0.25">
      <c r="B36" s="1537"/>
      <c r="C36" s="1541"/>
      <c r="D36" s="578">
        <v>6</v>
      </c>
      <c r="E36" s="615" t="s">
        <v>424</v>
      </c>
      <c r="F36" s="736">
        <v>1</v>
      </c>
      <c r="G36" s="736">
        <v>2</v>
      </c>
      <c r="H36" s="736">
        <v>2</v>
      </c>
      <c r="I36" s="779">
        <v>2</v>
      </c>
      <c r="J36" s="780">
        <v>2</v>
      </c>
      <c r="K36" s="781">
        <v>2</v>
      </c>
      <c r="L36" s="819">
        <v>2</v>
      </c>
      <c r="M36" s="610">
        <v>2</v>
      </c>
      <c r="N36" s="611">
        <v>2</v>
      </c>
      <c r="O36" s="728">
        <f t="shared" si="20"/>
        <v>9</v>
      </c>
      <c r="P36" s="712">
        <f t="shared" si="21"/>
        <v>8</v>
      </c>
      <c r="Q36" s="713">
        <f t="shared" si="14"/>
        <v>17</v>
      </c>
      <c r="R36" s="714">
        <f t="shared" si="16"/>
        <v>288</v>
      </c>
      <c r="S36" s="715">
        <f t="shared" si="17"/>
        <v>238</v>
      </c>
      <c r="T36" s="716">
        <f t="shared" si="22"/>
        <v>526</v>
      </c>
      <c r="U36" s="614"/>
    </row>
    <row r="37" spans="2:21" s="517" customFormat="1" ht="15.95" customHeight="1" x14ac:dyDescent="0.25">
      <c r="B37" s="1537"/>
      <c r="C37" s="1541"/>
      <c r="D37" s="578">
        <v>8</v>
      </c>
      <c r="E37" s="622" t="s">
        <v>451</v>
      </c>
      <c r="F37" s="736"/>
      <c r="G37" s="736"/>
      <c r="H37" s="736"/>
      <c r="I37" s="779"/>
      <c r="J37" s="780">
        <v>2</v>
      </c>
      <c r="K37" s="781">
        <v>1</v>
      </c>
      <c r="L37" s="819">
        <v>1</v>
      </c>
      <c r="M37" s="610"/>
      <c r="N37" s="611"/>
      <c r="O37" s="728">
        <f t="shared" si="20"/>
        <v>2</v>
      </c>
      <c r="P37" s="712">
        <f t="shared" si="21"/>
        <v>2</v>
      </c>
      <c r="Q37" s="713">
        <f t="shared" si="14"/>
        <v>4</v>
      </c>
      <c r="R37" s="714">
        <f t="shared" si="16"/>
        <v>64</v>
      </c>
      <c r="S37" s="715">
        <f t="shared" si="17"/>
        <v>64</v>
      </c>
      <c r="T37" s="716">
        <f t="shared" si="22"/>
        <v>128</v>
      </c>
      <c r="U37" s="614"/>
    </row>
    <row r="38" spans="2:21" s="517" customFormat="1" ht="15.95" customHeight="1" x14ac:dyDescent="0.25">
      <c r="B38" s="1537"/>
      <c r="C38" s="1541"/>
      <c r="D38" s="578">
        <v>9</v>
      </c>
      <c r="E38" s="615" t="s">
        <v>437</v>
      </c>
      <c r="F38" s="738"/>
      <c r="G38" s="738"/>
      <c r="H38" s="738"/>
      <c r="I38" s="783"/>
      <c r="J38" s="784"/>
      <c r="K38" s="781">
        <v>1</v>
      </c>
      <c r="L38" s="819">
        <v>1</v>
      </c>
      <c r="M38" s="610"/>
      <c r="N38" s="611"/>
      <c r="O38" s="728">
        <f t="shared" si="20"/>
        <v>0</v>
      </c>
      <c r="P38" s="712">
        <f t="shared" si="21"/>
        <v>2</v>
      </c>
      <c r="Q38" s="713">
        <f t="shared" si="14"/>
        <v>2</v>
      </c>
      <c r="R38" s="714">
        <f t="shared" si="16"/>
        <v>0</v>
      </c>
      <c r="S38" s="715">
        <f t="shared" si="17"/>
        <v>64</v>
      </c>
      <c r="T38" s="716">
        <f t="shared" si="22"/>
        <v>64</v>
      </c>
      <c r="U38" s="614"/>
    </row>
    <row r="39" spans="2:21" s="517" customFormat="1" ht="15.95" customHeight="1" x14ac:dyDescent="0.25">
      <c r="B39" s="1537"/>
      <c r="C39" s="1541"/>
      <c r="D39" s="578">
        <v>10</v>
      </c>
      <c r="E39" s="615" t="s">
        <v>440</v>
      </c>
      <c r="F39" s="736">
        <v>2</v>
      </c>
      <c r="G39" s="736"/>
      <c r="H39" s="736"/>
      <c r="I39" s="779"/>
      <c r="J39" s="780"/>
      <c r="K39" s="782"/>
      <c r="L39" s="820"/>
      <c r="M39" s="618"/>
      <c r="N39" s="619"/>
      <c r="O39" s="728">
        <f t="shared" si="20"/>
        <v>2</v>
      </c>
      <c r="P39" s="712">
        <f t="shared" si="21"/>
        <v>0</v>
      </c>
      <c r="Q39" s="713">
        <f t="shared" si="14"/>
        <v>2</v>
      </c>
      <c r="R39" s="714">
        <f t="shared" si="16"/>
        <v>64</v>
      </c>
      <c r="S39" s="715">
        <f t="shared" si="17"/>
        <v>0</v>
      </c>
      <c r="T39" s="716">
        <f t="shared" si="22"/>
        <v>64</v>
      </c>
      <c r="U39" s="614"/>
    </row>
    <row r="40" spans="2:21" s="517" customFormat="1" ht="15.95" customHeight="1" x14ac:dyDescent="0.25">
      <c r="B40" s="1537"/>
      <c r="C40" s="1541"/>
      <c r="D40" s="578">
        <v>11</v>
      </c>
      <c r="E40" s="615" t="s">
        <v>423</v>
      </c>
      <c r="F40" s="736"/>
      <c r="G40" s="736">
        <v>1</v>
      </c>
      <c r="H40" s="736">
        <v>1</v>
      </c>
      <c r="I40" s="779">
        <v>2</v>
      </c>
      <c r="J40" s="780">
        <v>1</v>
      </c>
      <c r="K40" s="781">
        <v>1</v>
      </c>
      <c r="L40" s="819">
        <v>1</v>
      </c>
      <c r="M40" s="610">
        <v>1</v>
      </c>
      <c r="N40" s="611">
        <v>1</v>
      </c>
      <c r="O40" s="728">
        <f t="shared" si="20"/>
        <v>5</v>
      </c>
      <c r="P40" s="712">
        <f t="shared" si="21"/>
        <v>4</v>
      </c>
      <c r="Q40" s="713">
        <f t="shared" si="14"/>
        <v>9</v>
      </c>
      <c r="R40" s="714">
        <f t="shared" si="16"/>
        <v>160</v>
      </c>
      <c r="S40" s="715">
        <f t="shared" si="17"/>
        <v>119</v>
      </c>
      <c r="T40" s="716">
        <f t="shared" si="22"/>
        <v>279</v>
      </c>
      <c r="U40" s="614"/>
    </row>
    <row r="41" spans="2:21" s="517" customFormat="1" ht="15.95" customHeight="1" x14ac:dyDescent="0.25">
      <c r="B41" s="1537"/>
      <c r="C41" s="1541"/>
      <c r="D41" s="578">
        <v>12</v>
      </c>
      <c r="E41" s="615" t="s">
        <v>416</v>
      </c>
      <c r="F41" s="736"/>
      <c r="G41" s="736">
        <v>1</v>
      </c>
      <c r="H41" s="736">
        <v>1</v>
      </c>
      <c r="I41" s="779">
        <v>1</v>
      </c>
      <c r="J41" s="780">
        <v>2</v>
      </c>
      <c r="K41" s="781">
        <v>1</v>
      </c>
      <c r="L41" s="819">
        <v>1</v>
      </c>
      <c r="M41" s="610">
        <v>1</v>
      </c>
      <c r="N41" s="611">
        <v>1</v>
      </c>
      <c r="O41" s="728">
        <f t="shared" si="20"/>
        <v>5</v>
      </c>
      <c r="P41" s="712">
        <f t="shared" si="21"/>
        <v>4</v>
      </c>
      <c r="Q41" s="713">
        <f t="shared" si="14"/>
        <v>9</v>
      </c>
      <c r="R41" s="714">
        <f t="shared" si="16"/>
        <v>160</v>
      </c>
      <c r="S41" s="715">
        <f t="shared" si="17"/>
        <v>119</v>
      </c>
      <c r="T41" s="716">
        <f t="shared" si="22"/>
        <v>279</v>
      </c>
      <c r="U41" s="614"/>
    </row>
    <row r="42" spans="2:21" s="517" customFormat="1" ht="15.95" customHeight="1" x14ac:dyDescent="0.25">
      <c r="B42" s="1537"/>
      <c r="C42" s="1541"/>
      <c r="D42" s="578">
        <v>13</v>
      </c>
      <c r="E42" s="615" t="s">
        <v>418</v>
      </c>
      <c r="F42" s="736"/>
      <c r="G42" s="736"/>
      <c r="H42" s="736"/>
      <c r="I42" s="779">
        <v>2</v>
      </c>
      <c r="J42" s="780">
        <v>2</v>
      </c>
      <c r="K42" s="781">
        <v>1</v>
      </c>
      <c r="L42" s="819">
        <v>1</v>
      </c>
      <c r="M42" s="610">
        <v>1</v>
      </c>
      <c r="N42" s="611">
        <v>1</v>
      </c>
      <c r="O42" s="728">
        <f t="shared" si="20"/>
        <v>4</v>
      </c>
      <c r="P42" s="712">
        <f t="shared" si="21"/>
        <v>4</v>
      </c>
      <c r="Q42" s="713">
        <f t="shared" si="14"/>
        <v>8</v>
      </c>
      <c r="R42" s="714">
        <f t="shared" si="16"/>
        <v>128</v>
      </c>
      <c r="S42" s="715">
        <f t="shared" si="17"/>
        <v>119</v>
      </c>
      <c r="T42" s="716">
        <f t="shared" si="22"/>
        <v>247</v>
      </c>
      <c r="U42" s="614"/>
    </row>
    <row r="43" spans="2:21" s="517" customFormat="1" ht="15.95" customHeight="1" x14ac:dyDescent="0.25">
      <c r="B43" s="1537"/>
      <c r="C43" s="1541"/>
      <c r="D43" s="578">
        <v>14</v>
      </c>
      <c r="E43" s="615" t="s">
        <v>422</v>
      </c>
      <c r="F43" s="736"/>
      <c r="G43" s="736"/>
      <c r="H43" s="736"/>
      <c r="I43" s="779">
        <v>2</v>
      </c>
      <c r="J43" s="780">
        <v>2</v>
      </c>
      <c r="K43" s="781">
        <v>1</v>
      </c>
      <c r="L43" s="819">
        <v>1</v>
      </c>
      <c r="M43" s="610">
        <v>1</v>
      </c>
      <c r="N43" s="611">
        <v>1</v>
      </c>
      <c r="O43" s="728">
        <f t="shared" si="20"/>
        <v>4</v>
      </c>
      <c r="P43" s="712">
        <f t="shared" si="21"/>
        <v>4</v>
      </c>
      <c r="Q43" s="713">
        <f t="shared" si="14"/>
        <v>8</v>
      </c>
      <c r="R43" s="714">
        <f t="shared" si="16"/>
        <v>128</v>
      </c>
      <c r="S43" s="715">
        <f t="shared" si="17"/>
        <v>119</v>
      </c>
      <c r="T43" s="716">
        <f t="shared" si="22"/>
        <v>247</v>
      </c>
      <c r="U43" s="614"/>
    </row>
    <row r="44" spans="2:21" s="517" customFormat="1" ht="15.95" customHeight="1" x14ac:dyDescent="0.25">
      <c r="B44" s="1537"/>
      <c r="C44" s="1541"/>
      <c r="D44" s="578">
        <v>15</v>
      </c>
      <c r="E44" s="615" t="s">
        <v>434</v>
      </c>
      <c r="F44" s="736">
        <v>4</v>
      </c>
      <c r="G44" s="736">
        <v>4</v>
      </c>
      <c r="H44" s="736">
        <v>4</v>
      </c>
      <c r="I44" s="779">
        <v>4</v>
      </c>
      <c r="J44" s="780">
        <v>4</v>
      </c>
      <c r="K44" s="781">
        <v>3</v>
      </c>
      <c r="L44" s="819">
        <v>4</v>
      </c>
      <c r="M44" s="610">
        <v>3</v>
      </c>
      <c r="N44" s="611">
        <v>4</v>
      </c>
      <c r="O44" s="728">
        <f t="shared" si="20"/>
        <v>20</v>
      </c>
      <c r="P44" s="712">
        <f t="shared" si="21"/>
        <v>14</v>
      </c>
      <c r="Q44" s="713">
        <f t="shared" si="14"/>
        <v>34</v>
      </c>
      <c r="R44" s="714">
        <f t="shared" si="16"/>
        <v>640</v>
      </c>
      <c r="S44" s="715">
        <f t="shared" si="17"/>
        <v>412</v>
      </c>
      <c r="T44" s="716">
        <f t="shared" si="22"/>
        <v>1052</v>
      </c>
      <c r="U44" s="614"/>
    </row>
    <row r="45" spans="2:21" s="517" customFormat="1" ht="15.95" customHeight="1" x14ac:dyDescent="0.25">
      <c r="B45" s="1537"/>
      <c r="C45" s="1541"/>
      <c r="D45" s="578">
        <v>16</v>
      </c>
      <c r="E45" s="615" t="s">
        <v>429</v>
      </c>
      <c r="F45" s="736">
        <v>1</v>
      </c>
      <c r="G45" s="736">
        <v>1</v>
      </c>
      <c r="H45" s="736">
        <v>1</v>
      </c>
      <c r="I45" s="779">
        <v>1</v>
      </c>
      <c r="J45" s="780">
        <v>1</v>
      </c>
      <c r="K45" s="781">
        <v>1</v>
      </c>
      <c r="L45" s="819">
        <v>1</v>
      </c>
      <c r="M45" s="610">
        <v>1</v>
      </c>
      <c r="N45" s="611"/>
      <c r="O45" s="728">
        <f t="shared" si="20"/>
        <v>5</v>
      </c>
      <c r="P45" s="712">
        <f t="shared" si="21"/>
        <v>3</v>
      </c>
      <c r="Q45" s="713">
        <f t="shared" si="14"/>
        <v>8</v>
      </c>
      <c r="R45" s="714">
        <f t="shared" si="16"/>
        <v>160</v>
      </c>
      <c r="S45" s="715">
        <f t="shared" si="17"/>
        <v>96</v>
      </c>
      <c r="T45" s="716">
        <f t="shared" si="22"/>
        <v>256</v>
      </c>
      <c r="U45" s="614"/>
    </row>
    <row r="46" spans="2:21" s="517" customFormat="1" ht="15.95" customHeight="1" x14ac:dyDescent="0.25">
      <c r="B46" s="1537"/>
      <c r="C46" s="1541"/>
      <c r="D46" s="578">
        <v>17</v>
      </c>
      <c r="E46" s="615" t="s">
        <v>448</v>
      </c>
      <c r="F46" s="736">
        <v>1</v>
      </c>
      <c r="G46" s="736">
        <v>1</v>
      </c>
      <c r="H46" s="736"/>
      <c r="I46" s="779"/>
      <c r="J46" s="780"/>
      <c r="K46" s="782"/>
      <c r="L46" s="820"/>
      <c r="M46" s="618"/>
      <c r="N46" s="619"/>
      <c r="O46" s="728">
        <f t="shared" si="20"/>
        <v>2</v>
      </c>
      <c r="P46" s="712">
        <f t="shared" si="21"/>
        <v>0</v>
      </c>
      <c r="Q46" s="713">
        <f t="shared" si="14"/>
        <v>2</v>
      </c>
      <c r="R46" s="714">
        <f t="shared" si="16"/>
        <v>64</v>
      </c>
      <c r="S46" s="715">
        <f t="shared" si="17"/>
        <v>0</v>
      </c>
      <c r="T46" s="716">
        <f t="shared" si="15"/>
        <v>64</v>
      </c>
      <c r="U46" s="614"/>
    </row>
    <row r="47" spans="2:21" s="517" customFormat="1" ht="15.95" customHeight="1" x14ac:dyDescent="0.25">
      <c r="B47" s="1537"/>
      <c r="C47" s="1541"/>
      <c r="D47" s="578">
        <v>18</v>
      </c>
      <c r="E47" s="615" t="s">
        <v>419</v>
      </c>
      <c r="F47" s="736"/>
      <c r="G47" s="736"/>
      <c r="H47" s="736"/>
      <c r="I47" s="779"/>
      <c r="J47" s="780">
        <v>1</v>
      </c>
      <c r="K47" s="781">
        <v>1</v>
      </c>
      <c r="L47" s="819"/>
      <c r="M47" s="610"/>
      <c r="N47" s="611"/>
      <c r="O47" s="728">
        <f t="shared" si="20"/>
        <v>1</v>
      </c>
      <c r="P47" s="712">
        <f t="shared" si="21"/>
        <v>1</v>
      </c>
      <c r="Q47" s="713">
        <f t="shared" si="14"/>
        <v>2</v>
      </c>
      <c r="R47" s="714">
        <f t="shared" si="16"/>
        <v>32</v>
      </c>
      <c r="S47" s="715">
        <f t="shared" si="17"/>
        <v>32</v>
      </c>
      <c r="T47" s="716">
        <f t="shared" si="15"/>
        <v>64</v>
      </c>
      <c r="U47" s="614"/>
    </row>
    <row r="48" spans="2:21" s="517" customFormat="1" ht="15.95" customHeight="1" x14ac:dyDescent="0.25">
      <c r="B48" s="1537"/>
      <c r="C48" s="1542"/>
      <c r="D48" s="578">
        <v>19</v>
      </c>
      <c r="E48" s="615" t="s">
        <v>454</v>
      </c>
      <c r="F48" s="741">
        <v>1</v>
      </c>
      <c r="G48" s="741">
        <v>1</v>
      </c>
      <c r="H48" s="741">
        <v>1</v>
      </c>
      <c r="I48" s="785">
        <v>1</v>
      </c>
      <c r="J48" s="786">
        <v>1</v>
      </c>
      <c r="K48" s="787">
        <v>1</v>
      </c>
      <c r="L48" s="821">
        <v>1</v>
      </c>
      <c r="M48" s="629">
        <v>1</v>
      </c>
      <c r="N48" s="630">
        <v>1</v>
      </c>
      <c r="O48" s="743">
        <f>SUM(F48:J48)</f>
        <v>5</v>
      </c>
      <c r="P48" s="744">
        <f>SUM(K48:N48)</f>
        <v>4</v>
      </c>
      <c r="Q48" s="717">
        <f t="shared" si="14"/>
        <v>9</v>
      </c>
      <c r="R48" s="745">
        <f t="shared" si="16"/>
        <v>160</v>
      </c>
      <c r="S48" s="746">
        <f t="shared" si="17"/>
        <v>119</v>
      </c>
      <c r="T48" s="718">
        <f t="shared" si="15"/>
        <v>279</v>
      </c>
      <c r="U48" s="633"/>
    </row>
    <row r="49" spans="2:21" s="517" customFormat="1" ht="25.5" customHeight="1" thickBot="1" x14ac:dyDescent="0.3">
      <c r="B49" s="1539"/>
      <c r="C49" s="1543" t="s">
        <v>488</v>
      </c>
      <c r="D49" s="1544"/>
      <c r="E49" s="1545"/>
      <c r="F49" s="788"/>
      <c r="G49" s="788"/>
      <c r="H49" s="788"/>
      <c r="I49" s="789"/>
      <c r="J49" s="790"/>
      <c r="K49" s="791"/>
      <c r="L49" s="822"/>
      <c r="M49" s="639"/>
      <c r="N49" s="640"/>
      <c r="O49" s="594"/>
      <c r="P49" s="595">
        <f>SUM(K49:N49)</f>
        <v>0</v>
      </c>
      <c r="Q49" s="596">
        <f t="shared" si="14"/>
        <v>0</v>
      </c>
      <c r="R49" s="560">
        <f t="shared" si="16"/>
        <v>0</v>
      </c>
      <c r="S49" s="724">
        <f t="shared" si="17"/>
        <v>0</v>
      </c>
      <c r="T49" s="599">
        <f t="shared" si="15"/>
        <v>0</v>
      </c>
      <c r="U49" s="641"/>
    </row>
    <row r="50" spans="2:21" ht="27.75" customHeight="1" x14ac:dyDescent="0.2">
      <c r="B50" s="1520" t="s">
        <v>489</v>
      </c>
      <c r="C50" s="1521"/>
      <c r="D50" s="1521"/>
      <c r="E50" s="1522"/>
      <c r="F50" s="823">
        <f>SUM(F51:F54)</f>
        <v>0</v>
      </c>
      <c r="G50" s="823">
        <f t="shared" ref="G50:I50" si="23">SUM(G51:G54)</f>
        <v>0</v>
      </c>
      <c r="H50" s="823">
        <f t="shared" si="23"/>
        <v>0</v>
      </c>
      <c r="I50" s="823">
        <f t="shared" si="23"/>
        <v>0</v>
      </c>
      <c r="J50" s="824">
        <f>SUM(J51:J54)</f>
        <v>0</v>
      </c>
      <c r="K50" s="794">
        <f>SUM(K51:K54)</f>
        <v>0</v>
      </c>
      <c r="L50" s="825">
        <f>SUM(L51:L54)</f>
        <v>0</v>
      </c>
      <c r="M50" s="645">
        <f>SUM(M51:M54)</f>
        <v>0</v>
      </c>
      <c r="N50" s="646">
        <f>SUM(N51:N54)</f>
        <v>0</v>
      </c>
      <c r="O50" s="749">
        <f>SUM(F50:J50)</f>
        <v>0</v>
      </c>
      <c r="P50" s="749">
        <f>SUM(K50:N50)</f>
        <v>0</v>
      </c>
      <c r="Q50" s="750">
        <f t="shared" si="14"/>
        <v>0</v>
      </c>
      <c r="R50" s="606">
        <f t="shared" si="16"/>
        <v>0</v>
      </c>
      <c r="S50" s="1087">
        <f t="shared" si="17"/>
        <v>0</v>
      </c>
      <c r="T50" s="751">
        <f t="shared" si="15"/>
        <v>0</v>
      </c>
      <c r="U50" s="647"/>
    </row>
    <row r="51" spans="2:21" ht="15.95" customHeight="1" x14ac:dyDescent="0.2">
      <c r="B51" s="648"/>
      <c r="C51" s="564"/>
      <c r="D51" s="649">
        <v>1</v>
      </c>
      <c r="E51" s="1013"/>
      <c r="F51" s="752"/>
      <c r="G51" s="752"/>
      <c r="H51" s="707"/>
      <c r="I51" s="770"/>
      <c r="J51" s="771"/>
      <c r="K51" s="772"/>
      <c r="L51" s="817"/>
      <c r="M51" s="567"/>
      <c r="N51" s="568"/>
      <c r="O51" s="571">
        <f t="shared" ref="O51:O67" si="24">SUM(F51:H51)</f>
        <v>0</v>
      </c>
      <c r="P51" s="571">
        <f>SUM(L51:N51)</f>
        <v>0</v>
      </c>
      <c r="Q51" s="573">
        <f t="shared" si="14"/>
        <v>0</v>
      </c>
      <c r="R51" s="551">
        <f t="shared" si="16"/>
        <v>0</v>
      </c>
      <c r="S51" s="552">
        <f t="shared" si="17"/>
        <v>0</v>
      </c>
      <c r="T51" s="576">
        <f t="shared" si="15"/>
        <v>0</v>
      </c>
      <c r="U51" s="652"/>
    </row>
    <row r="52" spans="2:21" ht="15.95" customHeight="1" x14ac:dyDescent="0.2">
      <c r="B52" s="653"/>
      <c r="C52" s="578"/>
      <c r="D52" s="654">
        <v>2</v>
      </c>
      <c r="E52" s="1014"/>
      <c r="F52" s="734"/>
      <c r="G52" s="734"/>
      <c r="H52" s="736"/>
      <c r="I52" s="779"/>
      <c r="J52" s="780"/>
      <c r="K52" s="781"/>
      <c r="L52" s="819"/>
      <c r="M52" s="610"/>
      <c r="N52" s="611"/>
      <c r="O52" s="728">
        <f t="shared" si="24"/>
        <v>0</v>
      </c>
      <c r="P52" s="711">
        <f>SUM(L52:N52)</f>
        <v>0</v>
      </c>
      <c r="Q52" s="713">
        <f t="shared" si="14"/>
        <v>0</v>
      </c>
      <c r="R52" s="714">
        <f t="shared" si="16"/>
        <v>0</v>
      </c>
      <c r="S52" s="715">
        <f t="shared" si="17"/>
        <v>0</v>
      </c>
      <c r="T52" s="716">
        <f t="shared" si="15"/>
        <v>0</v>
      </c>
      <c r="U52" s="656"/>
    </row>
    <row r="53" spans="2:21" ht="15.95" customHeight="1" x14ac:dyDescent="0.2">
      <c r="B53" s="657"/>
      <c r="C53" s="658"/>
      <c r="D53" s="659">
        <v>3</v>
      </c>
      <c r="E53" s="1014"/>
      <c r="F53" s="754"/>
      <c r="G53" s="754"/>
      <c r="H53" s="741"/>
      <c r="I53" s="798"/>
      <c r="J53" s="799"/>
      <c r="K53" s="800"/>
      <c r="L53" s="826"/>
      <c r="M53" s="662"/>
      <c r="N53" s="663"/>
      <c r="O53" s="728">
        <f t="shared" si="24"/>
        <v>0</v>
      </c>
      <c r="P53" s="711">
        <f>SUM(L53:N53)</f>
        <v>0</v>
      </c>
      <c r="Q53" s="713">
        <f t="shared" si="14"/>
        <v>0</v>
      </c>
      <c r="R53" s="714">
        <f t="shared" si="16"/>
        <v>0</v>
      </c>
      <c r="S53" s="715">
        <f t="shared" si="17"/>
        <v>0</v>
      </c>
      <c r="T53" s="716">
        <f t="shared" si="15"/>
        <v>0</v>
      </c>
      <c r="U53" s="656"/>
    </row>
    <row r="54" spans="2:21" ht="15.95" customHeight="1" x14ac:dyDescent="0.2">
      <c r="B54" s="657"/>
      <c r="C54" s="658"/>
      <c r="D54" s="659">
        <v>4</v>
      </c>
      <c r="E54" s="1015"/>
      <c r="F54" s="754"/>
      <c r="G54" s="754"/>
      <c r="H54" s="741"/>
      <c r="I54" s="798"/>
      <c r="J54" s="799"/>
      <c r="K54" s="800"/>
      <c r="L54" s="826"/>
      <c r="M54" s="662"/>
      <c r="N54" s="663"/>
      <c r="O54" s="743">
        <f t="shared" si="24"/>
        <v>0</v>
      </c>
      <c r="P54" s="756">
        <f>SUM(L54:N54)</f>
        <v>0</v>
      </c>
      <c r="Q54" s="717">
        <f t="shared" si="14"/>
        <v>0</v>
      </c>
      <c r="R54" s="560">
        <f t="shared" si="16"/>
        <v>0</v>
      </c>
      <c r="S54" s="724">
        <f t="shared" si="17"/>
        <v>0</v>
      </c>
      <c r="T54" s="718">
        <f t="shared" si="15"/>
        <v>0</v>
      </c>
      <c r="U54" s="666"/>
    </row>
    <row r="55" spans="2:21" ht="27" customHeight="1" x14ac:dyDescent="0.2">
      <c r="B55" s="1546" t="s">
        <v>490</v>
      </c>
      <c r="C55" s="1547"/>
      <c r="D55" s="1547"/>
      <c r="E55" s="1558"/>
      <c r="F55" s="997">
        <f>SUM(F56:F63)</f>
        <v>0</v>
      </c>
      <c r="G55" s="997">
        <f t="shared" ref="G55:I55" si="25">SUM(G56:G63)</f>
        <v>0</v>
      </c>
      <c r="H55" s="997">
        <f>SUM(H56:H63)</f>
        <v>0</v>
      </c>
      <c r="I55" s="997">
        <f t="shared" si="25"/>
        <v>0</v>
      </c>
      <c r="J55" s="998">
        <f>SUM(J56:J63)</f>
        <v>0</v>
      </c>
      <c r="K55" s="801">
        <f>SUM(K56:K63)</f>
        <v>0</v>
      </c>
      <c r="L55" s="999">
        <f>SUM(L56:L63)</f>
        <v>0</v>
      </c>
      <c r="M55" s="989">
        <f>SUM(M56:M63)</f>
        <v>0</v>
      </c>
      <c r="N55" s="990">
        <f>SUM(N56:N67)</f>
        <v>0</v>
      </c>
      <c r="O55" s="757">
        <f>SUM(F55:J55)</f>
        <v>0</v>
      </c>
      <c r="P55" s="757">
        <f>SUM(K55:N55)</f>
        <v>0</v>
      </c>
      <c r="Q55" s="758">
        <f t="shared" si="14"/>
        <v>0</v>
      </c>
      <c r="R55" s="993">
        <f>F55*$F$9+G55*$G$9+H55*$H$9+I55*$I$9+J55*$J$9</f>
        <v>0</v>
      </c>
      <c r="S55" s="993">
        <f>K55*$K$9+L55*$L$9+M55*$M$9+N55*$N$9</f>
        <v>0</v>
      </c>
      <c r="T55" s="994">
        <f t="shared" si="15"/>
        <v>0</v>
      </c>
      <c r="U55" s="991"/>
    </row>
    <row r="56" spans="2:21" ht="15.95" customHeight="1" x14ac:dyDescent="0.2">
      <c r="B56" s="668"/>
      <c r="C56" s="669"/>
      <c r="D56" s="670">
        <v>1</v>
      </c>
      <c r="E56" s="871"/>
      <c r="F56" s="759"/>
      <c r="G56" s="759"/>
      <c r="H56" s="803"/>
      <c r="I56" s="804"/>
      <c r="J56" s="805"/>
      <c r="K56" s="806"/>
      <c r="L56" s="827"/>
      <c r="M56" s="674"/>
      <c r="N56" s="675"/>
      <c r="O56" s="728">
        <f t="shared" si="24"/>
        <v>0</v>
      </c>
      <c r="P56" s="728">
        <f t="shared" ref="P56:P67" si="26">SUM(L56:N56)</f>
        <v>0</v>
      </c>
      <c r="Q56" s="730">
        <f t="shared" si="14"/>
        <v>0</v>
      </c>
      <c r="R56" s="551">
        <f t="shared" si="16"/>
        <v>0</v>
      </c>
      <c r="S56" s="552">
        <f t="shared" si="17"/>
        <v>0</v>
      </c>
      <c r="T56" s="733">
        <f t="shared" si="15"/>
        <v>0</v>
      </c>
      <c r="U56" s="678"/>
    </row>
    <row r="57" spans="2:21" ht="15.95" customHeight="1" x14ac:dyDescent="0.2">
      <c r="B57" s="657"/>
      <c r="C57" s="658"/>
      <c r="D57" s="654">
        <v>2</v>
      </c>
      <c r="E57" s="872"/>
      <c r="F57" s="754"/>
      <c r="G57" s="754"/>
      <c r="H57" s="741"/>
      <c r="I57" s="798"/>
      <c r="J57" s="799"/>
      <c r="K57" s="800"/>
      <c r="L57" s="826"/>
      <c r="M57" s="662"/>
      <c r="N57" s="663"/>
      <c r="O57" s="728">
        <f t="shared" si="24"/>
        <v>0</v>
      </c>
      <c r="P57" s="711">
        <f t="shared" si="26"/>
        <v>0</v>
      </c>
      <c r="Q57" s="713">
        <f t="shared" si="14"/>
        <v>0</v>
      </c>
      <c r="R57" s="714">
        <f t="shared" si="16"/>
        <v>0</v>
      </c>
      <c r="S57" s="715">
        <f t="shared" si="17"/>
        <v>0</v>
      </c>
      <c r="T57" s="716">
        <f t="shared" si="15"/>
        <v>0</v>
      </c>
      <c r="U57" s="656"/>
    </row>
    <row r="58" spans="2:21" ht="15.95" customHeight="1" x14ac:dyDescent="0.2">
      <c r="B58" s="657"/>
      <c r="C58" s="658"/>
      <c r="D58" s="654">
        <v>3</v>
      </c>
      <c r="E58" s="872"/>
      <c r="F58" s="754"/>
      <c r="G58" s="754"/>
      <c r="H58" s="741"/>
      <c r="I58" s="798"/>
      <c r="J58" s="799"/>
      <c r="K58" s="800"/>
      <c r="L58" s="826"/>
      <c r="M58" s="662"/>
      <c r="N58" s="663"/>
      <c r="O58" s="728">
        <f t="shared" si="24"/>
        <v>0</v>
      </c>
      <c r="P58" s="711">
        <f t="shared" si="26"/>
        <v>0</v>
      </c>
      <c r="Q58" s="713">
        <f t="shared" si="14"/>
        <v>0</v>
      </c>
      <c r="R58" s="714">
        <f t="shared" si="16"/>
        <v>0</v>
      </c>
      <c r="S58" s="715">
        <f t="shared" si="17"/>
        <v>0</v>
      </c>
      <c r="T58" s="716">
        <f t="shared" si="15"/>
        <v>0</v>
      </c>
      <c r="U58" s="656"/>
    </row>
    <row r="59" spans="2:21" ht="15.95" customHeight="1" x14ac:dyDescent="0.2">
      <c r="B59" s="657"/>
      <c r="C59" s="658"/>
      <c r="D59" s="654">
        <v>4</v>
      </c>
      <c r="E59" s="872"/>
      <c r="F59" s="754"/>
      <c r="G59" s="754"/>
      <c r="H59" s="741"/>
      <c r="I59" s="798"/>
      <c r="J59" s="799"/>
      <c r="K59" s="800"/>
      <c r="L59" s="826"/>
      <c r="M59" s="662"/>
      <c r="N59" s="663"/>
      <c r="O59" s="728">
        <f t="shared" si="24"/>
        <v>0</v>
      </c>
      <c r="P59" s="711">
        <f t="shared" si="26"/>
        <v>0</v>
      </c>
      <c r="Q59" s="713">
        <f t="shared" si="14"/>
        <v>0</v>
      </c>
      <c r="R59" s="714">
        <f>F59*$F$9+G59*$G$9+H59*$H$9+I59*$I$9+J59*$J$9</f>
        <v>0</v>
      </c>
      <c r="S59" s="715">
        <f t="shared" si="17"/>
        <v>0</v>
      </c>
      <c r="T59" s="716">
        <f t="shared" si="15"/>
        <v>0</v>
      </c>
      <c r="U59" s="656"/>
    </row>
    <row r="60" spans="2:21" ht="15.95" customHeight="1" x14ac:dyDescent="0.2">
      <c r="B60" s="657"/>
      <c r="C60" s="658"/>
      <c r="D60" s="654">
        <v>5</v>
      </c>
      <c r="E60" s="872"/>
      <c r="F60" s="754"/>
      <c r="G60" s="754"/>
      <c r="H60" s="741"/>
      <c r="I60" s="798"/>
      <c r="J60" s="799"/>
      <c r="K60" s="800"/>
      <c r="L60" s="826"/>
      <c r="M60" s="662"/>
      <c r="N60" s="663"/>
      <c r="O60" s="728">
        <f t="shared" si="24"/>
        <v>0</v>
      </c>
      <c r="P60" s="711">
        <f t="shared" si="26"/>
        <v>0</v>
      </c>
      <c r="Q60" s="713">
        <f t="shared" si="14"/>
        <v>0</v>
      </c>
      <c r="R60" s="714">
        <f t="shared" si="16"/>
        <v>0</v>
      </c>
      <c r="S60" s="715">
        <f t="shared" si="17"/>
        <v>0</v>
      </c>
      <c r="T60" s="716">
        <f t="shared" si="15"/>
        <v>0</v>
      </c>
      <c r="U60" s="656"/>
    </row>
    <row r="61" spans="2:21" ht="15.95" customHeight="1" x14ac:dyDescent="0.2">
      <c r="B61" s="657"/>
      <c r="C61" s="658"/>
      <c r="D61" s="654">
        <v>6</v>
      </c>
      <c r="E61" s="872"/>
      <c r="F61" s="754"/>
      <c r="G61" s="754"/>
      <c r="H61" s="741"/>
      <c r="I61" s="798"/>
      <c r="J61" s="799"/>
      <c r="K61" s="800"/>
      <c r="L61" s="826"/>
      <c r="M61" s="662"/>
      <c r="N61" s="663"/>
      <c r="O61" s="728">
        <f t="shared" si="24"/>
        <v>0</v>
      </c>
      <c r="P61" s="711">
        <f t="shared" si="26"/>
        <v>0</v>
      </c>
      <c r="Q61" s="713">
        <f t="shared" si="14"/>
        <v>0</v>
      </c>
      <c r="R61" s="714">
        <f t="shared" si="16"/>
        <v>0</v>
      </c>
      <c r="S61" s="715">
        <f t="shared" si="17"/>
        <v>0</v>
      </c>
      <c r="T61" s="716">
        <f t="shared" si="15"/>
        <v>0</v>
      </c>
      <c r="U61" s="656"/>
    </row>
    <row r="62" spans="2:21" ht="15.95" customHeight="1" x14ac:dyDescent="0.2">
      <c r="B62" s="657"/>
      <c r="C62" s="658"/>
      <c r="D62" s="654">
        <v>7</v>
      </c>
      <c r="E62" s="872"/>
      <c r="F62" s="754"/>
      <c r="G62" s="754"/>
      <c r="H62" s="741"/>
      <c r="I62" s="798"/>
      <c r="J62" s="799"/>
      <c r="K62" s="800"/>
      <c r="L62" s="826"/>
      <c r="M62" s="662"/>
      <c r="N62" s="663"/>
      <c r="O62" s="728">
        <f t="shared" si="24"/>
        <v>0</v>
      </c>
      <c r="P62" s="711">
        <f t="shared" si="26"/>
        <v>0</v>
      </c>
      <c r="Q62" s="713">
        <f t="shared" si="14"/>
        <v>0</v>
      </c>
      <c r="R62" s="714">
        <f t="shared" si="16"/>
        <v>0</v>
      </c>
      <c r="S62" s="715">
        <f t="shared" si="17"/>
        <v>0</v>
      </c>
      <c r="T62" s="716">
        <f t="shared" si="15"/>
        <v>0</v>
      </c>
      <c r="U62" s="656"/>
    </row>
    <row r="63" spans="2:21" ht="15.95" customHeight="1" thickBot="1" x14ac:dyDescent="0.25">
      <c r="B63" s="679"/>
      <c r="C63" s="680"/>
      <c r="D63" s="681">
        <v>8</v>
      </c>
      <c r="E63" s="1012"/>
      <c r="F63" s="761"/>
      <c r="G63" s="761"/>
      <c r="H63" s="808"/>
      <c r="I63" s="809"/>
      <c r="J63" s="810"/>
      <c r="K63" s="811"/>
      <c r="L63" s="828"/>
      <c r="M63" s="685"/>
      <c r="N63" s="686"/>
      <c r="O63" s="763">
        <f t="shared" si="24"/>
        <v>0</v>
      </c>
      <c r="P63" s="763">
        <f t="shared" si="26"/>
        <v>0</v>
      </c>
      <c r="Q63" s="764">
        <f t="shared" si="14"/>
        <v>0</v>
      </c>
      <c r="R63" s="765">
        <f t="shared" si="16"/>
        <v>0</v>
      </c>
      <c r="S63" s="766">
        <f t="shared" si="17"/>
        <v>0</v>
      </c>
      <c r="T63" s="767">
        <f t="shared" si="15"/>
        <v>0</v>
      </c>
      <c r="U63" s="689"/>
    </row>
    <row r="64" spans="2:21" ht="19.5" customHeight="1" thickTop="1" x14ac:dyDescent="0.2">
      <c r="B64" s="1549" t="s">
        <v>491</v>
      </c>
      <c r="C64" s="1550"/>
      <c r="D64" s="1550"/>
      <c r="E64" s="1551"/>
      <c r="F64" s="759"/>
      <c r="G64" s="759"/>
      <c r="H64" s="803"/>
      <c r="I64" s="804"/>
      <c r="J64" s="805"/>
      <c r="K64" s="806"/>
      <c r="L64" s="827"/>
      <c r="M64" s="674"/>
      <c r="N64" s="675"/>
      <c r="O64" s="728">
        <f t="shared" si="24"/>
        <v>0</v>
      </c>
      <c r="P64" s="728">
        <f t="shared" si="26"/>
        <v>0</v>
      </c>
      <c r="Q64" s="730">
        <f t="shared" si="14"/>
        <v>0</v>
      </c>
      <c r="R64" s="551">
        <f t="shared" si="16"/>
        <v>0</v>
      </c>
      <c r="S64" s="552">
        <f t="shared" si="17"/>
        <v>0</v>
      </c>
      <c r="T64" s="733">
        <f t="shared" si="15"/>
        <v>0</v>
      </c>
      <c r="U64" s="678"/>
    </row>
    <row r="65" spans="2:21" ht="19.5" customHeight="1" x14ac:dyDescent="0.2">
      <c r="B65" s="1552" t="s">
        <v>453</v>
      </c>
      <c r="C65" s="1553"/>
      <c r="D65" s="1553"/>
      <c r="E65" s="1554"/>
      <c r="F65" s="754"/>
      <c r="G65" s="754"/>
      <c r="H65" s="741"/>
      <c r="I65" s="798"/>
      <c r="J65" s="799"/>
      <c r="K65" s="800"/>
      <c r="L65" s="826"/>
      <c r="M65" s="662"/>
      <c r="N65" s="663"/>
      <c r="O65" s="728">
        <f t="shared" si="24"/>
        <v>0</v>
      </c>
      <c r="P65" s="711">
        <f t="shared" si="26"/>
        <v>0</v>
      </c>
      <c r="Q65" s="713">
        <f t="shared" si="14"/>
        <v>0</v>
      </c>
      <c r="R65" s="714">
        <f t="shared" si="16"/>
        <v>0</v>
      </c>
      <c r="S65" s="715">
        <f>K65*$K$9+L65*$L$9+M65*$M$9+N65*$N$9</f>
        <v>0</v>
      </c>
      <c r="T65" s="716">
        <f>SUM(R65:S65)</f>
        <v>0</v>
      </c>
      <c r="U65" s="656"/>
    </row>
    <row r="66" spans="2:21" ht="19.5" customHeight="1" x14ac:dyDescent="0.2">
      <c r="B66" s="1552" t="s">
        <v>492</v>
      </c>
      <c r="C66" s="1553"/>
      <c r="D66" s="1553"/>
      <c r="E66" s="1554"/>
      <c r="F66" s="754"/>
      <c r="G66" s="754"/>
      <c r="H66" s="741"/>
      <c r="I66" s="798"/>
      <c r="J66" s="799"/>
      <c r="K66" s="800"/>
      <c r="L66" s="826"/>
      <c r="M66" s="662"/>
      <c r="N66" s="663"/>
      <c r="O66" s="728">
        <f t="shared" si="24"/>
        <v>0</v>
      </c>
      <c r="P66" s="711">
        <f t="shared" si="26"/>
        <v>0</v>
      </c>
      <c r="Q66" s="713">
        <f t="shared" si="14"/>
        <v>0</v>
      </c>
      <c r="R66" s="714">
        <f t="shared" si="16"/>
        <v>0</v>
      </c>
      <c r="S66" s="715">
        <f>K66*$K$9+L66*$L$9+M66*$M$9+N66*$N$9</f>
        <v>0</v>
      </c>
      <c r="T66" s="716">
        <f t="shared" si="15"/>
        <v>0</v>
      </c>
      <c r="U66" s="656"/>
    </row>
    <row r="67" spans="2:21" ht="19.5" customHeight="1" thickBot="1" x14ac:dyDescent="0.25">
      <c r="B67" s="1555" t="s">
        <v>493</v>
      </c>
      <c r="C67" s="1556"/>
      <c r="D67" s="1556"/>
      <c r="E67" s="1557"/>
      <c r="F67" s="754"/>
      <c r="G67" s="754"/>
      <c r="H67" s="741"/>
      <c r="I67" s="812"/>
      <c r="J67" s="799"/>
      <c r="K67" s="813"/>
      <c r="L67" s="826"/>
      <c r="M67" s="662"/>
      <c r="N67" s="663"/>
      <c r="O67" s="728">
        <f t="shared" si="24"/>
        <v>0</v>
      </c>
      <c r="P67" s="711">
        <f t="shared" si="26"/>
        <v>0</v>
      </c>
      <c r="Q67" s="713">
        <f t="shared" si="14"/>
        <v>0</v>
      </c>
      <c r="R67" s="768">
        <f t="shared" si="16"/>
        <v>0</v>
      </c>
      <c r="S67" s="769">
        <f t="shared" si="17"/>
        <v>0</v>
      </c>
      <c r="T67" s="716">
        <f t="shared" si="15"/>
        <v>0</v>
      </c>
      <c r="U67" s="692"/>
    </row>
    <row r="68" spans="2:21" x14ac:dyDescent="0.2">
      <c r="D68" s="693" t="s">
        <v>302</v>
      </c>
      <c r="E68" s="694" t="s">
        <v>497</v>
      </c>
      <c r="F68" s="1088"/>
      <c r="G68" s="1088"/>
      <c r="H68" s="1088"/>
      <c r="I68" s="695"/>
      <c r="J68" s="1089"/>
      <c r="K68" s="1089"/>
      <c r="L68" s="1089"/>
      <c r="M68" s="1089"/>
      <c r="N68" s="1089"/>
      <c r="O68" s="1089"/>
      <c r="P68" s="1089"/>
      <c r="Q68" s="1089"/>
      <c r="R68" s="1089"/>
      <c r="S68" s="1089"/>
      <c r="T68" s="1089"/>
    </row>
    <row r="69" spans="2:21" x14ac:dyDescent="0.2">
      <c r="E69" s="696"/>
      <c r="F69" s="696"/>
      <c r="G69" s="696"/>
      <c r="H69" s="696"/>
      <c r="I69" s="697"/>
      <c r="J69" s="697"/>
      <c r="K69" s="697"/>
      <c r="L69" s="697"/>
      <c r="M69" s="697"/>
      <c r="N69" s="697"/>
      <c r="O69" s="697"/>
      <c r="P69" s="697"/>
      <c r="Q69" s="698"/>
      <c r="R69" s="698"/>
      <c r="S69" s="698"/>
      <c r="T69" s="698"/>
    </row>
    <row r="70" spans="2:21" ht="15.75" x14ac:dyDescent="0.25">
      <c r="B70" s="814"/>
      <c r="C70" s="815"/>
      <c r="D70" s="815"/>
      <c r="E70" s="816"/>
      <c r="F70" s="702"/>
      <c r="G70" s="702"/>
      <c r="H70" s="702"/>
      <c r="I70" s="703"/>
      <c r="J70" s="703"/>
      <c r="K70" s="703"/>
      <c r="L70" s="702"/>
      <c r="M70" s="702"/>
      <c r="N70" s="704"/>
      <c r="O70" s="704"/>
      <c r="P70" s="704"/>
      <c r="Q70" s="702"/>
      <c r="R70" s="702"/>
      <c r="S70" s="702"/>
      <c r="T70" s="702"/>
    </row>
    <row r="71" spans="2:21" x14ac:dyDescent="0.2">
      <c r="E71" s="702"/>
      <c r="F71" s="702"/>
      <c r="G71" s="702"/>
      <c r="H71" s="702"/>
      <c r="I71" s="705"/>
      <c r="J71" s="703"/>
      <c r="K71" s="703"/>
      <c r="L71" s="702"/>
      <c r="M71" s="702"/>
      <c r="N71" s="704"/>
      <c r="O71" s="704"/>
      <c r="P71" s="704"/>
      <c r="Q71" s="702"/>
      <c r="R71" s="702"/>
      <c r="S71" s="702"/>
      <c r="T71" s="702"/>
    </row>
    <row r="72" spans="2:21" x14ac:dyDescent="0.2">
      <c r="E72" s="702"/>
      <c r="F72" s="702"/>
      <c r="G72" s="702"/>
      <c r="H72" s="702"/>
      <c r="I72" s="703"/>
      <c r="J72" s="703"/>
      <c r="K72" s="703"/>
      <c r="L72" s="702"/>
      <c r="M72" s="702"/>
      <c r="N72" s="704"/>
      <c r="O72" s="704"/>
      <c r="P72" s="704"/>
      <c r="Q72" s="702"/>
      <c r="R72" s="702"/>
      <c r="S72" s="702"/>
      <c r="T72" s="702"/>
    </row>
  </sheetData>
  <sheetProtection algorithmName="SHA-512" hashValue="5x1/GnBhnNI9h4TGnM6obe+zv7SzTKTLCroL4R8JH2Il8WqyQvmk7mS2/Nn6UFrU+WVWqn9F92G8WmqXwESMIg==" saltValue="XvASXmWhLeCg5D+zbntYvQ==" spinCount="100000" sheet="1" formatRows="0"/>
  <mergeCells count="28">
    <mergeCell ref="B55:E55"/>
    <mergeCell ref="B64:E64"/>
    <mergeCell ref="B65:E65"/>
    <mergeCell ref="B66:E66"/>
    <mergeCell ref="B67:E67"/>
    <mergeCell ref="B50:E50"/>
    <mergeCell ref="F7:J7"/>
    <mergeCell ref="K7:N7"/>
    <mergeCell ref="F8:N8"/>
    <mergeCell ref="R8:R10"/>
    <mergeCell ref="B17:E17"/>
    <mergeCell ref="B19:C30"/>
    <mergeCell ref="B31:B49"/>
    <mergeCell ref="C31:C48"/>
    <mergeCell ref="C49:E49"/>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7DEE8038-63D4-4CF1-8F84-61F324C0ACAE}">
          <x14:formula1>
            <xm:f>słownik!$A$2:$A$76</xm:f>
          </x14:formula1>
          <xm:sqref>E51:E54 E56:E63</xm:sqref>
        </x14:dataValidation>
        <x14:dataValidation type="list" allowBlank="1" showInputMessage="1" showErrorMessage="1" xr:uid="{F78A0551-510A-4DC6-A5FE-6887A41DB6CC}">
          <x14:formula1>
            <xm:f>słownik!$K$44:$K$60</xm:f>
          </x14:formula1>
          <xm:sqref>N4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E2FF-6737-4FED-8E87-DE08519BA209}">
  <sheetPr>
    <tabColor rgb="FFFF0000"/>
  </sheetPr>
  <dimension ref="B1:R42"/>
  <sheetViews>
    <sheetView showGridLines="0" view="pageBreakPreview" zoomScale="80" zoomScaleNormal="90" zoomScaleSheetLayoutView="80" workbookViewId="0">
      <selection activeCell="B3" sqref="B3:P3"/>
    </sheetView>
  </sheetViews>
  <sheetFormatPr defaultColWidth="9.28515625" defaultRowHeight="12.75" x14ac:dyDescent="0.2"/>
  <cols>
    <col min="1" max="1" width="4.5703125" style="512" customWidth="1"/>
    <col min="2" max="2" width="6.28515625" style="512" customWidth="1"/>
    <col min="3" max="3" width="4.42578125" style="512" customWidth="1"/>
    <col min="4" max="4" width="33.5703125" style="512" customWidth="1"/>
    <col min="5" max="13" width="5.7109375" style="512" customWidth="1"/>
    <col min="14" max="14" width="9.42578125" style="512" customWidth="1"/>
    <col min="15" max="15" width="10" style="512" customWidth="1"/>
    <col min="16" max="16" width="10.5703125" style="512" customWidth="1"/>
    <col min="17" max="16384" width="9.28515625" style="512"/>
  </cols>
  <sheetData>
    <row r="1" spans="2:18" ht="23.25" x14ac:dyDescent="0.35">
      <c r="B1" s="507"/>
      <c r="C1" s="507"/>
      <c r="D1" s="508" t="str">
        <f>wizyt!C3</f>
        <v>??</v>
      </c>
      <c r="E1" s="508"/>
      <c r="F1" s="508"/>
      <c r="G1" s="508"/>
      <c r="H1" s="509"/>
      <c r="I1" s="509"/>
      <c r="J1" s="509"/>
      <c r="K1" s="509"/>
      <c r="L1" s="509"/>
      <c r="M1" s="509"/>
      <c r="N1" s="1019" t="str">
        <f>wizyt!$B$1</f>
        <v xml:space="preserve"> </v>
      </c>
      <c r="O1" s="1020" t="str">
        <f>wizyt!$D$1</f>
        <v xml:space="preserve"> </v>
      </c>
      <c r="P1" s="511"/>
    </row>
    <row r="2" spans="2:18" ht="18" x14ac:dyDescent="0.2">
      <c r="B2" s="513"/>
      <c r="C2" s="513"/>
      <c r="D2" s="1487" t="s">
        <v>501</v>
      </c>
      <c r="E2" s="1487"/>
      <c r="F2" s="1487"/>
      <c r="G2" s="1487"/>
      <c r="H2" s="1487"/>
      <c r="I2" s="1487"/>
      <c r="J2" s="1487"/>
      <c r="K2" s="1487"/>
      <c r="L2" s="1487"/>
      <c r="M2" s="1487"/>
      <c r="N2" s="514" t="str">
        <f>wizyt!H3</f>
        <v>2023/2024</v>
      </c>
      <c r="O2" s="274"/>
      <c r="P2" s="513"/>
    </row>
    <row r="3" spans="2:18" ht="32.25" customHeight="1" thickBot="1" x14ac:dyDescent="0.25">
      <c r="B3" s="1488" t="str">
        <f>wizyt!B6</f>
        <v>??</v>
      </c>
      <c r="C3" s="1488"/>
      <c r="D3" s="1488"/>
      <c r="E3" s="1488"/>
      <c r="F3" s="1488"/>
      <c r="G3" s="1488"/>
      <c r="H3" s="1488"/>
      <c r="I3" s="1488"/>
      <c r="J3" s="1488"/>
      <c r="K3" s="1488"/>
      <c r="L3" s="1488"/>
      <c r="M3" s="1488"/>
      <c r="N3" s="1488"/>
      <c r="O3" s="1488"/>
      <c r="P3" s="1488"/>
    </row>
    <row r="4" spans="2:18" ht="12.75" customHeight="1" x14ac:dyDescent="0.2">
      <c r="B4" s="1490" t="s">
        <v>464</v>
      </c>
      <c r="C4" s="1491"/>
      <c r="D4" s="1492"/>
      <c r="E4" s="1499" t="s">
        <v>465</v>
      </c>
      <c r="F4" s="1500"/>
      <c r="G4" s="1500"/>
      <c r="H4" s="1500"/>
      <c r="I4" s="1500"/>
      <c r="J4" s="1500"/>
      <c r="K4" s="1500"/>
      <c r="L4" s="1500"/>
      <c r="M4" s="1501"/>
      <c r="N4" s="1508" t="s">
        <v>467</v>
      </c>
      <c r="O4" s="1566" t="s">
        <v>502</v>
      </c>
      <c r="P4" s="1569" t="s">
        <v>469</v>
      </c>
    </row>
    <row r="5" spans="2:18" ht="12.75" customHeight="1" x14ac:dyDescent="0.2">
      <c r="B5" s="1493"/>
      <c r="C5" s="1494"/>
      <c r="D5" s="1495"/>
      <c r="E5" s="1000" t="s">
        <v>345</v>
      </c>
      <c r="F5" s="1000" t="s">
        <v>346</v>
      </c>
      <c r="G5" s="1001" t="s">
        <v>347</v>
      </c>
      <c r="H5" s="1002" t="s">
        <v>348</v>
      </c>
      <c r="I5" s="1003" t="s">
        <v>349</v>
      </c>
      <c r="J5" s="985" t="s">
        <v>350</v>
      </c>
      <c r="K5" s="983" t="s">
        <v>351</v>
      </c>
      <c r="L5" s="984" t="s">
        <v>352</v>
      </c>
      <c r="M5" s="1074" t="s">
        <v>353</v>
      </c>
      <c r="N5" s="1509"/>
      <c r="O5" s="1567"/>
      <c r="P5" s="1570"/>
    </row>
    <row r="6" spans="2:18" ht="12.75" customHeight="1" x14ac:dyDescent="0.2">
      <c r="B6" s="1493"/>
      <c r="C6" s="1494"/>
      <c r="D6" s="1495"/>
      <c r="E6" s="1529" t="s">
        <v>470</v>
      </c>
      <c r="F6" s="1530"/>
      <c r="G6" s="1530"/>
      <c r="H6" s="1530"/>
      <c r="I6" s="1530"/>
      <c r="J6" s="1530"/>
      <c r="K6" s="1530"/>
      <c r="L6" s="1530"/>
      <c r="M6" s="1531"/>
      <c r="N6" s="1509"/>
      <c r="O6" s="1567"/>
      <c r="P6" s="1570"/>
    </row>
    <row r="7" spans="2:18" ht="12.75" customHeight="1" x14ac:dyDescent="0.2">
      <c r="B7" s="1493"/>
      <c r="C7" s="1494"/>
      <c r="D7" s="1495"/>
      <c r="E7" s="986">
        <f>Kalendarz!$F$32</f>
        <v>32</v>
      </c>
      <c r="F7" s="986">
        <f>Kalendarz!$F$32</f>
        <v>32</v>
      </c>
      <c r="G7" s="986">
        <f>Kalendarz!$F$32</f>
        <v>32</v>
      </c>
      <c r="H7" s="986">
        <f>Kalendarz!$F$32</f>
        <v>32</v>
      </c>
      <c r="I7" s="986">
        <f>Kalendarz!$F$32</f>
        <v>32</v>
      </c>
      <c r="J7" s="986">
        <f>Kalendarz!$F$32</f>
        <v>32</v>
      </c>
      <c r="K7" s="986">
        <f>Kalendarz!$F$32</f>
        <v>32</v>
      </c>
      <c r="L7" s="986">
        <f>Kalendarz!$F$32</f>
        <v>32</v>
      </c>
      <c r="M7" s="986">
        <f>Kalendarz!$F$33</f>
        <v>23</v>
      </c>
      <c r="N7" s="1509"/>
      <c r="O7" s="1567"/>
      <c r="P7" s="1570"/>
      <c r="R7" s="517"/>
    </row>
    <row r="8" spans="2:18" ht="16.5" customHeight="1" thickBot="1" x14ac:dyDescent="0.25">
      <c r="B8" s="1496"/>
      <c r="C8" s="1497"/>
      <c r="D8" s="1498"/>
      <c r="E8" s="1484" t="s">
        <v>473</v>
      </c>
      <c r="F8" s="1485"/>
      <c r="G8" s="1485"/>
      <c r="H8" s="1485"/>
      <c r="I8" s="1485"/>
      <c r="J8" s="1485"/>
      <c r="K8" s="1485"/>
      <c r="L8" s="1485"/>
      <c r="M8" s="1486"/>
      <c r="N8" s="1510"/>
      <c r="O8" s="1568"/>
      <c r="P8" s="1571"/>
    </row>
    <row r="9" spans="2:18" ht="27" customHeight="1" thickBot="1" x14ac:dyDescent="0.25">
      <c r="B9" s="518"/>
      <c r="C9" s="519"/>
      <c r="D9" s="520" t="s">
        <v>474</v>
      </c>
      <c r="E9" s="521">
        <f>SUM(E10:E11)</f>
        <v>0</v>
      </c>
      <c r="F9" s="521">
        <f t="shared" ref="F9:G9" si="0">SUM(F10:F11)</f>
        <v>0</v>
      </c>
      <c r="G9" s="829">
        <f t="shared" si="0"/>
        <v>0</v>
      </c>
      <c r="H9" s="830">
        <f>SUM(H10:H11)</f>
        <v>0</v>
      </c>
      <c r="I9" s="521">
        <f t="shared" ref="I9:J9" si="1">SUM(I10:I11)</f>
        <v>0</v>
      </c>
      <c r="J9" s="831">
        <f t="shared" si="1"/>
        <v>0</v>
      </c>
      <c r="K9" s="832">
        <f>SUM(K10:K11)</f>
        <v>0</v>
      </c>
      <c r="L9" s="524">
        <f t="shared" ref="L9:M9" si="2">SUM(L10:L11)</f>
        <v>0</v>
      </c>
      <c r="M9" s="833">
        <f t="shared" si="2"/>
        <v>0</v>
      </c>
      <c r="N9" s="528">
        <f>SUM(E9:M9)</f>
        <v>0</v>
      </c>
      <c r="O9" s="834">
        <f>SUM(O10:O11)</f>
        <v>0</v>
      </c>
      <c r="P9" s="1559"/>
    </row>
    <row r="10" spans="2:18" ht="14.25" customHeight="1" x14ac:dyDescent="0.2">
      <c r="B10" s="539"/>
      <c r="C10" s="540"/>
      <c r="D10" s="835" t="s">
        <v>503</v>
      </c>
      <c r="E10" s="836">
        <f>SUM(E13:E19)</f>
        <v>0</v>
      </c>
      <c r="F10" s="836">
        <f t="shared" ref="F10:M10" si="3">SUM(F13:F19)</f>
        <v>0</v>
      </c>
      <c r="G10" s="836">
        <f t="shared" si="3"/>
        <v>0</v>
      </c>
      <c r="H10" s="836">
        <f t="shared" si="3"/>
        <v>0</v>
      </c>
      <c r="I10" s="836">
        <f t="shared" si="3"/>
        <v>0</v>
      </c>
      <c r="J10" s="542">
        <f t="shared" si="3"/>
        <v>0</v>
      </c>
      <c r="K10" s="542">
        <f t="shared" si="3"/>
        <v>0</v>
      </c>
      <c r="L10" s="542">
        <f t="shared" si="3"/>
        <v>0</v>
      </c>
      <c r="M10" s="542">
        <f t="shared" si="3"/>
        <v>0</v>
      </c>
      <c r="N10" s="536">
        <f>SUM(E10:M10)</f>
        <v>0</v>
      </c>
      <c r="O10" s="1092">
        <f>H10*$H$7+I10*$I$7+J10*$J$7+E10*$E$7+F10*$F$7+G10*$G$7+K10*$K$7+L10*$L$7+M10*$M$7</f>
        <v>0</v>
      </c>
      <c r="P10" s="1560"/>
    </row>
    <row r="11" spans="2:18" ht="14.25" customHeight="1" x14ac:dyDescent="0.2">
      <c r="B11" s="837"/>
      <c r="C11" s="838"/>
      <c r="D11" s="835" t="s">
        <v>504</v>
      </c>
      <c r="E11" s="839">
        <f>SUM(E20:E35)</f>
        <v>0</v>
      </c>
      <c r="F11" s="839">
        <f t="shared" ref="F11:M11" si="4">SUM(F20:F35)</f>
        <v>0</v>
      </c>
      <c r="G11" s="839">
        <f t="shared" si="4"/>
        <v>0</v>
      </c>
      <c r="H11" s="839">
        <f t="shared" si="4"/>
        <v>0</v>
      </c>
      <c r="I11" s="839">
        <f t="shared" si="4"/>
        <v>0</v>
      </c>
      <c r="J11" s="840">
        <f t="shared" si="4"/>
        <v>0</v>
      </c>
      <c r="K11" s="840">
        <f t="shared" si="4"/>
        <v>0</v>
      </c>
      <c r="L11" s="840">
        <f t="shared" si="4"/>
        <v>0</v>
      </c>
      <c r="M11" s="840">
        <f t="shared" si="4"/>
        <v>0</v>
      </c>
      <c r="N11" s="536">
        <f>SUM(E11:M11)</f>
        <v>0</v>
      </c>
      <c r="O11" s="733">
        <f>H11*$H$7+I11*$I$7+J11*$J$7+E11*$E$7+F11*$F$7+G11*$G$7+K11*$K$7+L11*$L$7+M11*$M$7</f>
        <v>0</v>
      </c>
      <c r="P11" s="1561"/>
      <c r="R11" s="550"/>
    </row>
    <row r="12" spans="2:18" ht="27" customHeight="1" x14ac:dyDescent="0.2">
      <c r="B12" s="841"/>
      <c r="C12" s="1004"/>
      <c r="D12" s="1005" t="s">
        <v>505</v>
      </c>
      <c r="E12" s="1006"/>
      <c r="F12" s="1006"/>
      <c r="G12" s="1006"/>
      <c r="H12" s="1006"/>
      <c r="I12" s="1006"/>
      <c r="J12" s="1006"/>
      <c r="K12" s="1006"/>
      <c r="L12" s="1006"/>
      <c r="M12" s="1006"/>
      <c r="N12" s="1006"/>
      <c r="O12" s="1007"/>
      <c r="P12" s="842"/>
    </row>
    <row r="13" spans="2:18" s="517" customFormat="1" ht="17.100000000000001" customHeight="1" x14ac:dyDescent="0.2">
      <c r="B13" s="1562" t="s">
        <v>506</v>
      </c>
      <c r="C13" s="843">
        <v>1</v>
      </c>
      <c r="D13" s="872"/>
      <c r="E13" s="844"/>
      <c r="F13" s="844"/>
      <c r="G13" s="844"/>
      <c r="H13" s="845"/>
      <c r="I13" s="845"/>
      <c r="J13" s="846"/>
      <c r="K13" s="847"/>
      <c r="L13" s="848"/>
      <c r="M13" s="849"/>
      <c r="N13" s="730">
        <f t="shared" ref="N13:N35" si="5">SUM(E13:M13)</f>
        <v>0</v>
      </c>
      <c r="O13" s="733">
        <f t="shared" ref="O13:O35" si="6">H13*$H$7+I13*$I$7+J13*$J$7+E13*$E$7+F13*$F$7+G13*$G$7+K13*$K$7+L13*$L$7+M13*$M$7</f>
        <v>0</v>
      </c>
      <c r="P13" s="577"/>
    </row>
    <row r="14" spans="2:18" s="517" customFormat="1" ht="17.100000000000001" customHeight="1" x14ac:dyDescent="0.2">
      <c r="B14" s="1562"/>
      <c r="C14" s="850">
        <v>2</v>
      </c>
      <c r="D14" s="872"/>
      <c r="E14" s="851"/>
      <c r="F14" s="851"/>
      <c r="G14" s="851"/>
      <c r="H14" s="852"/>
      <c r="I14" s="852"/>
      <c r="J14" s="629"/>
      <c r="K14" s="632"/>
      <c r="L14" s="629"/>
      <c r="M14" s="630"/>
      <c r="N14" s="713">
        <f t="shared" si="5"/>
        <v>0</v>
      </c>
      <c r="O14" s="733">
        <f t="shared" si="6"/>
        <v>0</v>
      </c>
      <c r="P14" s="633"/>
    </row>
    <row r="15" spans="2:18" s="517" customFormat="1" ht="17.100000000000001" customHeight="1" x14ac:dyDescent="0.2">
      <c r="B15" s="1562"/>
      <c r="C15" s="850">
        <v>3</v>
      </c>
      <c r="D15" s="872"/>
      <c r="E15" s="851"/>
      <c r="F15" s="851"/>
      <c r="G15" s="851"/>
      <c r="H15" s="852"/>
      <c r="I15" s="852"/>
      <c r="J15" s="629"/>
      <c r="K15" s="632"/>
      <c r="L15" s="629"/>
      <c r="M15" s="630"/>
      <c r="N15" s="713">
        <f t="shared" si="5"/>
        <v>0</v>
      </c>
      <c r="O15" s="733">
        <f t="shared" si="6"/>
        <v>0</v>
      </c>
      <c r="P15" s="633"/>
    </row>
    <row r="16" spans="2:18" s="517" customFormat="1" ht="17.100000000000001" customHeight="1" x14ac:dyDescent="0.2">
      <c r="B16" s="1562"/>
      <c r="C16" s="850">
        <v>4</v>
      </c>
      <c r="D16" s="872"/>
      <c r="E16" s="851"/>
      <c r="F16" s="851"/>
      <c r="G16" s="851"/>
      <c r="H16" s="852"/>
      <c r="I16" s="852"/>
      <c r="J16" s="629"/>
      <c r="K16" s="632"/>
      <c r="L16" s="629"/>
      <c r="M16" s="630"/>
      <c r="N16" s="713">
        <f t="shared" si="5"/>
        <v>0</v>
      </c>
      <c r="O16" s="733">
        <f t="shared" si="6"/>
        <v>0</v>
      </c>
      <c r="P16" s="633"/>
    </row>
    <row r="17" spans="2:16" s="517" customFormat="1" ht="17.100000000000001" customHeight="1" x14ac:dyDescent="0.2">
      <c r="B17" s="1562"/>
      <c r="C17" s="850">
        <v>5</v>
      </c>
      <c r="D17" s="872"/>
      <c r="E17" s="851"/>
      <c r="F17" s="851"/>
      <c r="G17" s="851"/>
      <c r="H17" s="852"/>
      <c r="I17" s="852"/>
      <c r="J17" s="629"/>
      <c r="K17" s="632"/>
      <c r="L17" s="629"/>
      <c r="M17" s="630"/>
      <c r="N17" s="713">
        <f t="shared" si="5"/>
        <v>0</v>
      </c>
      <c r="O17" s="733">
        <f t="shared" si="6"/>
        <v>0</v>
      </c>
      <c r="P17" s="633"/>
    </row>
    <row r="18" spans="2:16" s="517" customFormat="1" ht="17.100000000000001" customHeight="1" x14ac:dyDescent="0.2">
      <c r="B18" s="1562"/>
      <c r="C18" s="850">
        <v>6</v>
      </c>
      <c r="D18" s="872"/>
      <c r="E18" s="851"/>
      <c r="F18" s="851"/>
      <c r="G18" s="851"/>
      <c r="H18" s="852"/>
      <c r="I18" s="852"/>
      <c r="J18" s="629"/>
      <c r="K18" s="632"/>
      <c r="L18" s="629"/>
      <c r="M18" s="630"/>
      <c r="N18" s="713">
        <f t="shared" si="5"/>
        <v>0</v>
      </c>
      <c r="O18" s="733">
        <f t="shared" si="6"/>
        <v>0</v>
      </c>
      <c r="P18" s="633"/>
    </row>
    <row r="19" spans="2:16" s="517" customFormat="1" ht="17.100000000000001" customHeight="1" x14ac:dyDescent="0.2">
      <c r="B19" s="1563"/>
      <c r="C19" s="853">
        <v>7</v>
      </c>
      <c r="D19" s="875"/>
      <c r="E19" s="851"/>
      <c r="F19" s="851"/>
      <c r="G19" s="851"/>
      <c r="H19" s="852"/>
      <c r="I19" s="852"/>
      <c r="J19" s="629"/>
      <c r="K19" s="632"/>
      <c r="L19" s="629"/>
      <c r="M19" s="630"/>
      <c r="N19" s="717">
        <f t="shared" si="5"/>
        <v>0</v>
      </c>
      <c r="O19" s="854">
        <f t="shared" si="6"/>
        <v>0</v>
      </c>
      <c r="P19" s="633"/>
    </row>
    <row r="20" spans="2:16" s="517" customFormat="1" ht="17.100000000000001" customHeight="1" x14ac:dyDescent="0.2">
      <c r="B20" s="1564" t="s">
        <v>504</v>
      </c>
      <c r="C20" s="855">
        <v>1</v>
      </c>
      <c r="D20" s="871"/>
      <c r="E20" s="566"/>
      <c r="F20" s="566"/>
      <c r="G20" s="566"/>
      <c r="H20" s="846"/>
      <c r="I20" s="846"/>
      <c r="J20" s="846"/>
      <c r="K20" s="856"/>
      <c r="L20" s="846"/>
      <c r="M20" s="857"/>
      <c r="N20" s="573">
        <f t="shared" si="5"/>
        <v>0</v>
      </c>
      <c r="O20" s="733">
        <f t="shared" si="6"/>
        <v>0</v>
      </c>
      <c r="P20" s="1008"/>
    </row>
    <row r="21" spans="2:16" s="517" customFormat="1" ht="17.100000000000001" customHeight="1" x14ac:dyDescent="0.2">
      <c r="B21" s="1562"/>
      <c r="C21" s="843">
        <v>2</v>
      </c>
      <c r="D21" s="872"/>
      <c r="E21" s="609"/>
      <c r="F21" s="609"/>
      <c r="G21" s="609"/>
      <c r="H21" s="859"/>
      <c r="I21" s="859"/>
      <c r="J21" s="859"/>
      <c r="K21" s="858"/>
      <c r="L21" s="859"/>
      <c r="M21" s="860"/>
      <c r="N21" s="713">
        <f t="shared" si="5"/>
        <v>0</v>
      </c>
      <c r="O21" s="733">
        <f t="shared" si="6"/>
        <v>0</v>
      </c>
      <c r="P21" s="614"/>
    </row>
    <row r="22" spans="2:16" s="517" customFormat="1" ht="17.100000000000001" customHeight="1" x14ac:dyDescent="0.2">
      <c r="B22" s="1562"/>
      <c r="C22" s="843">
        <v>3</v>
      </c>
      <c r="D22" s="872"/>
      <c r="E22" s="609"/>
      <c r="F22" s="609"/>
      <c r="G22" s="609"/>
      <c r="H22" s="859"/>
      <c r="I22" s="859"/>
      <c r="J22" s="859"/>
      <c r="K22" s="858"/>
      <c r="L22" s="859"/>
      <c r="M22" s="860"/>
      <c r="N22" s="713">
        <f t="shared" si="5"/>
        <v>0</v>
      </c>
      <c r="O22" s="733">
        <f t="shared" si="6"/>
        <v>0</v>
      </c>
      <c r="P22" s="614"/>
    </row>
    <row r="23" spans="2:16" s="517" customFormat="1" ht="17.100000000000001" customHeight="1" x14ac:dyDescent="0.2">
      <c r="B23" s="1562"/>
      <c r="C23" s="843">
        <v>4</v>
      </c>
      <c r="D23" s="872"/>
      <c r="E23" s="609"/>
      <c r="F23" s="609"/>
      <c r="G23" s="609"/>
      <c r="H23" s="859"/>
      <c r="I23" s="859"/>
      <c r="J23" s="859"/>
      <c r="K23" s="858"/>
      <c r="L23" s="859"/>
      <c r="M23" s="860"/>
      <c r="N23" s="713">
        <f t="shared" si="5"/>
        <v>0</v>
      </c>
      <c r="O23" s="733">
        <f t="shared" si="6"/>
        <v>0</v>
      </c>
      <c r="P23" s="614"/>
    </row>
    <row r="24" spans="2:16" s="517" customFormat="1" ht="17.100000000000001" customHeight="1" x14ac:dyDescent="0.2">
      <c r="B24" s="1562"/>
      <c r="C24" s="843">
        <v>5</v>
      </c>
      <c r="D24" s="872"/>
      <c r="E24" s="609"/>
      <c r="F24" s="609"/>
      <c r="G24" s="609"/>
      <c r="H24" s="859"/>
      <c r="I24" s="859"/>
      <c r="J24" s="859"/>
      <c r="K24" s="858"/>
      <c r="L24" s="859"/>
      <c r="M24" s="860"/>
      <c r="N24" s="713">
        <f t="shared" si="5"/>
        <v>0</v>
      </c>
      <c r="O24" s="733">
        <f t="shared" si="6"/>
        <v>0</v>
      </c>
      <c r="P24" s="614"/>
    </row>
    <row r="25" spans="2:16" s="517" customFormat="1" ht="17.100000000000001" customHeight="1" x14ac:dyDescent="0.2">
      <c r="B25" s="1562"/>
      <c r="C25" s="843">
        <v>6</v>
      </c>
      <c r="D25" s="872"/>
      <c r="E25" s="609"/>
      <c r="F25" s="609"/>
      <c r="G25" s="609"/>
      <c r="H25" s="859"/>
      <c r="I25" s="859"/>
      <c r="J25" s="859"/>
      <c r="K25" s="858"/>
      <c r="L25" s="859"/>
      <c r="M25" s="860"/>
      <c r="N25" s="713">
        <f t="shared" si="5"/>
        <v>0</v>
      </c>
      <c r="O25" s="733">
        <f t="shared" si="6"/>
        <v>0</v>
      </c>
      <c r="P25" s="614"/>
    </row>
    <row r="26" spans="2:16" s="517" customFormat="1" ht="17.100000000000001" customHeight="1" x14ac:dyDescent="0.2">
      <c r="B26" s="1562"/>
      <c r="C26" s="843">
        <v>7</v>
      </c>
      <c r="D26" s="872"/>
      <c r="E26" s="609"/>
      <c r="F26" s="609"/>
      <c r="G26" s="609"/>
      <c r="H26" s="859"/>
      <c r="I26" s="859"/>
      <c r="J26" s="859"/>
      <c r="K26" s="858"/>
      <c r="L26" s="859"/>
      <c r="M26" s="860"/>
      <c r="N26" s="713">
        <f t="shared" si="5"/>
        <v>0</v>
      </c>
      <c r="O26" s="733">
        <f t="shared" si="6"/>
        <v>0</v>
      </c>
      <c r="P26" s="614"/>
    </row>
    <row r="27" spans="2:16" s="517" customFormat="1" ht="17.100000000000001" customHeight="1" x14ac:dyDescent="0.2">
      <c r="B27" s="1562"/>
      <c r="C27" s="843">
        <v>8</v>
      </c>
      <c r="D27" s="872"/>
      <c r="E27" s="609"/>
      <c r="F27" s="609"/>
      <c r="G27" s="609"/>
      <c r="H27" s="859"/>
      <c r="I27" s="859"/>
      <c r="J27" s="859"/>
      <c r="K27" s="858"/>
      <c r="L27" s="859"/>
      <c r="M27" s="860"/>
      <c r="N27" s="713">
        <f t="shared" si="5"/>
        <v>0</v>
      </c>
      <c r="O27" s="733">
        <f t="shared" si="6"/>
        <v>0</v>
      </c>
      <c r="P27" s="614"/>
    </row>
    <row r="28" spans="2:16" s="517" customFormat="1" ht="17.100000000000001" customHeight="1" x14ac:dyDescent="0.2">
      <c r="B28" s="1562"/>
      <c r="C28" s="843">
        <v>9</v>
      </c>
      <c r="D28" s="872"/>
      <c r="E28" s="609"/>
      <c r="F28" s="609"/>
      <c r="G28" s="609"/>
      <c r="H28" s="859"/>
      <c r="I28" s="859"/>
      <c r="J28" s="859"/>
      <c r="K28" s="858"/>
      <c r="L28" s="859"/>
      <c r="M28" s="860"/>
      <c r="N28" s="713">
        <f t="shared" si="5"/>
        <v>0</v>
      </c>
      <c r="O28" s="733">
        <f t="shared" si="6"/>
        <v>0</v>
      </c>
      <c r="P28" s="614"/>
    </row>
    <row r="29" spans="2:16" s="517" customFormat="1" ht="17.100000000000001" customHeight="1" x14ac:dyDescent="0.2">
      <c r="B29" s="1562"/>
      <c r="C29" s="843">
        <v>10</v>
      </c>
      <c r="D29" s="872"/>
      <c r="E29" s="609"/>
      <c r="F29" s="609"/>
      <c r="G29" s="609"/>
      <c r="H29" s="859"/>
      <c r="I29" s="859"/>
      <c r="J29" s="859"/>
      <c r="K29" s="858"/>
      <c r="L29" s="859"/>
      <c r="M29" s="860"/>
      <c r="N29" s="713">
        <f t="shared" si="5"/>
        <v>0</v>
      </c>
      <c r="O29" s="733">
        <f t="shared" si="6"/>
        <v>0</v>
      </c>
      <c r="P29" s="614"/>
    </row>
    <row r="30" spans="2:16" s="517" customFormat="1" ht="17.100000000000001" customHeight="1" x14ac:dyDescent="0.2">
      <c r="B30" s="1562"/>
      <c r="C30" s="843">
        <v>11</v>
      </c>
      <c r="D30" s="872"/>
      <c r="E30" s="609"/>
      <c r="F30" s="609"/>
      <c r="G30" s="609"/>
      <c r="H30" s="859"/>
      <c r="I30" s="859"/>
      <c r="J30" s="859"/>
      <c r="K30" s="858"/>
      <c r="L30" s="859"/>
      <c r="M30" s="860"/>
      <c r="N30" s="713">
        <f t="shared" si="5"/>
        <v>0</v>
      </c>
      <c r="O30" s="733">
        <f t="shared" si="6"/>
        <v>0</v>
      </c>
      <c r="P30" s="614"/>
    </row>
    <row r="31" spans="2:16" s="517" customFormat="1" ht="17.100000000000001" customHeight="1" x14ac:dyDescent="0.2">
      <c r="B31" s="1562"/>
      <c r="C31" s="843">
        <v>12</v>
      </c>
      <c r="D31" s="872"/>
      <c r="E31" s="609"/>
      <c r="F31" s="609"/>
      <c r="G31" s="609"/>
      <c r="H31" s="859"/>
      <c r="I31" s="859"/>
      <c r="J31" s="859"/>
      <c r="K31" s="858"/>
      <c r="L31" s="859"/>
      <c r="M31" s="860"/>
      <c r="N31" s="713">
        <f t="shared" si="5"/>
        <v>0</v>
      </c>
      <c r="O31" s="733">
        <f t="shared" si="6"/>
        <v>0</v>
      </c>
      <c r="P31" s="585"/>
    </row>
    <row r="32" spans="2:16" s="517" customFormat="1" ht="17.100000000000001" customHeight="1" x14ac:dyDescent="0.2">
      <c r="B32" s="1562"/>
      <c r="C32" s="843">
        <v>13</v>
      </c>
      <c r="D32" s="872"/>
      <c r="E32" s="628"/>
      <c r="F32" s="628"/>
      <c r="G32" s="628"/>
      <c r="H32" s="629"/>
      <c r="I32" s="629"/>
      <c r="J32" s="629"/>
      <c r="K32" s="632"/>
      <c r="L32" s="629"/>
      <c r="M32" s="630"/>
      <c r="N32" s="713">
        <f t="shared" si="5"/>
        <v>0</v>
      </c>
      <c r="O32" s="733">
        <f t="shared" si="6"/>
        <v>0</v>
      </c>
      <c r="P32" s="633"/>
    </row>
    <row r="33" spans="2:16" s="517" customFormat="1" ht="17.100000000000001" customHeight="1" x14ac:dyDescent="0.2">
      <c r="B33" s="1562"/>
      <c r="C33" s="843">
        <v>14</v>
      </c>
      <c r="D33" s="872"/>
      <c r="E33" s="628"/>
      <c r="F33" s="628"/>
      <c r="G33" s="628"/>
      <c r="H33" s="629"/>
      <c r="I33" s="629"/>
      <c r="J33" s="629"/>
      <c r="K33" s="632"/>
      <c r="L33" s="629"/>
      <c r="M33" s="630"/>
      <c r="N33" s="713">
        <f t="shared" si="5"/>
        <v>0</v>
      </c>
      <c r="O33" s="733">
        <f t="shared" si="6"/>
        <v>0</v>
      </c>
      <c r="P33" s="633"/>
    </row>
    <row r="34" spans="2:16" s="517" customFormat="1" ht="17.100000000000001" customHeight="1" x14ac:dyDescent="0.2">
      <c r="B34" s="1562"/>
      <c r="C34" s="843">
        <v>15</v>
      </c>
      <c r="D34" s="872"/>
      <c r="E34" s="628"/>
      <c r="F34" s="628"/>
      <c r="G34" s="628"/>
      <c r="H34" s="629"/>
      <c r="I34" s="629"/>
      <c r="J34" s="629"/>
      <c r="K34" s="632"/>
      <c r="L34" s="629"/>
      <c r="M34" s="630"/>
      <c r="N34" s="713">
        <f t="shared" si="5"/>
        <v>0</v>
      </c>
      <c r="O34" s="733">
        <f t="shared" si="6"/>
        <v>0</v>
      </c>
      <c r="P34" s="633"/>
    </row>
    <row r="35" spans="2:16" s="517" customFormat="1" ht="17.100000000000001" customHeight="1" thickBot="1" x14ac:dyDescent="0.25">
      <c r="B35" s="1565"/>
      <c r="C35" s="861">
        <v>16</v>
      </c>
      <c r="D35" s="872"/>
      <c r="E35" s="873"/>
      <c r="F35" s="873"/>
      <c r="G35" s="874"/>
      <c r="H35" s="690"/>
      <c r="I35" s="690"/>
      <c r="J35" s="690"/>
      <c r="K35" s="665"/>
      <c r="L35" s="662"/>
      <c r="M35" s="663"/>
      <c r="N35" s="717">
        <f t="shared" si="5"/>
        <v>0</v>
      </c>
      <c r="O35" s="733">
        <f t="shared" si="6"/>
        <v>0</v>
      </c>
      <c r="P35" s="862"/>
    </row>
    <row r="36" spans="2:16" x14ac:dyDescent="0.2">
      <c r="D36" s="1088"/>
      <c r="E36" s="1088"/>
      <c r="F36" s="1088"/>
      <c r="G36" s="1088"/>
      <c r="H36" s="1089"/>
      <c r="I36" s="1089"/>
      <c r="J36" s="1089"/>
      <c r="K36" s="1089"/>
      <c r="L36" s="1089"/>
      <c r="M36" s="1089"/>
      <c r="N36" s="1089"/>
      <c r="O36" s="1089"/>
    </row>
    <row r="37" spans="2:16" x14ac:dyDescent="0.2">
      <c r="D37" s="696"/>
      <c r="E37" s="696"/>
      <c r="F37" s="696"/>
      <c r="G37" s="696"/>
      <c r="H37" s="697"/>
      <c r="I37" s="697"/>
      <c r="J37" s="697"/>
      <c r="K37" s="697"/>
      <c r="L37" s="697"/>
      <c r="M37" s="697"/>
      <c r="N37" s="698"/>
      <c r="O37" s="698"/>
    </row>
    <row r="38" spans="2:16" x14ac:dyDescent="0.2">
      <c r="D38" s="696"/>
      <c r="E38" s="696"/>
      <c r="F38" s="696"/>
      <c r="G38" s="696"/>
      <c r="H38" s="697"/>
      <c r="I38" s="697"/>
      <c r="J38" s="697"/>
      <c r="K38" s="697"/>
      <c r="L38" s="697"/>
      <c r="M38" s="697"/>
      <c r="N38" s="697"/>
      <c r="O38" s="697"/>
    </row>
    <row r="39" spans="2:16" x14ac:dyDescent="0.2">
      <c r="D39" s="863"/>
      <c r="E39" s="863"/>
      <c r="F39" s="863"/>
      <c r="G39" s="863"/>
      <c r="H39" s="863"/>
      <c r="I39" s="863"/>
      <c r="J39" s="863"/>
      <c r="K39" s="863"/>
      <c r="L39" s="863"/>
      <c r="M39" s="864"/>
      <c r="N39" s="863"/>
      <c r="O39" s="863"/>
    </row>
    <row r="40" spans="2:16" x14ac:dyDescent="0.2">
      <c r="D40" s="702"/>
      <c r="E40" s="702"/>
      <c r="F40" s="702"/>
      <c r="G40" s="702"/>
      <c r="H40" s="703"/>
      <c r="I40" s="703"/>
      <c r="J40" s="703"/>
      <c r="K40" s="702"/>
      <c r="L40" s="702"/>
      <c r="M40" s="704"/>
      <c r="N40" s="702"/>
      <c r="O40" s="702"/>
    </row>
    <row r="41" spans="2:16" x14ac:dyDescent="0.2">
      <c r="D41" s="702"/>
      <c r="E41" s="702"/>
      <c r="F41" s="702"/>
      <c r="G41" s="702"/>
      <c r="H41" s="705"/>
      <c r="I41" s="703"/>
      <c r="J41" s="703"/>
      <c r="K41" s="702"/>
      <c r="L41" s="702"/>
      <c r="M41" s="704"/>
      <c r="N41" s="702"/>
      <c r="O41" s="702"/>
    </row>
    <row r="42" spans="2:16" x14ac:dyDescent="0.2">
      <c r="D42" s="702"/>
      <c r="E42" s="702"/>
      <c r="F42" s="702"/>
      <c r="G42" s="702"/>
      <c r="H42" s="703"/>
      <c r="I42" s="703"/>
      <c r="J42" s="703"/>
      <c r="K42" s="702"/>
      <c r="L42" s="702"/>
      <c r="M42" s="704"/>
      <c r="N42" s="702"/>
      <c r="O42" s="702"/>
    </row>
  </sheetData>
  <sheetProtection algorithmName="SHA-512" hashValue="AARrWouJmh3hooWugv8VNQM5uwnxE938PdT1NFdzEdSf3IChFqZ861ykazK/ZMd3VnsAA7AsIGQ+7CSBnnANCA==" saltValue="Rrb8LPg6uqncULU6yhSGMw==" spinCount="100000" sheet="1" formatRows="0"/>
  <mergeCells count="12">
    <mergeCell ref="P9:P11"/>
    <mergeCell ref="B13:B19"/>
    <mergeCell ref="B20:B35"/>
    <mergeCell ref="D2:M2"/>
    <mergeCell ref="B3:P3"/>
    <mergeCell ref="B4:D8"/>
    <mergeCell ref="E4:M4"/>
    <mergeCell ref="N4:N8"/>
    <mergeCell ref="O4:O8"/>
    <mergeCell ref="P4:P8"/>
    <mergeCell ref="E6:M6"/>
    <mergeCell ref="E8:M8"/>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BB7F9A4-262B-4DD9-BCA8-F3639D6A0099}">
          <x14:formula1>
            <xm:f>słownik!$A$2:$A$76</xm:f>
          </x14:formula1>
          <xm:sqref>D13:D35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902A-4F5D-40CB-838B-B33A12A27186}">
  <sheetPr>
    <tabColor rgb="FFFF0000"/>
  </sheetPr>
  <dimension ref="B1:S45"/>
  <sheetViews>
    <sheetView view="pageBreakPreview" topLeftCell="A4" zoomScale="90" zoomScaleNormal="100" zoomScaleSheetLayoutView="90" workbookViewId="0">
      <selection activeCell="N48" sqref="N48"/>
    </sheetView>
  </sheetViews>
  <sheetFormatPr defaultColWidth="9.28515625" defaultRowHeight="12.75" x14ac:dyDescent="0.2"/>
  <cols>
    <col min="1" max="1" width="4.5703125" style="512" customWidth="1"/>
    <col min="2" max="2" width="4.42578125" style="512" customWidth="1"/>
    <col min="3" max="3" width="4.140625" style="512" customWidth="1"/>
    <col min="4" max="4" width="6.5703125" style="512" customWidth="1"/>
    <col min="5" max="5" width="35.5703125" style="512" customWidth="1"/>
    <col min="6" max="14" width="5.7109375" style="512" customWidth="1"/>
    <col min="15" max="15" width="9.42578125" style="512" customWidth="1"/>
    <col min="16" max="16" width="10" style="512" customWidth="1"/>
    <col min="17" max="17" width="13.85546875" style="512" customWidth="1"/>
    <col min="18" max="16384" width="9.28515625" style="512"/>
  </cols>
  <sheetData>
    <row r="1" spans="2:19" ht="23.25" x14ac:dyDescent="0.35">
      <c r="B1" s="507"/>
      <c r="C1" s="507"/>
      <c r="D1" s="508" t="str">
        <f>wizyt!C3</f>
        <v>??</v>
      </c>
      <c r="E1" s="508"/>
      <c r="F1" s="508"/>
      <c r="G1" s="508"/>
      <c r="H1" s="508"/>
      <c r="I1" s="509"/>
      <c r="J1" s="509"/>
      <c r="K1" s="509"/>
      <c r="L1" s="509"/>
      <c r="M1" s="509"/>
      <c r="N1" s="509"/>
      <c r="O1" s="1019" t="str">
        <f>wizyt!$B$1</f>
        <v xml:space="preserve"> </v>
      </c>
      <c r="P1" s="1020" t="str">
        <f>wizyt!$D$1</f>
        <v xml:space="preserve"> </v>
      </c>
      <c r="Q1" s="511"/>
    </row>
    <row r="2" spans="2:19" ht="18" x14ac:dyDescent="0.2">
      <c r="B2" s="513"/>
      <c r="C2" s="513"/>
      <c r="D2" s="513"/>
      <c r="E2" s="1487" t="s">
        <v>462</v>
      </c>
      <c r="F2" s="1487"/>
      <c r="G2" s="1487"/>
      <c r="H2" s="1487"/>
      <c r="I2" s="1487"/>
      <c r="J2" s="1487"/>
      <c r="K2" s="1487"/>
      <c r="L2" s="1487"/>
      <c r="M2" s="1487"/>
      <c r="N2" s="1487"/>
      <c r="O2" s="514" t="s">
        <v>178</v>
      </c>
      <c r="P2" s="274"/>
      <c r="Q2" s="513"/>
    </row>
    <row r="3" spans="2:19" ht="18.75" customHeight="1" x14ac:dyDescent="0.2">
      <c r="B3" s="1488" t="str">
        <f>wizyt!B6</f>
        <v>??</v>
      </c>
      <c r="C3" s="1488"/>
      <c r="D3" s="1488"/>
      <c r="E3" s="1488"/>
      <c r="F3" s="1488"/>
      <c r="G3" s="1488"/>
      <c r="H3" s="1488"/>
      <c r="I3" s="1488"/>
      <c r="J3" s="1488"/>
      <c r="K3" s="1488"/>
      <c r="L3" s="1488"/>
      <c r="M3" s="1488"/>
      <c r="N3" s="1488"/>
      <c r="O3" s="1488"/>
      <c r="P3" s="1488"/>
      <c r="Q3" s="1488"/>
    </row>
    <row r="4" spans="2:19" ht="29.25" customHeight="1" thickBot="1" x14ac:dyDescent="0.25">
      <c r="B4" s="274"/>
      <c r="C4" s="274"/>
      <c r="D4" s="274"/>
      <c r="E4" s="274"/>
      <c r="F4" s="274"/>
      <c r="G4" s="274"/>
      <c r="H4" s="274"/>
      <c r="I4" s="516"/>
      <c r="J4" s="516"/>
      <c r="K4" s="38"/>
      <c r="L4" s="516"/>
      <c r="M4" s="865" t="s">
        <v>463</v>
      </c>
      <c r="N4" s="1489" t="s">
        <v>134</v>
      </c>
      <c r="O4" s="1489"/>
      <c r="P4" s="1489"/>
      <c r="Q4" s="1489"/>
    </row>
    <row r="5" spans="2:19" ht="12.75" customHeight="1" x14ac:dyDescent="0.2">
      <c r="B5" s="1490" t="s">
        <v>464</v>
      </c>
      <c r="C5" s="1491"/>
      <c r="D5" s="1491"/>
      <c r="E5" s="1492"/>
      <c r="F5" s="1499" t="s">
        <v>465</v>
      </c>
      <c r="G5" s="1500"/>
      <c r="H5" s="1500"/>
      <c r="I5" s="1500"/>
      <c r="J5" s="1500"/>
      <c r="K5" s="1500"/>
      <c r="L5" s="1500"/>
      <c r="M5" s="1500"/>
      <c r="N5" s="1501"/>
      <c r="O5" s="1508" t="s">
        <v>467</v>
      </c>
      <c r="P5" s="1578" t="s">
        <v>507</v>
      </c>
      <c r="Q5" s="1517" t="s">
        <v>469</v>
      </c>
    </row>
    <row r="6" spans="2:19"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9"/>
      <c r="P6" s="1482"/>
      <c r="Q6" s="1518"/>
    </row>
    <row r="7" spans="2:19" ht="12.75" customHeight="1" x14ac:dyDescent="0.2">
      <c r="B7" s="1493"/>
      <c r="C7" s="1494"/>
      <c r="D7" s="1494"/>
      <c r="E7" s="1495"/>
      <c r="F7" s="1529" t="s">
        <v>470</v>
      </c>
      <c r="G7" s="1530"/>
      <c r="H7" s="1530"/>
      <c r="I7" s="1530"/>
      <c r="J7" s="1530"/>
      <c r="K7" s="1530"/>
      <c r="L7" s="1530"/>
      <c r="M7" s="1530"/>
      <c r="N7" s="1531"/>
      <c r="O7" s="1509"/>
      <c r="P7" s="1482"/>
      <c r="Q7" s="1518"/>
    </row>
    <row r="8" spans="2:19" ht="12.75" customHeight="1" x14ac:dyDescent="0.2">
      <c r="B8" s="1493"/>
      <c r="C8" s="1494"/>
      <c r="D8" s="1494"/>
      <c r="E8" s="1495"/>
      <c r="F8" s="986">
        <f>Kalendarz!$F$32</f>
        <v>32</v>
      </c>
      <c r="G8" s="986">
        <f>Kalendarz!$F$32</f>
        <v>32</v>
      </c>
      <c r="H8" s="986">
        <f>Kalendarz!$F$32</f>
        <v>32</v>
      </c>
      <c r="I8" s="986">
        <f>Kalendarz!$F$32</f>
        <v>32</v>
      </c>
      <c r="J8" s="986">
        <f>Kalendarz!$F$32</f>
        <v>32</v>
      </c>
      <c r="K8" s="986">
        <f>Kalendarz!$F$32</f>
        <v>32</v>
      </c>
      <c r="L8" s="986">
        <f>Kalendarz!$F$32</f>
        <v>32</v>
      </c>
      <c r="M8" s="986">
        <f>Kalendarz!$F$32</f>
        <v>32</v>
      </c>
      <c r="N8" s="986">
        <f>Kalendarz!$F$33</f>
        <v>23</v>
      </c>
      <c r="O8" s="1509"/>
      <c r="P8" s="1482"/>
      <c r="Q8" s="1518"/>
      <c r="S8" s="517"/>
    </row>
    <row r="9" spans="2:19" ht="16.5" customHeight="1" thickBot="1" x14ac:dyDescent="0.25">
      <c r="B9" s="1496"/>
      <c r="C9" s="1497"/>
      <c r="D9" s="1497"/>
      <c r="E9" s="1498"/>
      <c r="F9" s="1484" t="s">
        <v>473</v>
      </c>
      <c r="G9" s="1485"/>
      <c r="H9" s="1485"/>
      <c r="I9" s="1485"/>
      <c r="J9" s="1485"/>
      <c r="K9" s="1485"/>
      <c r="L9" s="1485"/>
      <c r="M9" s="1485"/>
      <c r="N9" s="1486"/>
      <c r="O9" s="1510"/>
      <c r="P9" s="1483"/>
      <c r="Q9" s="1519"/>
    </row>
    <row r="10" spans="2:19" ht="27" customHeight="1" thickBot="1" x14ac:dyDescent="0.25">
      <c r="B10" s="518"/>
      <c r="C10" s="519"/>
      <c r="D10" s="519"/>
      <c r="E10" s="520" t="s">
        <v>474</v>
      </c>
      <c r="F10" s="524">
        <f>SUM(F11:F13)</f>
        <v>0</v>
      </c>
      <c r="G10" s="524">
        <f t="shared" ref="G10:N10" si="0">SUM(G11:G13)</f>
        <v>0</v>
      </c>
      <c r="H10" s="524">
        <f t="shared" si="0"/>
        <v>0</v>
      </c>
      <c r="I10" s="524">
        <f t="shared" si="0"/>
        <v>0</v>
      </c>
      <c r="J10" s="524">
        <f t="shared" si="0"/>
        <v>0</v>
      </c>
      <c r="K10" s="524">
        <f t="shared" si="0"/>
        <v>0</v>
      </c>
      <c r="L10" s="524">
        <f t="shared" si="0"/>
        <v>0</v>
      </c>
      <c r="M10" s="524">
        <f t="shared" si="0"/>
        <v>0</v>
      </c>
      <c r="N10" s="524">
        <f t="shared" si="0"/>
        <v>0</v>
      </c>
      <c r="O10" s="528">
        <f>SUM(O11:O13)</f>
        <v>0</v>
      </c>
      <c r="P10" s="529">
        <f>SUM(P11:P13)</f>
        <v>0</v>
      </c>
      <c r="Q10" s="530"/>
    </row>
    <row r="11" spans="2:19" ht="22.5" customHeight="1" x14ac:dyDescent="0.2">
      <c r="B11" s="539"/>
      <c r="C11" s="540"/>
      <c r="D11" s="540"/>
      <c r="E11" s="541" t="s">
        <v>476</v>
      </c>
      <c r="F11" s="542">
        <f>SUM(F15:F27)</f>
        <v>0</v>
      </c>
      <c r="G11" s="542">
        <f t="shared" ref="G11:N11" si="1">SUM(G15:G27)</f>
        <v>0</v>
      </c>
      <c r="H11" s="542">
        <f t="shared" si="1"/>
        <v>0</v>
      </c>
      <c r="I11" s="542">
        <f t="shared" si="1"/>
        <v>0</v>
      </c>
      <c r="J11" s="542">
        <f t="shared" si="1"/>
        <v>0</v>
      </c>
      <c r="K11" s="545">
        <f t="shared" si="1"/>
        <v>0</v>
      </c>
      <c r="L11" s="546">
        <f t="shared" si="1"/>
        <v>0</v>
      </c>
      <c r="M11" s="546">
        <f t="shared" si="1"/>
        <v>0</v>
      </c>
      <c r="N11" s="547">
        <f t="shared" si="1"/>
        <v>0</v>
      </c>
      <c r="O11" s="536">
        <f>SUM(F11:N11)</f>
        <v>0</v>
      </c>
      <c r="P11" s="537">
        <f>K11*$K$8+L11*$L$8+M11*$M$8+N11*$N$8+F11*$F$8+G11*$G$8+H11*$H$8+I11*$I$8+J11*$J$8</f>
        <v>0</v>
      </c>
      <c r="Q11" s="538"/>
    </row>
    <row r="12" spans="2:19" ht="22.5" hidden="1" customHeight="1" x14ac:dyDescent="0.2">
      <c r="B12" s="539"/>
      <c r="C12" s="540"/>
      <c r="D12" s="540"/>
      <c r="E12" s="541" t="s">
        <v>478</v>
      </c>
      <c r="F12" s="542">
        <f>F28</f>
        <v>0</v>
      </c>
      <c r="G12" s="542">
        <f t="shared" ref="G12:N12" si="2">G28</f>
        <v>0</v>
      </c>
      <c r="H12" s="542">
        <f t="shared" si="2"/>
        <v>0</v>
      </c>
      <c r="I12" s="542">
        <f t="shared" si="2"/>
        <v>0</v>
      </c>
      <c r="J12" s="542">
        <f t="shared" si="2"/>
        <v>0</v>
      </c>
      <c r="K12" s="545">
        <f t="shared" si="2"/>
        <v>0</v>
      </c>
      <c r="L12" s="546">
        <f t="shared" si="2"/>
        <v>0</v>
      </c>
      <c r="M12" s="546">
        <f t="shared" si="2"/>
        <v>0</v>
      </c>
      <c r="N12" s="547">
        <f t="shared" si="2"/>
        <v>0</v>
      </c>
      <c r="O12" s="536">
        <f>SUM(F12:N12)</f>
        <v>0</v>
      </c>
      <c r="P12" s="537">
        <f>K12*$K$8+L12*$L$8+M12*$M$8+N12*$N$8+F12*$F$8+G12*$G$8+H12*$H$8+I12*$I$8+J12*$J$8</f>
        <v>0</v>
      </c>
      <c r="Q12" s="538"/>
      <c r="S12" s="550"/>
    </row>
    <row r="13" spans="2:19" ht="22.5" customHeight="1" thickBot="1" x14ac:dyDescent="0.25">
      <c r="B13" s="539"/>
      <c r="C13" s="540"/>
      <c r="D13" s="540"/>
      <c r="E13" s="541" t="s">
        <v>479</v>
      </c>
      <c r="F13" s="542">
        <f>F33</f>
        <v>0</v>
      </c>
      <c r="G13" s="542">
        <f t="shared" ref="G13:N13" si="3">G33</f>
        <v>0</v>
      </c>
      <c r="H13" s="542">
        <f t="shared" si="3"/>
        <v>0</v>
      </c>
      <c r="I13" s="542">
        <f t="shared" si="3"/>
        <v>0</v>
      </c>
      <c r="J13" s="542">
        <f t="shared" si="3"/>
        <v>0</v>
      </c>
      <c r="K13" s="545">
        <f t="shared" si="3"/>
        <v>0</v>
      </c>
      <c r="L13" s="546">
        <f t="shared" si="3"/>
        <v>0</v>
      </c>
      <c r="M13" s="546">
        <f t="shared" si="3"/>
        <v>0</v>
      </c>
      <c r="N13" s="547">
        <f t="shared" si="3"/>
        <v>0</v>
      </c>
      <c r="O13" s="536">
        <f>SUM(F13:N13)</f>
        <v>0</v>
      </c>
      <c r="P13" s="537">
        <f>K13*$K$8+L13*$L$8+M13*$M$8+N13*$N$8+F13*$F$8+G13*$G$8+H13*$H$8+I13*$I$8+J13*$J$8</f>
        <v>0</v>
      </c>
      <c r="Q13" s="538"/>
      <c r="S13" s="550"/>
    </row>
    <row r="14" spans="2:19" ht="27" customHeight="1" x14ac:dyDescent="0.2">
      <c r="B14" s="562"/>
      <c r="C14" s="1080"/>
      <c r="D14" s="1080"/>
      <c r="E14" s="1081" t="s">
        <v>481</v>
      </c>
      <c r="F14" s="1082"/>
      <c r="G14" s="1082"/>
      <c r="H14" s="1082"/>
      <c r="I14" s="1082"/>
      <c r="J14" s="1082"/>
      <c r="K14" s="1082"/>
      <c r="L14" s="1082"/>
      <c r="M14" s="1082"/>
      <c r="N14" s="1082"/>
      <c r="O14" s="1082"/>
      <c r="P14" s="1084"/>
      <c r="Q14" s="563"/>
    </row>
    <row r="15" spans="2:19" s="517" customFormat="1" ht="15.75" customHeight="1" x14ac:dyDescent="0.25">
      <c r="B15" s="1572" t="s">
        <v>482</v>
      </c>
      <c r="C15" s="1573"/>
      <c r="D15" s="564">
        <v>1</v>
      </c>
      <c r="E15" s="565" t="s">
        <v>483</v>
      </c>
      <c r="F15" s="566"/>
      <c r="G15" s="566"/>
      <c r="H15" s="566"/>
      <c r="I15" s="567"/>
      <c r="J15" s="567"/>
      <c r="K15" s="570"/>
      <c r="L15" s="570"/>
      <c r="M15" s="567"/>
      <c r="N15" s="568"/>
      <c r="O15" s="573">
        <f t="shared" ref="O15" si="4">SUM(F15:N15)</f>
        <v>0</v>
      </c>
      <c r="P15" s="574">
        <f t="shared" ref="P15" si="5">K15*$K$8+L15*$L$8+M15*$M$8+N15*$N$8+F15*$F$8+G15*$G$8+H15*$H$8+I15*$I$8+J15*$J$8</f>
        <v>0</v>
      </c>
      <c r="Q15" s="577"/>
    </row>
    <row r="16" spans="2:19" s="517" customFormat="1" ht="15.75" customHeight="1" x14ac:dyDescent="0.25">
      <c r="B16" s="1574"/>
      <c r="C16" s="1575"/>
      <c r="D16" s="578">
        <v>2</v>
      </c>
      <c r="E16" s="579" t="s">
        <v>447</v>
      </c>
      <c r="F16" s="580"/>
      <c r="G16" s="580"/>
      <c r="H16" s="580"/>
      <c r="I16" s="581"/>
      <c r="J16" s="581"/>
      <c r="K16" s="584"/>
      <c r="L16" s="584"/>
      <c r="M16" s="581"/>
      <c r="N16" s="582"/>
      <c r="O16" s="713">
        <f t="shared" ref="O16:O41" si="6">SUM(F16:N16)</f>
        <v>0</v>
      </c>
      <c r="P16" s="714">
        <f t="shared" ref="P16:P41" si="7">K16*$K$8+L16*$L$8+M16*$M$8+N16*$N$8+F16*$F$8+G16*$G$8+H16*$H$8+I16*$I$8+J16*$J$8</f>
        <v>0</v>
      </c>
      <c r="Q16" s="585"/>
    </row>
    <row r="17" spans="2:17" s="517" customFormat="1" ht="15.75" customHeight="1" x14ac:dyDescent="0.25">
      <c r="B17" s="1574"/>
      <c r="C17" s="1575"/>
      <c r="D17" s="578">
        <v>3</v>
      </c>
      <c r="E17" s="579" t="s">
        <v>446</v>
      </c>
      <c r="F17" s="580"/>
      <c r="G17" s="580"/>
      <c r="H17" s="580"/>
      <c r="I17" s="581"/>
      <c r="J17" s="581"/>
      <c r="K17" s="584"/>
      <c r="L17" s="584"/>
      <c r="M17" s="581"/>
      <c r="N17" s="582"/>
      <c r="O17" s="713">
        <f t="shared" si="6"/>
        <v>0</v>
      </c>
      <c r="P17" s="714">
        <f t="shared" si="7"/>
        <v>0</v>
      </c>
      <c r="Q17" s="585"/>
    </row>
    <row r="18" spans="2:17" s="517" customFormat="1" ht="15.75" customHeight="1" x14ac:dyDescent="0.25">
      <c r="B18" s="1574"/>
      <c r="C18" s="1575"/>
      <c r="D18" s="578">
        <v>4</v>
      </c>
      <c r="E18" s="579" t="s">
        <v>444</v>
      </c>
      <c r="F18" s="580"/>
      <c r="G18" s="580"/>
      <c r="H18" s="580"/>
      <c r="I18" s="581"/>
      <c r="J18" s="581"/>
      <c r="K18" s="584"/>
      <c r="L18" s="584"/>
      <c r="M18" s="581"/>
      <c r="N18" s="582"/>
      <c r="O18" s="713">
        <f t="shared" si="6"/>
        <v>0</v>
      </c>
      <c r="P18" s="714">
        <f t="shared" si="7"/>
        <v>0</v>
      </c>
      <c r="Q18" s="585"/>
    </row>
    <row r="19" spans="2:17" s="517" customFormat="1" ht="15.75" customHeight="1" x14ac:dyDescent="0.25">
      <c r="B19" s="1574"/>
      <c r="C19" s="1575"/>
      <c r="D19" s="578">
        <v>5</v>
      </c>
      <c r="E19" s="579" t="s">
        <v>435</v>
      </c>
      <c r="F19" s="580"/>
      <c r="G19" s="580"/>
      <c r="H19" s="580"/>
      <c r="I19" s="581"/>
      <c r="J19" s="581"/>
      <c r="K19" s="584"/>
      <c r="L19" s="584"/>
      <c r="M19" s="581"/>
      <c r="N19" s="582"/>
      <c r="O19" s="713">
        <f t="shared" si="6"/>
        <v>0</v>
      </c>
      <c r="P19" s="714">
        <f t="shared" si="7"/>
        <v>0</v>
      </c>
      <c r="Q19" s="585"/>
    </row>
    <row r="20" spans="2:17" s="517" customFormat="1" ht="15.75" customHeight="1" x14ac:dyDescent="0.25">
      <c r="B20" s="1574"/>
      <c r="C20" s="1575"/>
      <c r="D20" s="578">
        <v>6</v>
      </c>
      <c r="E20" s="579" t="s">
        <v>442</v>
      </c>
      <c r="F20" s="580"/>
      <c r="G20" s="580"/>
      <c r="H20" s="580"/>
      <c r="I20" s="581"/>
      <c r="J20" s="581"/>
      <c r="K20" s="584"/>
      <c r="L20" s="584"/>
      <c r="M20" s="581"/>
      <c r="N20" s="582"/>
      <c r="O20" s="713">
        <f t="shared" si="6"/>
        <v>0</v>
      </c>
      <c r="P20" s="714">
        <f t="shared" si="7"/>
        <v>0</v>
      </c>
      <c r="Q20" s="585"/>
    </row>
    <row r="21" spans="2:17" s="517" customFormat="1" ht="15.75" customHeight="1" x14ac:dyDescent="0.25">
      <c r="B21" s="1574"/>
      <c r="C21" s="1575"/>
      <c r="D21" s="578">
        <v>7</v>
      </c>
      <c r="E21" s="579" t="s">
        <v>438</v>
      </c>
      <c r="F21" s="580"/>
      <c r="G21" s="580"/>
      <c r="H21" s="580"/>
      <c r="I21" s="581"/>
      <c r="J21" s="581"/>
      <c r="K21" s="584"/>
      <c r="L21" s="584"/>
      <c r="M21" s="581"/>
      <c r="N21" s="582"/>
      <c r="O21" s="713">
        <f t="shared" si="6"/>
        <v>0</v>
      </c>
      <c r="P21" s="714">
        <f t="shared" si="7"/>
        <v>0</v>
      </c>
      <c r="Q21" s="585"/>
    </row>
    <row r="22" spans="2:17" s="517" customFormat="1" ht="15.75" customHeight="1" x14ac:dyDescent="0.25">
      <c r="B22" s="1574"/>
      <c r="C22" s="1575"/>
      <c r="D22" s="578">
        <v>8</v>
      </c>
      <c r="E22" s="579" t="s">
        <v>443</v>
      </c>
      <c r="F22" s="580"/>
      <c r="G22" s="580"/>
      <c r="H22" s="580"/>
      <c r="I22" s="581"/>
      <c r="J22" s="581"/>
      <c r="K22" s="584"/>
      <c r="L22" s="584"/>
      <c r="M22" s="581"/>
      <c r="N22" s="582"/>
      <c r="O22" s="713">
        <f t="shared" si="6"/>
        <v>0</v>
      </c>
      <c r="P22" s="714">
        <f t="shared" si="7"/>
        <v>0</v>
      </c>
      <c r="Q22" s="585"/>
    </row>
    <row r="23" spans="2:17" s="517" customFormat="1" ht="15.75" customHeight="1" x14ac:dyDescent="0.25">
      <c r="B23" s="1574"/>
      <c r="C23" s="1575"/>
      <c r="D23" s="578">
        <v>9</v>
      </c>
      <c r="E23" s="579" t="s">
        <v>450</v>
      </c>
      <c r="F23" s="580"/>
      <c r="G23" s="580"/>
      <c r="H23" s="580"/>
      <c r="I23" s="581"/>
      <c r="J23" s="581"/>
      <c r="K23" s="584"/>
      <c r="L23" s="584"/>
      <c r="M23" s="581"/>
      <c r="N23" s="582"/>
      <c r="O23" s="713">
        <f t="shared" si="6"/>
        <v>0</v>
      </c>
      <c r="P23" s="714">
        <f t="shared" si="7"/>
        <v>0</v>
      </c>
      <c r="Q23" s="585"/>
    </row>
    <row r="24" spans="2:17" s="517" customFormat="1" ht="15.75" customHeight="1" x14ac:dyDescent="0.25">
      <c r="B24" s="1574"/>
      <c r="C24" s="1575"/>
      <c r="D24" s="578">
        <v>10</v>
      </c>
      <c r="E24" s="579" t="s">
        <v>415</v>
      </c>
      <c r="F24" s="580"/>
      <c r="G24" s="580"/>
      <c r="H24" s="580"/>
      <c r="I24" s="581"/>
      <c r="J24" s="581"/>
      <c r="K24" s="584"/>
      <c r="L24" s="584"/>
      <c r="M24" s="581"/>
      <c r="N24" s="582"/>
      <c r="O24" s="713">
        <f t="shared" si="6"/>
        <v>0</v>
      </c>
      <c r="P24" s="714">
        <f t="shared" si="7"/>
        <v>0</v>
      </c>
      <c r="Q24" s="585"/>
    </row>
    <row r="25" spans="2:17" s="517" customFormat="1" ht="15.75" customHeight="1" x14ac:dyDescent="0.25">
      <c r="B25" s="1574"/>
      <c r="C25" s="1575"/>
      <c r="D25" s="578">
        <v>11</v>
      </c>
      <c r="E25" s="586" t="s">
        <v>452</v>
      </c>
      <c r="F25" s="580"/>
      <c r="G25" s="580"/>
      <c r="H25" s="580"/>
      <c r="I25" s="581"/>
      <c r="J25" s="581"/>
      <c r="K25" s="584"/>
      <c r="L25" s="584"/>
      <c r="M25" s="581"/>
      <c r="N25" s="582"/>
      <c r="O25" s="713">
        <f t="shared" si="6"/>
        <v>0</v>
      </c>
      <c r="P25" s="714">
        <f t="shared" si="7"/>
        <v>0</v>
      </c>
      <c r="Q25" s="587"/>
    </row>
    <row r="26" spans="2:17" s="517" customFormat="1" ht="15.75" customHeight="1" x14ac:dyDescent="0.25">
      <c r="B26" s="1574"/>
      <c r="C26" s="1575"/>
      <c r="D26" s="669">
        <v>12</v>
      </c>
      <c r="E26" s="586" t="s">
        <v>426</v>
      </c>
      <c r="F26" s="673"/>
      <c r="G26" s="673"/>
      <c r="H26" s="673"/>
      <c r="I26" s="674"/>
      <c r="J26" s="674"/>
      <c r="K26" s="677"/>
      <c r="L26" s="677"/>
      <c r="M26" s="674"/>
      <c r="N26" s="675"/>
      <c r="O26" s="713">
        <f t="shared" si="6"/>
        <v>0</v>
      </c>
      <c r="P26" s="714">
        <f t="shared" si="7"/>
        <v>0</v>
      </c>
      <c r="Q26" s="587"/>
    </row>
    <row r="27" spans="2:17" s="517" customFormat="1" ht="15.75" customHeight="1" thickBot="1" x14ac:dyDescent="0.3">
      <c r="B27" s="1576"/>
      <c r="C27" s="1577"/>
      <c r="D27" s="719">
        <v>13</v>
      </c>
      <c r="E27" s="589" t="s">
        <v>449</v>
      </c>
      <c r="F27" s="590"/>
      <c r="G27" s="590"/>
      <c r="H27" s="590"/>
      <c r="I27" s="591"/>
      <c r="J27" s="591"/>
      <c r="K27" s="1085"/>
      <c r="L27" s="1085"/>
      <c r="M27" s="591"/>
      <c r="N27" s="592"/>
      <c r="O27" s="723">
        <f t="shared" si="6"/>
        <v>0</v>
      </c>
      <c r="P27" s="768">
        <f t="shared" si="7"/>
        <v>0</v>
      </c>
      <c r="Q27" s="600"/>
    </row>
    <row r="28" spans="2:17" ht="27.75" hidden="1" customHeight="1" x14ac:dyDescent="0.2">
      <c r="B28" s="1520" t="s">
        <v>489</v>
      </c>
      <c r="C28" s="1521"/>
      <c r="D28" s="1521"/>
      <c r="E28" s="1522"/>
      <c r="F28" s="646">
        <f>SUM(F29:F32)</f>
        <v>0</v>
      </c>
      <c r="G28" s="646">
        <f t="shared" ref="G28:I28" si="8">SUM(G29:G32)</f>
        <v>0</v>
      </c>
      <c r="H28" s="646">
        <f t="shared" si="8"/>
        <v>0</v>
      </c>
      <c r="I28" s="646">
        <f t="shared" si="8"/>
        <v>0</v>
      </c>
      <c r="J28" s="646">
        <f>SUM(J29:J32)</f>
        <v>0</v>
      </c>
      <c r="K28" s="645">
        <f>SUM(K29:K32)</f>
        <v>0</v>
      </c>
      <c r="L28" s="645">
        <f>SUM(L29:L32)</f>
        <v>0</v>
      </c>
      <c r="M28" s="645">
        <f>SUM(M29:M32)</f>
        <v>0</v>
      </c>
      <c r="N28" s="646">
        <f>SUM(N29:N32)</f>
        <v>0</v>
      </c>
      <c r="O28" s="605">
        <f t="shared" si="6"/>
        <v>0</v>
      </c>
      <c r="P28" s="606">
        <f t="shared" si="7"/>
        <v>0</v>
      </c>
      <c r="Q28" s="647"/>
    </row>
    <row r="29" spans="2:17" ht="15.75" hidden="1" customHeight="1" x14ac:dyDescent="0.2">
      <c r="B29" s="648"/>
      <c r="C29" s="564"/>
      <c r="D29" s="649">
        <v>1</v>
      </c>
      <c r="E29" s="1013"/>
      <c r="F29" s="651"/>
      <c r="G29" s="651"/>
      <c r="H29" s="566"/>
      <c r="I29" s="567"/>
      <c r="J29" s="567"/>
      <c r="K29" s="570"/>
      <c r="L29" s="570"/>
      <c r="M29" s="567"/>
      <c r="N29" s="568"/>
      <c r="O29" s="573">
        <f t="shared" si="6"/>
        <v>0</v>
      </c>
      <c r="P29" s="574">
        <f t="shared" si="7"/>
        <v>0</v>
      </c>
      <c r="Q29" s="652"/>
    </row>
    <row r="30" spans="2:17" ht="15.75" hidden="1" customHeight="1" x14ac:dyDescent="0.2">
      <c r="B30" s="653"/>
      <c r="C30" s="578"/>
      <c r="D30" s="654">
        <v>2</v>
      </c>
      <c r="E30" s="1014"/>
      <c r="F30" s="608"/>
      <c r="G30" s="608"/>
      <c r="H30" s="609"/>
      <c r="I30" s="610"/>
      <c r="J30" s="610"/>
      <c r="K30" s="613"/>
      <c r="L30" s="613"/>
      <c r="M30" s="610"/>
      <c r="N30" s="611"/>
      <c r="O30" s="713">
        <f t="shared" si="6"/>
        <v>0</v>
      </c>
      <c r="P30" s="714">
        <f t="shared" si="7"/>
        <v>0</v>
      </c>
      <c r="Q30" s="656"/>
    </row>
    <row r="31" spans="2:17" ht="15.75" hidden="1" customHeight="1" x14ac:dyDescent="0.2">
      <c r="B31" s="657"/>
      <c r="C31" s="658"/>
      <c r="D31" s="659">
        <v>3</v>
      </c>
      <c r="E31" s="1014"/>
      <c r="F31" s="661"/>
      <c r="G31" s="661"/>
      <c r="H31" s="628"/>
      <c r="I31" s="662"/>
      <c r="J31" s="662"/>
      <c r="K31" s="665"/>
      <c r="L31" s="665"/>
      <c r="M31" s="662"/>
      <c r="N31" s="663"/>
      <c r="O31" s="713">
        <f t="shared" si="6"/>
        <v>0</v>
      </c>
      <c r="P31" s="714">
        <f t="shared" si="7"/>
        <v>0</v>
      </c>
      <c r="Q31" s="656"/>
    </row>
    <row r="32" spans="2:17" ht="15.75" hidden="1" customHeight="1" x14ac:dyDescent="0.2">
      <c r="B32" s="657"/>
      <c r="C32" s="658"/>
      <c r="D32" s="659">
        <v>4</v>
      </c>
      <c r="E32" s="1015"/>
      <c r="F32" s="661"/>
      <c r="G32" s="661"/>
      <c r="H32" s="628"/>
      <c r="I32" s="662"/>
      <c r="J32" s="662"/>
      <c r="K32" s="665"/>
      <c r="L32" s="665"/>
      <c r="M32" s="662"/>
      <c r="N32" s="663"/>
      <c r="O32" s="870">
        <f t="shared" si="6"/>
        <v>0</v>
      </c>
      <c r="P32" s="745">
        <f t="shared" si="7"/>
        <v>0</v>
      </c>
      <c r="Q32" s="666"/>
    </row>
    <row r="33" spans="2:17" ht="27" customHeight="1" x14ac:dyDescent="0.2">
      <c r="B33" s="1546" t="s">
        <v>490</v>
      </c>
      <c r="C33" s="1547"/>
      <c r="D33" s="1547"/>
      <c r="E33" s="1558"/>
      <c r="F33" s="990">
        <f>SUM(F34:F41)</f>
        <v>0</v>
      </c>
      <c r="G33" s="990">
        <f t="shared" ref="G33:N33" si="9">SUM(G34:G41)</f>
        <v>0</v>
      </c>
      <c r="H33" s="990">
        <f t="shared" si="9"/>
        <v>0</v>
      </c>
      <c r="I33" s="990">
        <f t="shared" si="9"/>
        <v>0</v>
      </c>
      <c r="J33" s="990">
        <f t="shared" si="9"/>
        <v>0</v>
      </c>
      <c r="K33" s="990">
        <f t="shared" si="9"/>
        <v>0</v>
      </c>
      <c r="L33" s="990">
        <f t="shared" si="9"/>
        <v>0</v>
      </c>
      <c r="M33" s="990">
        <f t="shared" si="9"/>
        <v>0</v>
      </c>
      <c r="N33" s="990">
        <f t="shared" si="9"/>
        <v>0</v>
      </c>
      <c r="O33" s="573">
        <f t="shared" si="6"/>
        <v>0</v>
      </c>
      <c r="P33" s="574">
        <f t="shared" si="7"/>
        <v>0</v>
      </c>
      <c r="Q33" s="991"/>
    </row>
    <row r="34" spans="2:17" ht="15.75" customHeight="1" x14ac:dyDescent="0.2">
      <c r="B34" s="668"/>
      <c r="C34" s="669"/>
      <c r="D34" s="670">
        <v>1</v>
      </c>
      <c r="E34" s="871"/>
      <c r="F34" s="672"/>
      <c r="G34" s="672"/>
      <c r="H34" s="673"/>
      <c r="I34" s="674"/>
      <c r="J34" s="674"/>
      <c r="K34" s="677"/>
      <c r="L34" s="677"/>
      <c r="M34" s="674"/>
      <c r="N34" s="675"/>
      <c r="O34" s="573">
        <f t="shared" si="6"/>
        <v>0</v>
      </c>
      <c r="P34" s="574">
        <f t="shared" si="7"/>
        <v>0</v>
      </c>
      <c r="Q34" s="678"/>
    </row>
    <row r="35" spans="2:17" ht="15.75" customHeight="1" x14ac:dyDescent="0.2">
      <c r="B35" s="657"/>
      <c r="C35" s="658"/>
      <c r="D35" s="654">
        <v>2</v>
      </c>
      <c r="E35" s="872"/>
      <c r="F35" s="661"/>
      <c r="G35" s="661"/>
      <c r="H35" s="628"/>
      <c r="I35" s="662"/>
      <c r="J35" s="662"/>
      <c r="K35" s="665"/>
      <c r="L35" s="665"/>
      <c r="M35" s="662"/>
      <c r="N35" s="663"/>
      <c r="O35" s="713">
        <f t="shared" si="6"/>
        <v>0</v>
      </c>
      <c r="P35" s="714">
        <f t="shared" si="7"/>
        <v>0</v>
      </c>
      <c r="Q35" s="656"/>
    </row>
    <row r="36" spans="2:17" ht="15.75" customHeight="1" x14ac:dyDescent="0.2">
      <c r="B36" s="657"/>
      <c r="C36" s="658"/>
      <c r="D36" s="654">
        <v>3</v>
      </c>
      <c r="E36" s="872"/>
      <c r="F36" s="661"/>
      <c r="G36" s="661"/>
      <c r="H36" s="628"/>
      <c r="I36" s="662"/>
      <c r="J36" s="662"/>
      <c r="K36" s="665"/>
      <c r="L36" s="665"/>
      <c r="M36" s="662"/>
      <c r="N36" s="663"/>
      <c r="O36" s="713">
        <f t="shared" si="6"/>
        <v>0</v>
      </c>
      <c r="P36" s="714">
        <f t="shared" si="7"/>
        <v>0</v>
      </c>
      <c r="Q36" s="656"/>
    </row>
    <row r="37" spans="2:17" ht="15.75" customHeight="1" x14ac:dyDescent="0.2">
      <c r="B37" s="657"/>
      <c r="C37" s="658"/>
      <c r="D37" s="654">
        <v>4</v>
      </c>
      <c r="E37" s="872"/>
      <c r="F37" s="661"/>
      <c r="G37" s="661"/>
      <c r="H37" s="628"/>
      <c r="I37" s="662"/>
      <c r="J37" s="662"/>
      <c r="K37" s="665"/>
      <c r="L37" s="665"/>
      <c r="M37" s="662"/>
      <c r="N37" s="663"/>
      <c r="O37" s="713">
        <f t="shared" si="6"/>
        <v>0</v>
      </c>
      <c r="P37" s="714">
        <f t="shared" si="7"/>
        <v>0</v>
      </c>
      <c r="Q37" s="656"/>
    </row>
    <row r="38" spans="2:17" ht="15.75" customHeight="1" x14ac:dyDescent="0.2">
      <c r="B38" s="657"/>
      <c r="C38" s="658"/>
      <c r="D38" s="654">
        <v>5</v>
      </c>
      <c r="E38" s="872"/>
      <c r="F38" s="661"/>
      <c r="G38" s="661"/>
      <c r="H38" s="628"/>
      <c r="I38" s="662"/>
      <c r="J38" s="662"/>
      <c r="K38" s="665"/>
      <c r="L38" s="665"/>
      <c r="M38" s="662"/>
      <c r="N38" s="663"/>
      <c r="O38" s="713">
        <f t="shared" si="6"/>
        <v>0</v>
      </c>
      <c r="P38" s="714">
        <f t="shared" si="7"/>
        <v>0</v>
      </c>
      <c r="Q38" s="656"/>
    </row>
    <row r="39" spans="2:17" ht="15.75" customHeight="1" x14ac:dyDescent="0.2">
      <c r="B39" s="657"/>
      <c r="C39" s="658"/>
      <c r="D39" s="654">
        <v>6</v>
      </c>
      <c r="E39" s="872"/>
      <c r="F39" s="661"/>
      <c r="G39" s="661"/>
      <c r="H39" s="628"/>
      <c r="I39" s="662"/>
      <c r="J39" s="662"/>
      <c r="K39" s="665"/>
      <c r="L39" s="665"/>
      <c r="M39" s="662"/>
      <c r="N39" s="663"/>
      <c r="O39" s="713">
        <f t="shared" si="6"/>
        <v>0</v>
      </c>
      <c r="P39" s="714">
        <f t="shared" si="7"/>
        <v>0</v>
      </c>
      <c r="Q39" s="656"/>
    </row>
    <row r="40" spans="2:17" ht="15.75" customHeight="1" x14ac:dyDescent="0.2">
      <c r="B40" s="657"/>
      <c r="C40" s="658"/>
      <c r="D40" s="654">
        <v>7</v>
      </c>
      <c r="E40" s="872"/>
      <c r="F40" s="661"/>
      <c r="G40" s="661"/>
      <c r="H40" s="628"/>
      <c r="I40" s="662"/>
      <c r="J40" s="662"/>
      <c r="K40" s="665"/>
      <c r="L40" s="665"/>
      <c r="M40" s="662"/>
      <c r="N40" s="663"/>
      <c r="O40" s="713">
        <f t="shared" si="6"/>
        <v>0</v>
      </c>
      <c r="P40" s="714">
        <f t="shared" si="7"/>
        <v>0</v>
      </c>
      <c r="Q40" s="656"/>
    </row>
    <row r="41" spans="2:17" ht="15.75" customHeight="1" thickBot="1" x14ac:dyDescent="0.25">
      <c r="B41" s="679"/>
      <c r="C41" s="680"/>
      <c r="D41" s="681">
        <v>8</v>
      </c>
      <c r="E41" s="1012"/>
      <c r="F41" s="683"/>
      <c r="G41" s="683"/>
      <c r="H41" s="684"/>
      <c r="I41" s="685"/>
      <c r="J41" s="685"/>
      <c r="K41" s="688"/>
      <c r="L41" s="688"/>
      <c r="M41" s="685"/>
      <c r="N41" s="686"/>
      <c r="O41" s="764">
        <f t="shared" si="6"/>
        <v>0</v>
      </c>
      <c r="P41" s="765">
        <f t="shared" si="7"/>
        <v>0</v>
      </c>
      <c r="Q41" s="689"/>
    </row>
    <row r="42" spans="2:17" ht="13.5" thickTop="1" x14ac:dyDescent="0.2">
      <c r="E42" s="696"/>
      <c r="F42" s="696"/>
      <c r="G42" s="696"/>
      <c r="H42" s="696"/>
      <c r="I42" s="697"/>
      <c r="J42" s="697"/>
      <c r="K42" s="697"/>
      <c r="L42" s="697"/>
      <c r="M42" s="697"/>
      <c r="N42" s="697"/>
      <c r="O42" s="698"/>
      <c r="P42" s="698"/>
    </row>
    <row r="43" spans="2:17" ht="18" x14ac:dyDescent="0.25">
      <c r="B43" s="866"/>
      <c r="C43" s="700"/>
      <c r="D43" s="867"/>
      <c r="E43" s="701"/>
      <c r="F43" s="702"/>
      <c r="G43" s="702"/>
      <c r="H43" s="702"/>
      <c r="I43" s="703"/>
      <c r="J43" s="703"/>
      <c r="K43" s="703"/>
      <c r="L43" s="702"/>
      <c r="M43" s="702"/>
      <c r="N43" s="704"/>
      <c r="O43" s="702"/>
      <c r="P43" s="702"/>
    </row>
    <row r="44" spans="2:17" x14ac:dyDescent="0.2">
      <c r="B44" s="700"/>
      <c r="C44" s="700"/>
      <c r="D44" s="700"/>
      <c r="E44" s="701"/>
      <c r="F44" s="702"/>
      <c r="G44" s="702"/>
      <c r="H44" s="702"/>
      <c r="I44" s="705"/>
      <c r="J44" s="703"/>
      <c r="K44" s="703"/>
      <c r="L44" s="702"/>
      <c r="M44" s="702"/>
      <c r="N44" s="704"/>
      <c r="O44" s="702"/>
      <c r="P44" s="702"/>
    </row>
    <row r="45" spans="2:17" x14ac:dyDescent="0.2">
      <c r="E45" s="702"/>
      <c r="F45" s="702"/>
      <c r="G45" s="702"/>
      <c r="H45" s="702"/>
      <c r="I45" s="703"/>
      <c r="J45" s="703"/>
      <c r="K45" s="703"/>
      <c r="L45" s="702"/>
      <c r="M45" s="702"/>
      <c r="N45" s="704"/>
      <c r="O45" s="702"/>
      <c r="P45" s="702"/>
    </row>
  </sheetData>
  <sheetProtection algorithmName="SHA-512" hashValue="05nV8CdChJncC4ni5aQu2h5jt1gBoDOBhoKaF+SFYFNMK/1cfDgf0vvEGLQaA5Nl0dvIIB0jZDzFWsznduQC+g==" saltValue="11YHFbdGD1k+bljhZxTuRA==" spinCount="100000" sheet="1" objects="1" scenarios="1"/>
  <mergeCells count="13">
    <mergeCell ref="B15:C27"/>
    <mergeCell ref="B28:E28"/>
    <mergeCell ref="B33:E33"/>
    <mergeCell ref="E2:N2"/>
    <mergeCell ref="B3:Q3"/>
    <mergeCell ref="N4:Q4"/>
    <mergeCell ref="B5:E9"/>
    <mergeCell ref="F5:N5"/>
    <mergeCell ref="O5:O9"/>
    <mergeCell ref="P5:P9"/>
    <mergeCell ref="Q5:Q9"/>
    <mergeCell ref="F7:N7"/>
    <mergeCell ref="F9:N9"/>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3B90914A-17B0-4164-82D0-3214F9CD46A2}">
          <x14:formula1>
            <xm:f>słownik!$A$2:$A$76</xm:f>
          </x14:formula1>
          <xm:sqref>E29:E32 E34:E41</xm:sqref>
        </x14:dataValidation>
        <x14:dataValidation type="list" allowBlank="1" showInputMessage="1" showErrorMessage="1" xr:uid="{95166897-D58D-4CE5-A66B-1C79F6C1F4C4}">
          <x14:formula1>
            <xm:f>słownik!$K$44:$K$60</xm:f>
          </x14:formula1>
          <xm:sqref>N4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F2CC-2266-43EB-9026-FA4267AB3C3D}">
  <sheetPr>
    <tabColor theme="0"/>
  </sheetPr>
  <dimension ref="B1:S44"/>
  <sheetViews>
    <sheetView showGridLines="0" view="pageBreakPreview" zoomScale="80" zoomScaleNormal="80" zoomScaleSheetLayoutView="80" workbookViewId="0">
      <selection activeCell="E33" sqref="E33"/>
    </sheetView>
  </sheetViews>
  <sheetFormatPr defaultColWidth="9.28515625" defaultRowHeight="12.75" x14ac:dyDescent="0.2"/>
  <cols>
    <col min="1" max="1" width="4.5703125" style="512" customWidth="1"/>
    <col min="2" max="2" width="4.42578125" style="512" customWidth="1"/>
    <col min="3" max="3" width="4.140625" style="512" customWidth="1"/>
    <col min="4" max="4" width="6.5703125" style="512" customWidth="1"/>
    <col min="5" max="5" width="35.5703125" style="512" customWidth="1"/>
    <col min="6" max="14" width="5.7109375" style="512" customWidth="1"/>
    <col min="15" max="15" width="9.42578125" style="512" customWidth="1"/>
    <col min="16" max="16" width="10" style="512" customWidth="1"/>
    <col min="17" max="17" width="13.85546875" style="512" customWidth="1"/>
    <col min="18" max="16384" width="9.28515625" style="512"/>
  </cols>
  <sheetData>
    <row r="1" spans="2:19" ht="23.25" x14ac:dyDescent="0.35">
      <c r="B1" s="507"/>
      <c r="C1" s="507"/>
      <c r="D1" s="507"/>
      <c r="E1" s="508" t="str">
        <f>wizyt!C3</f>
        <v>??</v>
      </c>
      <c r="F1" s="508"/>
      <c r="G1" s="508"/>
      <c r="H1" s="508"/>
      <c r="I1" s="509"/>
      <c r="J1" s="509"/>
      <c r="K1" s="509"/>
      <c r="L1" s="509"/>
      <c r="M1" s="509"/>
      <c r="N1" s="509"/>
      <c r="O1" s="1019" t="str">
        <f>wizyt!$B$1</f>
        <v xml:space="preserve"> </v>
      </c>
      <c r="P1" s="1020" t="str">
        <f>wizyt!$D$1</f>
        <v xml:space="preserve"> </v>
      </c>
      <c r="Q1" s="511"/>
    </row>
    <row r="2" spans="2:19" ht="18" x14ac:dyDescent="0.2">
      <c r="B2" s="513"/>
      <c r="C2" s="513"/>
      <c r="D2" s="513"/>
      <c r="E2" s="1487" t="s">
        <v>462</v>
      </c>
      <c r="F2" s="1487"/>
      <c r="G2" s="1487"/>
      <c r="H2" s="1487"/>
      <c r="I2" s="1487"/>
      <c r="J2" s="1487"/>
      <c r="K2" s="1487"/>
      <c r="L2" s="1487"/>
      <c r="M2" s="1487"/>
      <c r="N2" s="1487"/>
      <c r="O2" s="514" t="str">
        <f>wizyt!H3</f>
        <v>2023/2024</v>
      </c>
      <c r="P2" s="274"/>
      <c r="Q2" s="513"/>
    </row>
    <row r="3" spans="2:19" ht="18.75" customHeight="1" x14ac:dyDescent="0.2">
      <c r="B3" s="1488" t="str">
        <f>wizyt!B6</f>
        <v>??</v>
      </c>
      <c r="C3" s="1488"/>
      <c r="D3" s="1488"/>
      <c r="E3" s="1488"/>
      <c r="F3" s="1488"/>
      <c r="G3" s="1488"/>
      <c r="H3" s="1488"/>
      <c r="I3" s="1488"/>
      <c r="J3" s="1488"/>
      <c r="K3" s="1488"/>
      <c r="L3" s="1488"/>
      <c r="M3" s="1488"/>
      <c r="N3" s="1488"/>
      <c r="O3" s="1488"/>
      <c r="P3" s="1488"/>
      <c r="Q3" s="1488"/>
    </row>
    <row r="4" spans="2:19" ht="29.25" customHeight="1" thickBot="1" x14ac:dyDescent="0.25">
      <c r="B4" s="274"/>
      <c r="C4" s="274"/>
      <c r="D4" s="274"/>
      <c r="E4" s="706" t="s">
        <v>508</v>
      </c>
      <c r="F4" s="274"/>
      <c r="G4" s="274"/>
      <c r="H4" s="274"/>
      <c r="I4" s="516"/>
      <c r="J4" s="516"/>
      <c r="K4" s="38"/>
      <c r="L4" s="516"/>
      <c r="M4" s="865" t="s">
        <v>463</v>
      </c>
      <c r="N4" s="1489" t="s">
        <v>134</v>
      </c>
      <c r="O4" s="1489"/>
      <c r="P4" s="1489"/>
      <c r="Q4" s="1489"/>
    </row>
    <row r="5" spans="2:19" ht="12.75" customHeight="1" x14ac:dyDescent="0.2">
      <c r="B5" s="1490" t="s">
        <v>464</v>
      </c>
      <c r="C5" s="1491"/>
      <c r="D5" s="1491"/>
      <c r="E5" s="1492"/>
      <c r="F5" s="1499" t="s">
        <v>465</v>
      </c>
      <c r="G5" s="1500"/>
      <c r="H5" s="1500"/>
      <c r="I5" s="1500"/>
      <c r="J5" s="1500"/>
      <c r="K5" s="1500"/>
      <c r="L5" s="1500"/>
      <c r="M5" s="1500"/>
      <c r="N5" s="1501"/>
      <c r="O5" s="1508" t="s">
        <v>467</v>
      </c>
      <c r="P5" s="1578" t="s">
        <v>507</v>
      </c>
      <c r="Q5" s="1517" t="s">
        <v>469</v>
      </c>
    </row>
    <row r="6" spans="2:19" ht="12.75" customHeight="1" x14ac:dyDescent="0.2">
      <c r="B6" s="1493"/>
      <c r="C6" s="1494"/>
      <c r="D6" s="1494"/>
      <c r="E6" s="1495"/>
      <c r="F6" s="981" t="s">
        <v>345</v>
      </c>
      <c r="G6" s="981" t="s">
        <v>346</v>
      </c>
      <c r="H6" s="982" t="s">
        <v>347</v>
      </c>
      <c r="I6" s="983" t="s">
        <v>348</v>
      </c>
      <c r="J6" s="984" t="s">
        <v>349</v>
      </c>
      <c r="K6" s="985" t="s">
        <v>350</v>
      </c>
      <c r="L6" s="983" t="s">
        <v>351</v>
      </c>
      <c r="M6" s="984" t="s">
        <v>352</v>
      </c>
      <c r="N6" s="1074" t="s">
        <v>353</v>
      </c>
      <c r="O6" s="1509"/>
      <c r="P6" s="1482"/>
      <c r="Q6" s="1518"/>
    </row>
    <row r="7" spans="2:19" ht="12.75" customHeight="1" x14ac:dyDescent="0.2">
      <c r="B7" s="1493"/>
      <c r="C7" s="1494"/>
      <c r="D7" s="1494"/>
      <c r="E7" s="1495"/>
      <c r="F7" s="1529" t="s">
        <v>470</v>
      </c>
      <c r="G7" s="1530"/>
      <c r="H7" s="1530"/>
      <c r="I7" s="1530"/>
      <c r="J7" s="1530"/>
      <c r="K7" s="1530"/>
      <c r="L7" s="1530"/>
      <c r="M7" s="1530"/>
      <c r="N7" s="1531"/>
      <c r="O7" s="1509"/>
      <c r="P7" s="1482"/>
      <c r="Q7" s="1518"/>
    </row>
    <row r="8" spans="2:19" ht="12.75" customHeight="1" x14ac:dyDescent="0.2">
      <c r="B8" s="1493"/>
      <c r="C8" s="1494"/>
      <c r="D8" s="1494"/>
      <c r="E8" s="1495"/>
      <c r="F8" s="986">
        <f>Kalendarz!$F$32</f>
        <v>32</v>
      </c>
      <c r="G8" s="986">
        <f>Kalendarz!$F$32</f>
        <v>32</v>
      </c>
      <c r="H8" s="986">
        <f>Kalendarz!$F$32</f>
        <v>32</v>
      </c>
      <c r="I8" s="986">
        <f>Kalendarz!$F$32</f>
        <v>32</v>
      </c>
      <c r="J8" s="986">
        <f>Kalendarz!$F$32</f>
        <v>32</v>
      </c>
      <c r="K8" s="986">
        <f>Kalendarz!$F$32</f>
        <v>32</v>
      </c>
      <c r="L8" s="986">
        <f>Kalendarz!$F$32</f>
        <v>32</v>
      </c>
      <c r="M8" s="986">
        <f>Kalendarz!$F$32</f>
        <v>32</v>
      </c>
      <c r="N8" s="986">
        <f>Kalendarz!$F$33</f>
        <v>23</v>
      </c>
      <c r="O8" s="1509"/>
      <c r="P8" s="1482"/>
      <c r="Q8" s="1518"/>
      <c r="S8" s="517"/>
    </row>
    <row r="9" spans="2:19" ht="16.5" customHeight="1" thickBot="1" x14ac:dyDescent="0.25">
      <c r="B9" s="1496"/>
      <c r="C9" s="1497"/>
      <c r="D9" s="1497"/>
      <c r="E9" s="1498"/>
      <c r="F9" s="1484" t="s">
        <v>473</v>
      </c>
      <c r="G9" s="1485"/>
      <c r="H9" s="1485"/>
      <c r="I9" s="1485"/>
      <c r="J9" s="1485"/>
      <c r="K9" s="1485"/>
      <c r="L9" s="1485"/>
      <c r="M9" s="1485"/>
      <c r="N9" s="1486"/>
      <c r="O9" s="1510"/>
      <c r="P9" s="1483"/>
      <c r="Q9" s="1519"/>
    </row>
    <row r="10" spans="2:19" ht="27" customHeight="1" thickBot="1" x14ac:dyDescent="0.25">
      <c r="B10" s="518"/>
      <c r="C10" s="519"/>
      <c r="D10" s="519"/>
      <c r="E10" s="520" t="s">
        <v>474</v>
      </c>
      <c r="F10" s="524">
        <f>SUM(F11:F13)</f>
        <v>0</v>
      </c>
      <c r="G10" s="524">
        <f t="shared" ref="G10:N10" si="0">SUM(G11:G13)</f>
        <v>0</v>
      </c>
      <c r="H10" s="524">
        <f t="shared" si="0"/>
        <v>0</v>
      </c>
      <c r="I10" s="524">
        <f t="shared" si="0"/>
        <v>0</v>
      </c>
      <c r="J10" s="524">
        <f t="shared" si="0"/>
        <v>0</v>
      </c>
      <c r="K10" s="524">
        <f t="shared" si="0"/>
        <v>0</v>
      </c>
      <c r="L10" s="524">
        <f t="shared" si="0"/>
        <v>0</v>
      </c>
      <c r="M10" s="524">
        <f t="shared" si="0"/>
        <v>0</v>
      </c>
      <c r="N10" s="524">
        <f t="shared" si="0"/>
        <v>0</v>
      </c>
      <c r="O10" s="528">
        <f>SUM(O11:O13)</f>
        <v>0</v>
      </c>
      <c r="P10" s="529">
        <f>SUM(P11:P13)</f>
        <v>0</v>
      </c>
      <c r="Q10" s="530"/>
    </row>
    <row r="11" spans="2:19" ht="22.5" customHeight="1" x14ac:dyDescent="0.2">
      <c r="B11" s="539"/>
      <c r="C11" s="540"/>
      <c r="D11" s="540"/>
      <c r="E11" s="541" t="s">
        <v>476</v>
      </c>
      <c r="F11" s="542">
        <f>SUM(F15:F26)</f>
        <v>0</v>
      </c>
      <c r="G11" s="542">
        <f t="shared" ref="G11:N11" si="1">SUM(G15:G26)</f>
        <v>0</v>
      </c>
      <c r="H11" s="543">
        <f t="shared" si="1"/>
        <v>0</v>
      </c>
      <c r="I11" s="542">
        <f t="shared" si="1"/>
        <v>0</v>
      </c>
      <c r="J11" s="544">
        <f t="shared" si="1"/>
        <v>0</v>
      </c>
      <c r="K11" s="545">
        <f t="shared" si="1"/>
        <v>0</v>
      </c>
      <c r="L11" s="546">
        <f t="shared" si="1"/>
        <v>0</v>
      </c>
      <c r="M11" s="546">
        <f t="shared" si="1"/>
        <v>0</v>
      </c>
      <c r="N11" s="547">
        <f t="shared" si="1"/>
        <v>0</v>
      </c>
      <c r="O11" s="536">
        <f>SUM(F11:N11)</f>
        <v>0</v>
      </c>
      <c r="P11" s="537">
        <f>K11*$K$8+L11*$L$8+M11*$M$8+N11*$N$8+F11*$F$8+G11*$G$8+H11*$H$8+I11*$I$8+J11*$J$8</f>
        <v>0</v>
      </c>
      <c r="Q11" s="538"/>
    </row>
    <row r="12" spans="2:19" ht="22.5" customHeight="1" x14ac:dyDescent="0.2">
      <c r="B12" s="539"/>
      <c r="C12" s="540"/>
      <c r="D12" s="540"/>
      <c r="E12" s="541" t="s">
        <v>478</v>
      </c>
      <c r="F12" s="542">
        <f>F27</f>
        <v>0</v>
      </c>
      <c r="G12" s="542">
        <f t="shared" ref="G12:N12" si="2">G27</f>
        <v>0</v>
      </c>
      <c r="H12" s="542">
        <f t="shared" si="2"/>
        <v>0</v>
      </c>
      <c r="I12" s="542">
        <f t="shared" si="2"/>
        <v>0</v>
      </c>
      <c r="J12" s="544">
        <f t="shared" si="2"/>
        <v>0</v>
      </c>
      <c r="K12" s="545">
        <f t="shared" si="2"/>
        <v>0</v>
      </c>
      <c r="L12" s="546">
        <f t="shared" si="2"/>
        <v>0</v>
      </c>
      <c r="M12" s="546">
        <f t="shared" si="2"/>
        <v>0</v>
      </c>
      <c r="N12" s="545">
        <f t="shared" si="2"/>
        <v>0</v>
      </c>
      <c r="O12" s="536">
        <f>SUM(F12:N12)</f>
        <v>0</v>
      </c>
      <c r="P12" s="537">
        <f>K12*$K$8+L12*$L$8+M12*$M$8+N12*$N$8+F12*$F$8+G12*$G$8+H12*$H$8+I12*$I$8+J12*$J$8</f>
        <v>0</v>
      </c>
      <c r="Q12" s="538"/>
      <c r="S12" s="550"/>
    </row>
    <row r="13" spans="2:19" ht="22.5" customHeight="1" thickBot="1" x14ac:dyDescent="0.25">
      <c r="B13" s="539"/>
      <c r="C13" s="540"/>
      <c r="D13" s="540"/>
      <c r="E13" s="541" t="s">
        <v>479</v>
      </c>
      <c r="F13" s="542">
        <f>F32</f>
        <v>0</v>
      </c>
      <c r="G13" s="542">
        <f t="shared" ref="G13:N13" si="3">G32</f>
        <v>0</v>
      </c>
      <c r="H13" s="542">
        <f t="shared" si="3"/>
        <v>0</v>
      </c>
      <c r="I13" s="542">
        <f t="shared" si="3"/>
        <v>0</v>
      </c>
      <c r="J13" s="544">
        <f t="shared" si="3"/>
        <v>0</v>
      </c>
      <c r="K13" s="545">
        <f t="shared" si="3"/>
        <v>0</v>
      </c>
      <c r="L13" s="546">
        <f t="shared" si="3"/>
        <v>0</v>
      </c>
      <c r="M13" s="546">
        <f t="shared" si="3"/>
        <v>0</v>
      </c>
      <c r="N13" s="545">
        <f t="shared" si="3"/>
        <v>0</v>
      </c>
      <c r="O13" s="536">
        <f>SUM(F13:N13)</f>
        <v>0</v>
      </c>
      <c r="P13" s="537">
        <f>K13*$K$8+L13*$L$8+M13*$M$8+N13*$N$8+F13*$F$8+G13*$G$8+H13*$H$8+I13*$I$8+J13*$J$8</f>
        <v>0</v>
      </c>
      <c r="Q13" s="538"/>
      <c r="S13" s="550"/>
    </row>
    <row r="14" spans="2:19" ht="27" customHeight="1" x14ac:dyDescent="0.2">
      <c r="B14" s="562"/>
      <c r="C14" s="1080"/>
      <c r="D14" s="1080"/>
      <c r="E14" s="1081" t="s">
        <v>481</v>
      </c>
      <c r="F14" s="1082"/>
      <c r="G14" s="1082"/>
      <c r="H14" s="1082"/>
      <c r="I14" s="1082"/>
      <c r="J14" s="1082"/>
      <c r="K14" s="1082"/>
      <c r="L14" s="1082"/>
      <c r="M14" s="1082"/>
      <c r="N14" s="1082"/>
      <c r="O14" s="1082"/>
      <c r="P14" s="1084"/>
      <c r="Q14" s="563"/>
    </row>
    <row r="15" spans="2:19" s="517" customFormat="1" ht="15.75" customHeight="1" x14ac:dyDescent="0.25">
      <c r="B15" s="1572" t="s">
        <v>482</v>
      </c>
      <c r="C15" s="1573"/>
      <c r="D15" s="564">
        <v>1</v>
      </c>
      <c r="E15" s="565" t="s">
        <v>445</v>
      </c>
      <c r="F15" s="876"/>
      <c r="G15" s="566"/>
      <c r="H15" s="566"/>
      <c r="I15" s="567"/>
      <c r="J15" s="567"/>
      <c r="K15" s="570"/>
      <c r="L15" s="570"/>
      <c r="M15" s="567"/>
      <c r="N15" s="568"/>
      <c r="O15" s="573">
        <f t="shared" ref="O15:O40" si="4">SUM(F15:N15)</f>
        <v>0</v>
      </c>
      <c r="P15" s="574">
        <f t="shared" ref="P15:P40" si="5">K15*$K$8+L15*$L$8+M15*$M$8+N15*$N$8+F15*$F$8+G15*$G$8+H15*$H$8+I15*$I$8+J15*$J$8</f>
        <v>0</v>
      </c>
      <c r="Q15" s="577"/>
    </row>
    <row r="16" spans="2:19" s="517" customFormat="1" ht="15.75" customHeight="1" x14ac:dyDescent="0.25">
      <c r="B16" s="1574"/>
      <c r="C16" s="1575"/>
      <c r="D16" s="578">
        <v>2</v>
      </c>
      <c r="E16" s="579" t="s">
        <v>447</v>
      </c>
      <c r="F16" s="877"/>
      <c r="G16" s="580"/>
      <c r="H16" s="580"/>
      <c r="I16" s="581"/>
      <c r="J16" s="581"/>
      <c r="K16" s="584"/>
      <c r="L16" s="584"/>
      <c r="M16" s="581"/>
      <c r="N16" s="582"/>
      <c r="O16" s="713">
        <f t="shared" si="4"/>
        <v>0</v>
      </c>
      <c r="P16" s="714">
        <f t="shared" si="5"/>
        <v>0</v>
      </c>
      <c r="Q16" s="585"/>
    </row>
    <row r="17" spans="2:17" s="517" customFormat="1" ht="15.75" customHeight="1" x14ac:dyDescent="0.25">
      <c r="B17" s="1574"/>
      <c r="C17" s="1575"/>
      <c r="D17" s="578">
        <v>3</v>
      </c>
      <c r="E17" s="579" t="s">
        <v>446</v>
      </c>
      <c r="F17" s="877"/>
      <c r="G17" s="580"/>
      <c r="H17" s="580"/>
      <c r="I17" s="581"/>
      <c r="J17" s="581"/>
      <c r="K17" s="584"/>
      <c r="L17" s="584"/>
      <c r="M17" s="581"/>
      <c r="N17" s="582"/>
      <c r="O17" s="713">
        <f t="shared" si="4"/>
        <v>0</v>
      </c>
      <c r="P17" s="714">
        <f t="shared" si="5"/>
        <v>0</v>
      </c>
      <c r="Q17" s="585"/>
    </row>
    <row r="18" spans="2:17" s="517" customFormat="1" ht="15.75" customHeight="1" x14ac:dyDescent="0.25">
      <c r="B18" s="1574"/>
      <c r="C18" s="1575"/>
      <c r="D18" s="578">
        <v>4</v>
      </c>
      <c r="E18" s="579" t="s">
        <v>444</v>
      </c>
      <c r="F18" s="877"/>
      <c r="G18" s="580"/>
      <c r="H18" s="580"/>
      <c r="I18" s="581"/>
      <c r="J18" s="581"/>
      <c r="K18" s="584"/>
      <c r="L18" s="584"/>
      <c r="M18" s="581"/>
      <c r="N18" s="582"/>
      <c r="O18" s="713">
        <f t="shared" si="4"/>
        <v>0</v>
      </c>
      <c r="P18" s="714">
        <f t="shared" si="5"/>
        <v>0</v>
      </c>
      <c r="Q18" s="585"/>
    </row>
    <row r="19" spans="2:17" s="517" customFormat="1" ht="15.75" customHeight="1" x14ac:dyDescent="0.25">
      <c r="B19" s="1574"/>
      <c r="C19" s="1575"/>
      <c r="D19" s="578">
        <v>5</v>
      </c>
      <c r="E19" s="579" t="s">
        <v>435</v>
      </c>
      <c r="F19" s="877"/>
      <c r="G19" s="580"/>
      <c r="H19" s="580"/>
      <c r="I19" s="581"/>
      <c r="J19" s="581"/>
      <c r="K19" s="584"/>
      <c r="L19" s="584"/>
      <c r="M19" s="581"/>
      <c r="N19" s="582"/>
      <c r="O19" s="713">
        <f t="shared" si="4"/>
        <v>0</v>
      </c>
      <c r="P19" s="714">
        <f t="shared" si="5"/>
        <v>0</v>
      </c>
      <c r="Q19" s="585"/>
    </row>
    <row r="20" spans="2:17" s="517" customFormat="1" ht="15.75" customHeight="1" x14ac:dyDescent="0.25">
      <c r="B20" s="1574"/>
      <c r="C20" s="1575"/>
      <c r="D20" s="578">
        <v>6</v>
      </c>
      <c r="E20" s="579" t="s">
        <v>442</v>
      </c>
      <c r="F20" s="877"/>
      <c r="G20" s="580"/>
      <c r="H20" s="580"/>
      <c r="I20" s="581"/>
      <c r="J20" s="581"/>
      <c r="K20" s="584"/>
      <c r="L20" s="584"/>
      <c r="M20" s="581"/>
      <c r="N20" s="582"/>
      <c r="O20" s="713">
        <f t="shared" si="4"/>
        <v>0</v>
      </c>
      <c r="P20" s="714">
        <f t="shared" si="5"/>
        <v>0</v>
      </c>
      <c r="Q20" s="585"/>
    </row>
    <row r="21" spans="2:17" s="517" customFormat="1" ht="15.75" customHeight="1" x14ac:dyDescent="0.25">
      <c r="B21" s="1574"/>
      <c r="C21" s="1575"/>
      <c r="D21" s="578">
        <v>7</v>
      </c>
      <c r="E21" s="579" t="s">
        <v>438</v>
      </c>
      <c r="F21" s="877"/>
      <c r="G21" s="580"/>
      <c r="H21" s="580"/>
      <c r="I21" s="581"/>
      <c r="J21" s="581"/>
      <c r="K21" s="584"/>
      <c r="L21" s="584"/>
      <c r="M21" s="581"/>
      <c r="N21" s="582"/>
      <c r="O21" s="713">
        <f t="shared" si="4"/>
        <v>0</v>
      </c>
      <c r="P21" s="714">
        <f t="shared" si="5"/>
        <v>0</v>
      </c>
      <c r="Q21" s="585"/>
    </row>
    <row r="22" spans="2:17" s="517" customFormat="1" ht="15.75" customHeight="1" x14ac:dyDescent="0.25">
      <c r="B22" s="1574"/>
      <c r="C22" s="1575"/>
      <c r="D22" s="578">
        <v>8</v>
      </c>
      <c r="E22" s="579" t="s">
        <v>443</v>
      </c>
      <c r="F22" s="877"/>
      <c r="G22" s="580"/>
      <c r="H22" s="580"/>
      <c r="I22" s="581"/>
      <c r="J22" s="581"/>
      <c r="K22" s="584"/>
      <c r="L22" s="584"/>
      <c r="M22" s="581"/>
      <c r="N22" s="582"/>
      <c r="O22" s="713">
        <f t="shared" si="4"/>
        <v>0</v>
      </c>
      <c r="P22" s="714">
        <f t="shared" si="5"/>
        <v>0</v>
      </c>
      <c r="Q22" s="585"/>
    </row>
    <row r="23" spans="2:17" s="517" customFormat="1" ht="15.75" customHeight="1" x14ac:dyDescent="0.25">
      <c r="B23" s="1574"/>
      <c r="C23" s="1575"/>
      <c r="D23" s="578">
        <v>9</v>
      </c>
      <c r="E23" s="579" t="s">
        <v>450</v>
      </c>
      <c r="F23" s="877"/>
      <c r="G23" s="580"/>
      <c r="H23" s="580"/>
      <c r="I23" s="581"/>
      <c r="J23" s="581"/>
      <c r="K23" s="584"/>
      <c r="L23" s="584"/>
      <c r="M23" s="581"/>
      <c r="N23" s="582"/>
      <c r="O23" s="713">
        <f t="shared" si="4"/>
        <v>0</v>
      </c>
      <c r="P23" s="714">
        <f t="shared" si="5"/>
        <v>0</v>
      </c>
      <c r="Q23" s="585"/>
    </row>
    <row r="24" spans="2:17" s="517" customFormat="1" ht="15.75" customHeight="1" x14ac:dyDescent="0.25">
      <c r="B24" s="1574"/>
      <c r="C24" s="1575"/>
      <c r="D24" s="578">
        <v>10</v>
      </c>
      <c r="E24" s="579" t="s">
        <v>415</v>
      </c>
      <c r="F24" s="877"/>
      <c r="G24" s="580"/>
      <c r="H24" s="580"/>
      <c r="I24" s="581"/>
      <c r="J24" s="581"/>
      <c r="K24" s="584"/>
      <c r="L24" s="584"/>
      <c r="M24" s="581"/>
      <c r="N24" s="582"/>
      <c r="O24" s="713">
        <f t="shared" si="4"/>
        <v>0</v>
      </c>
      <c r="P24" s="714">
        <f t="shared" si="5"/>
        <v>0</v>
      </c>
      <c r="Q24" s="585"/>
    </row>
    <row r="25" spans="2:17" s="517" customFormat="1" ht="15.75" customHeight="1" x14ac:dyDescent="0.25">
      <c r="B25" s="1574"/>
      <c r="C25" s="1575"/>
      <c r="D25" s="578">
        <v>11</v>
      </c>
      <c r="E25" s="586" t="s">
        <v>426</v>
      </c>
      <c r="F25" s="877"/>
      <c r="G25" s="580"/>
      <c r="H25" s="580"/>
      <c r="I25" s="581"/>
      <c r="J25" s="581"/>
      <c r="K25" s="584"/>
      <c r="L25" s="584"/>
      <c r="M25" s="581"/>
      <c r="N25" s="582"/>
      <c r="O25" s="717">
        <f t="shared" si="4"/>
        <v>0</v>
      </c>
      <c r="P25" s="714">
        <f t="shared" si="5"/>
        <v>0</v>
      </c>
      <c r="Q25" s="587"/>
    </row>
    <row r="26" spans="2:17" s="517" customFormat="1" ht="15.75" customHeight="1" thickBot="1" x14ac:dyDescent="0.3">
      <c r="B26" s="1576"/>
      <c r="C26" s="1577"/>
      <c r="D26" s="719">
        <v>12</v>
      </c>
      <c r="E26" s="589" t="s">
        <v>449</v>
      </c>
      <c r="F26" s="878"/>
      <c r="G26" s="590"/>
      <c r="H26" s="590"/>
      <c r="I26" s="591"/>
      <c r="J26" s="591"/>
      <c r="K26" s="1085"/>
      <c r="L26" s="1085"/>
      <c r="M26" s="591"/>
      <c r="N26" s="592"/>
      <c r="O26" s="723">
        <f t="shared" si="4"/>
        <v>0</v>
      </c>
      <c r="P26" s="768">
        <f t="shared" si="5"/>
        <v>0</v>
      </c>
      <c r="Q26" s="600"/>
    </row>
    <row r="27" spans="2:17" ht="27.75" customHeight="1" x14ac:dyDescent="0.2">
      <c r="B27" s="1520" t="s">
        <v>489</v>
      </c>
      <c r="C27" s="1521"/>
      <c r="D27" s="1521"/>
      <c r="E27" s="1522"/>
      <c r="F27" s="646">
        <f>SUM(F28:F31)</f>
        <v>0</v>
      </c>
      <c r="G27" s="646">
        <f t="shared" ref="G27:I27" si="6">SUM(G28:G31)</f>
        <v>0</v>
      </c>
      <c r="H27" s="646">
        <f t="shared" si="6"/>
        <v>0</v>
      </c>
      <c r="I27" s="646">
        <f t="shared" si="6"/>
        <v>0</v>
      </c>
      <c r="J27" s="646">
        <f>SUM(J28:J31)</f>
        <v>0</v>
      </c>
      <c r="K27" s="645">
        <f>SUM(K28:K31)</f>
        <v>0</v>
      </c>
      <c r="L27" s="645">
        <f>SUM(L28:L31)</f>
        <v>0</v>
      </c>
      <c r="M27" s="645">
        <f>SUM(M28:M31)</f>
        <v>0</v>
      </c>
      <c r="N27" s="646">
        <f>SUM(N28:N31)</f>
        <v>0</v>
      </c>
      <c r="O27" s="750">
        <f t="shared" si="4"/>
        <v>0</v>
      </c>
      <c r="P27" s="606">
        <f>K27*$K$8+L27*$L$8+M27*$M$8+N27*$N$8+F27*$F$8+G27*$G$8+H27*$H$8+I27*$I$8+J27*$J$8</f>
        <v>0</v>
      </c>
      <c r="Q27" s="647"/>
    </row>
    <row r="28" spans="2:17" ht="15.75" customHeight="1" x14ac:dyDescent="0.2">
      <c r="B28" s="648"/>
      <c r="C28" s="564"/>
      <c r="D28" s="649">
        <v>1</v>
      </c>
      <c r="E28" s="1013"/>
      <c r="F28" s="879"/>
      <c r="G28" s="651"/>
      <c r="H28" s="566"/>
      <c r="I28" s="567"/>
      <c r="J28" s="567"/>
      <c r="K28" s="570"/>
      <c r="L28" s="570"/>
      <c r="M28" s="567"/>
      <c r="N28" s="568"/>
      <c r="O28" s="573">
        <f t="shared" si="4"/>
        <v>0</v>
      </c>
      <c r="P28" s="551">
        <f t="shared" si="5"/>
        <v>0</v>
      </c>
      <c r="Q28" s="652"/>
    </row>
    <row r="29" spans="2:17" ht="15.75" customHeight="1" x14ac:dyDescent="0.2">
      <c r="B29" s="653"/>
      <c r="C29" s="578"/>
      <c r="D29" s="654">
        <v>2</v>
      </c>
      <c r="E29" s="1014"/>
      <c r="F29" s="880"/>
      <c r="G29" s="608"/>
      <c r="H29" s="609"/>
      <c r="I29" s="610"/>
      <c r="J29" s="610"/>
      <c r="K29" s="613"/>
      <c r="L29" s="613"/>
      <c r="M29" s="610"/>
      <c r="N29" s="611"/>
      <c r="O29" s="713">
        <f t="shared" si="4"/>
        <v>0</v>
      </c>
      <c r="P29" s="714">
        <f t="shared" si="5"/>
        <v>0</v>
      </c>
      <c r="Q29" s="656"/>
    </row>
    <row r="30" spans="2:17" ht="15.75" customHeight="1" x14ac:dyDescent="0.2">
      <c r="B30" s="657"/>
      <c r="C30" s="658"/>
      <c r="D30" s="659">
        <v>3</v>
      </c>
      <c r="E30" s="1014"/>
      <c r="F30" s="881"/>
      <c r="G30" s="661"/>
      <c r="H30" s="628"/>
      <c r="I30" s="662"/>
      <c r="J30" s="662"/>
      <c r="K30" s="665"/>
      <c r="L30" s="665"/>
      <c r="M30" s="662"/>
      <c r="N30" s="663"/>
      <c r="O30" s="713">
        <f t="shared" si="4"/>
        <v>0</v>
      </c>
      <c r="P30" s="714">
        <f t="shared" si="5"/>
        <v>0</v>
      </c>
      <c r="Q30" s="656"/>
    </row>
    <row r="31" spans="2:17" ht="15.75" customHeight="1" x14ac:dyDescent="0.2">
      <c r="B31" s="657"/>
      <c r="C31" s="658"/>
      <c r="D31" s="659">
        <v>4</v>
      </c>
      <c r="E31" s="1015"/>
      <c r="F31" s="881"/>
      <c r="G31" s="661"/>
      <c r="H31" s="628"/>
      <c r="I31" s="662"/>
      <c r="J31" s="662"/>
      <c r="K31" s="665"/>
      <c r="L31" s="665"/>
      <c r="M31" s="662"/>
      <c r="N31" s="663"/>
      <c r="O31" s="717">
        <f t="shared" si="4"/>
        <v>0</v>
      </c>
      <c r="P31" s="745">
        <f t="shared" si="5"/>
        <v>0</v>
      </c>
      <c r="Q31" s="666"/>
    </row>
    <row r="32" spans="2:17" ht="27" customHeight="1" x14ac:dyDescent="0.2">
      <c r="B32" s="1546" t="s">
        <v>490</v>
      </c>
      <c r="C32" s="1547"/>
      <c r="D32" s="1547"/>
      <c r="E32" s="1558"/>
      <c r="F32" s="990">
        <f>SUM(F33:F40)</f>
        <v>0</v>
      </c>
      <c r="G32" s="990">
        <f t="shared" ref="G32:I32" si="7">SUM(G33:G40)</f>
        <v>0</v>
      </c>
      <c r="H32" s="990">
        <f>SUM(H33:H40)</f>
        <v>0</v>
      </c>
      <c r="I32" s="990">
        <f t="shared" si="7"/>
        <v>0</v>
      </c>
      <c r="J32" s="990">
        <f>SUM(J33:J40)</f>
        <v>0</v>
      </c>
      <c r="K32" s="989">
        <f>SUM(K33:K40)</f>
        <v>0</v>
      </c>
      <c r="L32" s="989">
        <f>SUM(L33:L40)</f>
        <v>0</v>
      </c>
      <c r="M32" s="989">
        <f>SUM(M33:M40)</f>
        <v>0</v>
      </c>
      <c r="N32" s="990">
        <f>SUM(N33:N40)</f>
        <v>0</v>
      </c>
      <c r="O32" s="758">
        <f t="shared" si="4"/>
        <v>0</v>
      </c>
      <c r="P32" s="993">
        <f t="shared" si="5"/>
        <v>0</v>
      </c>
      <c r="Q32" s="991"/>
    </row>
    <row r="33" spans="2:17" ht="15.75" customHeight="1" x14ac:dyDescent="0.2">
      <c r="B33" s="668"/>
      <c r="C33" s="669"/>
      <c r="D33" s="670">
        <v>1</v>
      </c>
      <c r="E33" s="871"/>
      <c r="F33" s="882"/>
      <c r="G33" s="672"/>
      <c r="H33" s="673"/>
      <c r="I33" s="674"/>
      <c r="J33" s="674"/>
      <c r="K33" s="677"/>
      <c r="L33" s="677"/>
      <c r="M33" s="674"/>
      <c r="N33" s="675"/>
      <c r="O33" s="730">
        <f t="shared" si="4"/>
        <v>0</v>
      </c>
      <c r="P33" s="551">
        <f t="shared" si="5"/>
        <v>0</v>
      </c>
      <c r="Q33" s="678"/>
    </row>
    <row r="34" spans="2:17" ht="15.75" customHeight="1" x14ac:dyDescent="0.2">
      <c r="B34" s="657"/>
      <c r="C34" s="658"/>
      <c r="D34" s="654">
        <v>2</v>
      </c>
      <c r="E34" s="872"/>
      <c r="F34" s="881"/>
      <c r="G34" s="661"/>
      <c r="H34" s="628"/>
      <c r="I34" s="662"/>
      <c r="J34" s="662"/>
      <c r="K34" s="665"/>
      <c r="L34" s="665"/>
      <c r="M34" s="662"/>
      <c r="N34" s="663"/>
      <c r="O34" s="713">
        <f t="shared" si="4"/>
        <v>0</v>
      </c>
      <c r="P34" s="714">
        <f t="shared" si="5"/>
        <v>0</v>
      </c>
      <c r="Q34" s="656"/>
    </row>
    <row r="35" spans="2:17" ht="15.75" customHeight="1" x14ac:dyDescent="0.2">
      <c r="B35" s="657"/>
      <c r="C35" s="658"/>
      <c r="D35" s="654">
        <v>3</v>
      </c>
      <c r="E35" s="872"/>
      <c r="F35" s="881"/>
      <c r="G35" s="661"/>
      <c r="H35" s="628"/>
      <c r="I35" s="662"/>
      <c r="J35" s="662"/>
      <c r="K35" s="665"/>
      <c r="L35" s="665"/>
      <c r="M35" s="662"/>
      <c r="N35" s="663"/>
      <c r="O35" s="713">
        <f t="shared" si="4"/>
        <v>0</v>
      </c>
      <c r="P35" s="714">
        <f t="shared" si="5"/>
        <v>0</v>
      </c>
      <c r="Q35" s="656"/>
    </row>
    <row r="36" spans="2:17" ht="15.75" customHeight="1" x14ac:dyDescent="0.2">
      <c r="B36" s="657"/>
      <c r="C36" s="658"/>
      <c r="D36" s="654">
        <v>4</v>
      </c>
      <c r="E36" s="872"/>
      <c r="F36" s="881"/>
      <c r="G36" s="661"/>
      <c r="H36" s="628"/>
      <c r="I36" s="662"/>
      <c r="J36" s="662"/>
      <c r="K36" s="665"/>
      <c r="L36" s="665"/>
      <c r="M36" s="662"/>
      <c r="N36" s="663"/>
      <c r="O36" s="713">
        <f t="shared" si="4"/>
        <v>0</v>
      </c>
      <c r="P36" s="714">
        <f t="shared" si="5"/>
        <v>0</v>
      </c>
      <c r="Q36" s="656"/>
    </row>
    <row r="37" spans="2:17" ht="15.75" customHeight="1" x14ac:dyDescent="0.2">
      <c r="B37" s="657"/>
      <c r="C37" s="658"/>
      <c r="D37" s="654">
        <v>5</v>
      </c>
      <c r="E37" s="872"/>
      <c r="F37" s="881"/>
      <c r="G37" s="661"/>
      <c r="H37" s="628"/>
      <c r="I37" s="662"/>
      <c r="J37" s="662"/>
      <c r="K37" s="665"/>
      <c r="L37" s="665"/>
      <c r="M37" s="662"/>
      <c r="N37" s="663"/>
      <c r="O37" s="713">
        <f t="shared" si="4"/>
        <v>0</v>
      </c>
      <c r="P37" s="714">
        <f t="shared" si="5"/>
        <v>0</v>
      </c>
      <c r="Q37" s="656"/>
    </row>
    <row r="38" spans="2:17" ht="15.75" customHeight="1" x14ac:dyDescent="0.2">
      <c r="B38" s="657"/>
      <c r="C38" s="658"/>
      <c r="D38" s="654">
        <v>6</v>
      </c>
      <c r="E38" s="872"/>
      <c r="F38" s="881"/>
      <c r="G38" s="661"/>
      <c r="H38" s="628"/>
      <c r="I38" s="662"/>
      <c r="J38" s="662"/>
      <c r="K38" s="665"/>
      <c r="L38" s="665"/>
      <c r="M38" s="662"/>
      <c r="N38" s="663"/>
      <c r="O38" s="713">
        <f t="shared" si="4"/>
        <v>0</v>
      </c>
      <c r="P38" s="714">
        <f t="shared" si="5"/>
        <v>0</v>
      </c>
      <c r="Q38" s="656"/>
    </row>
    <row r="39" spans="2:17" ht="15.75" customHeight="1" x14ac:dyDescent="0.2">
      <c r="B39" s="657"/>
      <c r="C39" s="658"/>
      <c r="D39" s="654">
        <v>7</v>
      </c>
      <c r="E39" s="872"/>
      <c r="F39" s="881"/>
      <c r="G39" s="661"/>
      <c r="H39" s="628"/>
      <c r="I39" s="662"/>
      <c r="J39" s="662"/>
      <c r="K39" s="665"/>
      <c r="L39" s="665"/>
      <c r="M39" s="662"/>
      <c r="N39" s="663"/>
      <c r="O39" s="713">
        <f t="shared" si="4"/>
        <v>0</v>
      </c>
      <c r="P39" s="714">
        <f t="shared" si="5"/>
        <v>0</v>
      </c>
      <c r="Q39" s="656"/>
    </row>
    <row r="40" spans="2:17" ht="15.75" customHeight="1" thickBot="1" x14ac:dyDescent="0.25">
      <c r="B40" s="679"/>
      <c r="C40" s="680"/>
      <c r="D40" s="681">
        <v>8</v>
      </c>
      <c r="E40" s="1012"/>
      <c r="F40" s="883"/>
      <c r="G40" s="683"/>
      <c r="H40" s="684"/>
      <c r="I40" s="685"/>
      <c r="J40" s="685"/>
      <c r="K40" s="688"/>
      <c r="L40" s="688"/>
      <c r="M40" s="685"/>
      <c r="N40" s="686"/>
      <c r="O40" s="764">
        <f t="shared" si="4"/>
        <v>0</v>
      </c>
      <c r="P40" s="765">
        <f t="shared" si="5"/>
        <v>0</v>
      </c>
      <c r="Q40" s="689"/>
    </row>
    <row r="41" spans="2:17" ht="13.5" thickTop="1" x14ac:dyDescent="0.2">
      <c r="E41" s="696"/>
      <c r="F41" s="696"/>
      <c r="G41" s="696"/>
      <c r="H41" s="696"/>
      <c r="I41" s="697"/>
      <c r="J41" s="697"/>
      <c r="K41" s="697"/>
      <c r="L41" s="697"/>
      <c r="M41" s="697"/>
      <c r="N41" s="697"/>
      <c r="O41" s="698"/>
      <c r="P41" s="698"/>
    </row>
    <row r="42" spans="2:17" ht="18" x14ac:dyDescent="0.25">
      <c r="B42" s="868"/>
      <c r="C42" s="815"/>
      <c r="D42" s="869"/>
      <c r="E42" s="816"/>
      <c r="F42" s="702"/>
      <c r="G42" s="702"/>
      <c r="H42" s="702"/>
      <c r="I42" s="703"/>
      <c r="J42" s="703"/>
      <c r="K42" s="703"/>
      <c r="L42" s="702"/>
      <c r="M42" s="702"/>
      <c r="N42" s="704"/>
      <c r="O42" s="702"/>
      <c r="P42" s="702"/>
    </row>
    <row r="43" spans="2:17" x14ac:dyDescent="0.2">
      <c r="E43" s="702"/>
      <c r="F43" s="702"/>
      <c r="G43" s="702"/>
      <c r="H43" s="702"/>
      <c r="I43" s="705"/>
      <c r="J43" s="703"/>
      <c r="K43" s="703"/>
      <c r="L43" s="702"/>
      <c r="M43" s="702"/>
      <c r="N43" s="704"/>
      <c r="O43" s="702"/>
      <c r="P43" s="702"/>
    </row>
    <row r="44" spans="2:17" x14ac:dyDescent="0.2">
      <c r="E44" s="702"/>
      <c r="F44" s="702"/>
      <c r="G44" s="702"/>
      <c r="H44" s="702"/>
      <c r="I44" s="703"/>
      <c r="J44" s="703"/>
      <c r="K44" s="703"/>
      <c r="L44" s="702"/>
      <c r="M44" s="702"/>
      <c r="N44" s="704"/>
      <c r="O44" s="702"/>
      <c r="P44" s="702"/>
    </row>
  </sheetData>
  <sheetProtection algorithmName="SHA-512" hashValue="yosnqpJSSdlA4jLB2GVLfi2T7maHT1QbELLCIn/LwEP/8iq+YceLkkpT4npZMTJxeo88+VpKbT44zxG/IPQIVA==" saltValue="jvw2QKrJHPEXyR3U5nkPMQ==" spinCount="100000" sheet="1" formatRows="0"/>
  <mergeCells count="13">
    <mergeCell ref="B15:C26"/>
    <mergeCell ref="B27:E27"/>
    <mergeCell ref="B32:E32"/>
    <mergeCell ref="E2:N2"/>
    <mergeCell ref="B3:Q3"/>
    <mergeCell ref="N4:Q4"/>
    <mergeCell ref="B5:E9"/>
    <mergeCell ref="F5:N5"/>
    <mergeCell ref="O5:O9"/>
    <mergeCell ref="P5:P9"/>
    <mergeCell ref="Q5:Q9"/>
    <mergeCell ref="F7:N7"/>
    <mergeCell ref="F9:N9"/>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1D2C13E-2F67-4540-B4A1-FCF328447501}">
          <x14:formula1>
            <xm:f>słownik!$A$2:$A$76</xm:f>
          </x14:formula1>
          <xm:sqref>E28:E31 E33:E40</xm:sqref>
        </x14:dataValidation>
        <x14:dataValidation type="list" allowBlank="1" showInputMessage="1" showErrorMessage="1" xr:uid="{A502F07E-8875-4AE1-8591-8A0A3FE12367}">
          <x14:formula1>
            <xm:f>słownik!$K$44:$K$60</xm:f>
          </x14:formula1>
          <xm:sqref>N4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8388-0C14-4C29-9A94-4EB559EC8D1B}">
  <sheetPr>
    <tabColor rgb="FFFFFF00"/>
  </sheetPr>
  <dimension ref="A1:M56"/>
  <sheetViews>
    <sheetView showGridLines="0" view="pageBreakPreview" zoomScale="90" zoomScaleNormal="100" zoomScaleSheetLayoutView="90" workbookViewId="0">
      <selection activeCell="E2" sqref="E2"/>
    </sheetView>
  </sheetViews>
  <sheetFormatPr defaultColWidth="9.140625" defaultRowHeight="12.75" x14ac:dyDescent="0.2"/>
  <cols>
    <col min="1" max="1" width="4.7109375" style="11" customWidth="1"/>
    <col min="2" max="9" width="15.7109375" style="11" customWidth="1"/>
    <col min="10" max="13" width="13.7109375" style="11" customWidth="1"/>
    <col min="14" max="16384" width="9.140625" style="11"/>
  </cols>
  <sheetData>
    <row r="1" spans="1:13" ht="107.45" customHeight="1" x14ac:dyDescent="0.2">
      <c r="A1" s="63" t="s">
        <v>171</v>
      </c>
      <c r="B1" s="1150" t="s">
        <v>116</v>
      </c>
      <c r="C1" s="1151"/>
      <c r="D1" s="1152" t="s">
        <v>116</v>
      </c>
      <c r="E1" s="1153"/>
      <c r="H1" s="1154"/>
      <c r="I1" s="1155"/>
    </row>
    <row r="2" spans="1:13" ht="67.900000000000006" customHeight="1" x14ac:dyDescent="0.4">
      <c r="B2" s="64"/>
      <c r="C2" s="65"/>
      <c r="G2" s="66" t="s">
        <v>172</v>
      </c>
      <c r="H2" s="67"/>
      <c r="I2" s="68"/>
    </row>
    <row r="3" spans="1:13" ht="29.25" customHeight="1" x14ac:dyDescent="0.4">
      <c r="A3" s="69"/>
      <c r="B3" s="70" t="s">
        <v>173</v>
      </c>
      <c r="C3" s="71" t="s">
        <v>174</v>
      </c>
      <c r="D3" s="72" t="s">
        <v>175</v>
      </c>
      <c r="E3" s="1156" t="s">
        <v>176</v>
      </c>
      <c r="F3" s="1156"/>
      <c r="G3" s="73" t="s">
        <v>177</v>
      </c>
      <c r="H3" s="74" t="s">
        <v>178</v>
      </c>
      <c r="J3" s="75"/>
      <c r="K3" s="76"/>
    </row>
    <row r="4" spans="1:13" ht="9.75" customHeight="1" x14ac:dyDescent="0.2">
      <c r="A4" s="69"/>
      <c r="B4" s="1157"/>
      <c r="C4" s="1157"/>
      <c r="D4" s="1157"/>
      <c r="E4" s="1157"/>
      <c r="F4" s="1157"/>
      <c r="G4" s="1157"/>
      <c r="H4" s="1157"/>
      <c r="I4" s="69"/>
      <c r="J4" s="69"/>
      <c r="K4" s="76"/>
    </row>
    <row r="5" spans="1:13" ht="53.25" customHeight="1" x14ac:dyDescent="0.2">
      <c r="A5" s="69"/>
      <c r="B5" s="1158" t="s">
        <v>179</v>
      </c>
      <c r="C5" s="1158"/>
      <c r="D5" s="1158"/>
      <c r="E5" s="1158"/>
      <c r="F5" s="1158"/>
      <c r="G5" s="1158"/>
      <c r="H5" s="1158"/>
      <c r="I5" s="1158"/>
      <c r="J5" s="7"/>
      <c r="K5" s="76"/>
    </row>
    <row r="6" spans="1:13" ht="33.75" customHeight="1" x14ac:dyDescent="0.35">
      <c r="A6" s="69"/>
      <c r="B6" s="1159" t="s">
        <v>174</v>
      </c>
      <c r="C6" s="1159"/>
      <c r="D6" s="1159"/>
      <c r="E6" s="1159"/>
      <c r="F6" s="1159"/>
      <c r="G6" s="1159"/>
      <c r="H6" s="1159"/>
      <c r="I6" s="1160"/>
      <c r="J6" s="69"/>
      <c r="K6" s="76"/>
      <c r="M6" s="11" t="s">
        <v>180</v>
      </c>
    </row>
    <row r="7" spans="1:13" ht="9" customHeight="1" x14ac:dyDescent="0.35">
      <c r="A7" s="69"/>
      <c r="B7" s="77" t="s">
        <v>181</v>
      </c>
      <c r="C7" s="78"/>
      <c r="D7" s="78"/>
      <c r="E7" s="78"/>
      <c r="F7" s="78"/>
      <c r="G7" s="78"/>
      <c r="H7" s="78"/>
      <c r="I7" s="79"/>
      <c r="J7" s="69"/>
      <c r="K7" s="76"/>
    </row>
    <row r="8" spans="1:13" ht="20.25" customHeight="1" x14ac:dyDescent="0.2">
      <c r="A8" s="7"/>
      <c r="B8" s="1161" t="s">
        <v>176</v>
      </c>
      <c r="C8" s="1161"/>
      <c r="D8" s="1161"/>
      <c r="E8" s="1161"/>
      <c r="F8" s="1161"/>
      <c r="G8" s="1161"/>
      <c r="H8" s="1161"/>
      <c r="I8" s="1161"/>
      <c r="J8" s="75"/>
    </row>
    <row r="9" spans="1:13" ht="24.95" customHeight="1" x14ac:dyDescent="0.2">
      <c r="A9" s="7"/>
      <c r="B9" s="80"/>
      <c r="C9" s="80"/>
      <c r="D9" s="80"/>
      <c r="E9" s="80"/>
      <c r="F9" s="80"/>
      <c r="G9" s="80"/>
      <c r="H9" s="80"/>
      <c r="I9" s="81"/>
      <c r="J9" s="7"/>
    </row>
    <row r="10" spans="1:13" s="83" customFormat="1" ht="20.100000000000001" customHeight="1" x14ac:dyDescent="0.25">
      <c r="A10" s="82"/>
      <c r="B10" s="1162" t="s">
        <v>182</v>
      </c>
      <c r="C10" s="1163"/>
      <c r="D10" s="1163"/>
      <c r="E10" s="1163"/>
      <c r="F10" s="1163"/>
      <c r="G10" s="1163"/>
      <c r="H10" s="1163"/>
      <c r="I10" s="1164"/>
      <c r="J10" s="82"/>
    </row>
    <row r="11" spans="1:13" s="87" customFormat="1" ht="12.95" customHeight="1" x14ac:dyDescent="0.2">
      <c r="A11" s="84"/>
      <c r="B11" s="1028" t="s">
        <v>183</v>
      </c>
      <c r="C11" s="85"/>
      <c r="D11" s="1028" t="s">
        <v>184</v>
      </c>
      <c r="E11" s="86"/>
      <c r="F11" s="86"/>
      <c r="G11" s="86"/>
      <c r="H11" s="86"/>
      <c r="I11" s="1029" t="s">
        <v>185</v>
      </c>
      <c r="J11" s="84"/>
    </row>
    <row r="12" spans="1:13" s="90" customFormat="1" ht="15" customHeight="1" x14ac:dyDescent="0.2">
      <c r="A12" s="88"/>
      <c r="B12" s="1165"/>
      <c r="C12" s="1166"/>
      <c r="D12" s="1167"/>
      <c r="E12" s="1168"/>
      <c r="F12" s="1168"/>
      <c r="G12" s="1168"/>
      <c r="H12" s="1168"/>
      <c r="I12" s="89"/>
      <c r="J12" s="88"/>
    </row>
    <row r="13" spans="1:13" s="87" customFormat="1" ht="12.95" customHeight="1" x14ac:dyDescent="0.2">
      <c r="A13" s="84"/>
      <c r="B13" s="1030" t="s">
        <v>186</v>
      </c>
      <c r="C13" s="1031" t="s">
        <v>187</v>
      </c>
      <c r="D13" s="86"/>
      <c r="E13" s="91"/>
      <c r="F13" s="1031" t="s">
        <v>188</v>
      </c>
      <c r="G13" s="86"/>
      <c r="H13" s="86"/>
      <c r="I13" s="92"/>
      <c r="J13" s="84"/>
    </row>
    <row r="14" spans="1:13" s="90" customFormat="1" ht="15" customHeight="1" x14ac:dyDescent="0.2">
      <c r="A14" s="88"/>
      <c r="B14" s="93"/>
      <c r="C14" s="1147"/>
      <c r="D14" s="1148"/>
      <c r="E14" s="1149"/>
      <c r="F14" s="1147"/>
      <c r="G14" s="1148"/>
      <c r="H14" s="1148"/>
      <c r="I14" s="1149"/>
      <c r="J14" s="88"/>
    </row>
    <row r="15" spans="1:13" s="98" customFormat="1" ht="12.95" customHeight="1" x14ac:dyDescent="0.2">
      <c r="A15" s="94"/>
      <c r="B15" s="1032" t="s">
        <v>189</v>
      </c>
      <c r="C15" s="95"/>
      <c r="D15" s="1031" t="s">
        <v>190</v>
      </c>
      <c r="E15" s="96"/>
      <c r="F15" s="97"/>
      <c r="G15" s="96"/>
      <c r="H15" s="96" t="s">
        <v>191</v>
      </c>
      <c r="I15" s="95"/>
      <c r="J15" s="94"/>
    </row>
    <row r="16" spans="1:13" s="90" customFormat="1" ht="15" customHeight="1" x14ac:dyDescent="0.2">
      <c r="A16" s="88"/>
      <c r="B16" s="1169"/>
      <c r="C16" s="1170"/>
      <c r="D16" s="1169"/>
      <c r="E16" s="1170"/>
      <c r="F16" s="1169"/>
      <c r="G16" s="1170"/>
      <c r="H16" s="1171"/>
      <c r="I16" s="1172"/>
      <c r="J16" s="88"/>
    </row>
    <row r="17" spans="1:11" s="98" customFormat="1" ht="12.95" customHeight="1" x14ac:dyDescent="0.2">
      <c r="A17" s="99"/>
      <c r="B17" s="1033" t="s">
        <v>192</v>
      </c>
      <c r="C17" s="100"/>
      <c r="D17" s="101"/>
      <c r="E17" s="102" t="s">
        <v>193</v>
      </c>
      <c r="G17" s="103"/>
      <c r="H17" s="103"/>
      <c r="I17" s="104"/>
      <c r="J17" s="99"/>
      <c r="K17" s="105"/>
    </row>
    <row r="18" spans="1:11" s="90" customFormat="1" ht="15" customHeight="1" x14ac:dyDescent="0.2">
      <c r="A18" s="106"/>
      <c r="B18" s="1173"/>
      <c r="C18" s="1174"/>
      <c r="D18" s="1175"/>
      <c r="E18" s="1176"/>
      <c r="F18" s="1177"/>
      <c r="G18" s="1177"/>
      <c r="H18" s="1177"/>
      <c r="I18" s="1178"/>
    </row>
    <row r="19" spans="1:11" ht="24.95" customHeight="1" x14ac:dyDescent="0.2">
      <c r="A19" s="69"/>
    </row>
    <row r="20" spans="1:11" s="83" customFormat="1" ht="20.100000000000001" customHeight="1" x14ac:dyDescent="0.25">
      <c r="A20" s="107"/>
      <c r="B20" s="1179" t="s">
        <v>194</v>
      </c>
      <c r="C20" s="1179"/>
      <c r="D20" s="1179"/>
      <c r="E20" s="1179"/>
      <c r="F20" s="1179"/>
      <c r="G20" s="1179"/>
      <c r="H20" s="1179"/>
      <c r="I20" s="1179"/>
    </row>
    <row r="21" spans="1:11" s="112" customFormat="1" ht="12.95" customHeight="1" x14ac:dyDescent="0.2">
      <c r="A21" s="108"/>
      <c r="B21" s="109" t="s">
        <v>195</v>
      </c>
      <c r="C21" s="110"/>
      <c r="D21" s="110"/>
      <c r="E21" s="110"/>
      <c r="F21" s="110" t="s">
        <v>196</v>
      </c>
      <c r="G21" s="1180" t="s">
        <v>197</v>
      </c>
      <c r="H21" s="1180"/>
      <c r="I21" s="111" t="s">
        <v>185</v>
      </c>
    </row>
    <row r="22" spans="1:11" s="115" customFormat="1" ht="15" customHeight="1" x14ac:dyDescent="0.2">
      <c r="A22" s="113"/>
      <c r="B22" s="1181" t="s">
        <v>198</v>
      </c>
      <c r="C22" s="1181"/>
      <c r="D22" s="1181"/>
      <c r="E22" s="1181"/>
      <c r="F22" s="114"/>
      <c r="G22" s="1182"/>
      <c r="H22" s="1182"/>
      <c r="I22" s="114"/>
    </row>
    <row r="23" spans="1:11" s="115" customFormat="1" ht="15" customHeight="1" x14ac:dyDescent="0.2">
      <c r="A23" s="113"/>
      <c r="B23" s="1183">
        <v>2</v>
      </c>
      <c r="C23" s="1183"/>
      <c r="D23" s="1183"/>
      <c r="E23" s="1183"/>
      <c r="F23" s="116"/>
      <c r="G23" s="1184"/>
      <c r="H23" s="1184"/>
      <c r="I23" s="116"/>
    </row>
    <row r="24" spans="1:11" s="115" customFormat="1" ht="15" customHeight="1" x14ac:dyDescent="0.2">
      <c r="A24" s="113"/>
      <c r="B24" s="1183" t="s">
        <v>199</v>
      </c>
      <c r="C24" s="1183"/>
      <c r="D24" s="1183"/>
      <c r="E24" s="1183"/>
      <c r="F24" s="116"/>
      <c r="G24" s="1184"/>
      <c r="H24" s="1184"/>
      <c r="I24" s="116"/>
    </row>
    <row r="25" spans="1:11" s="115" customFormat="1" ht="15" customHeight="1" x14ac:dyDescent="0.2">
      <c r="A25" s="113"/>
      <c r="B25" s="1190" t="s">
        <v>200</v>
      </c>
      <c r="C25" s="1190"/>
      <c r="D25" s="1190"/>
      <c r="E25" s="1190"/>
      <c r="F25" s="117"/>
      <c r="G25" s="1191"/>
      <c r="H25" s="1191"/>
      <c r="I25" s="117"/>
    </row>
    <row r="26" spans="1:11" ht="24.95" customHeight="1" x14ac:dyDescent="0.2">
      <c r="A26" s="69"/>
    </row>
    <row r="27" spans="1:11" s="83" customFormat="1" ht="20.100000000000001" customHeight="1" x14ac:dyDescent="0.25">
      <c r="A27" s="107"/>
      <c r="B27" s="1192" t="s">
        <v>201</v>
      </c>
      <c r="C27" s="1193"/>
      <c r="D27" s="1193"/>
      <c r="E27" s="1193"/>
      <c r="F27" s="1193"/>
      <c r="G27" s="1193"/>
      <c r="H27" s="1193"/>
      <c r="I27" s="1194"/>
    </row>
    <row r="28" spans="1:11" ht="12.95" customHeight="1" x14ac:dyDescent="0.2">
      <c r="A28" s="69"/>
      <c r="B28" s="1029" t="s">
        <v>202</v>
      </c>
      <c r="C28" s="1032" t="s">
        <v>203</v>
      </c>
      <c r="D28" s="118"/>
      <c r="E28" s="118"/>
      <c r="F28" s="118"/>
      <c r="G28" s="118"/>
      <c r="H28" s="118"/>
      <c r="I28" s="119"/>
    </row>
    <row r="29" spans="1:11" s="90" customFormat="1" ht="15" customHeight="1" x14ac:dyDescent="0.2">
      <c r="A29" s="106"/>
      <c r="B29" s="120"/>
      <c r="C29" s="1195"/>
      <c r="D29" s="1196"/>
      <c r="E29" s="1196"/>
      <c r="F29" s="1196"/>
      <c r="G29" s="1196"/>
      <c r="H29" s="1196"/>
      <c r="I29" s="1197"/>
    </row>
    <row r="30" spans="1:11" ht="12.95" customHeight="1" x14ac:dyDescent="0.2">
      <c r="A30" s="69"/>
      <c r="B30" s="1029" t="s">
        <v>204</v>
      </c>
      <c r="C30" s="1032" t="s">
        <v>187</v>
      </c>
      <c r="D30" s="92"/>
      <c r="E30" s="1032" t="s">
        <v>205</v>
      </c>
      <c r="F30" s="92"/>
      <c r="G30" s="1029" t="s">
        <v>206</v>
      </c>
      <c r="H30" s="1032" t="s">
        <v>192</v>
      </c>
      <c r="I30" s="119"/>
    </row>
    <row r="31" spans="1:11" s="90" customFormat="1" ht="15" customHeight="1" x14ac:dyDescent="0.2">
      <c r="A31" s="106"/>
      <c r="B31" s="121"/>
      <c r="C31" s="1195"/>
      <c r="D31" s="1197"/>
      <c r="E31" s="1195"/>
      <c r="F31" s="1197"/>
      <c r="G31" s="122"/>
      <c r="H31" s="1198"/>
      <c r="I31" s="1199"/>
    </row>
    <row r="32" spans="1:11" ht="24.95" customHeight="1" x14ac:dyDescent="0.2">
      <c r="A32" s="69"/>
    </row>
    <row r="33" spans="1:9" s="83" customFormat="1" ht="20.100000000000001" customHeight="1" x14ac:dyDescent="0.25">
      <c r="A33" s="107"/>
      <c r="B33" s="1034" t="s">
        <v>207</v>
      </c>
      <c r="C33" s="1035"/>
      <c r="D33" s="1035"/>
      <c r="E33" s="1035"/>
      <c r="F33" s="1035"/>
      <c r="G33" s="1036"/>
      <c r="H33" s="1035"/>
      <c r="I33" s="1037"/>
    </row>
    <row r="34" spans="1:9" ht="12.95" customHeight="1" x14ac:dyDescent="0.2">
      <c r="A34" s="69"/>
      <c r="B34" s="1200" t="s">
        <v>208</v>
      </c>
      <c r="C34" s="1201"/>
      <c r="D34" s="1201"/>
      <c r="E34" s="1202"/>
      <c r="F34" s="1203" t="s">
        <v>209</v>
      </c>
      <c r="G34" s="1203"/>
      <c r="H34" s="1203"/>
      <c r="I34" s="123"/>
    </row>
    <row r="35" spans="1:9" s="90" customFormat="1" ht="15" customHeight="1" x14ac:dyDescent="0.2">
      <c r="A35" s="106"/>
      <c r="B35" s="1185"/>
      <c r="C35" s="1186"/>
      <c r="D35" s="1186"/>
      <c r="E35" s="1187"/>
      <c r="F35" s="1188" t="s">
        <v>210</v>
      </c>
      <c r="G35" s="1188"/>
      <c r="H35" s="1188"/>
      <c r="I35" s="1189"/>
    </row>
    <row r="36" spans="1:9" ht="12.95" customHeight="1" x14ac:dyDescent="0.2">
      <c r="A36" s="69"/>
      <c r="B36" s="1204"/>
      <c r="C36" s="1205"/>
      <c r="D36" s="1205"/>
      <c r="E36" s="1206"/>
      <c r="F36" s="124"/>
      <c r="G36" s="125" t="s">
        <v>211</v>
      </c>
      <c r="H36" s="125" t="s">
        <v>212</v>
      </c>
      <c r="I36" s="125"/>
    </row>
    <row r="37" spans="1:9" ht="14.1" customHeight="1" x14ac:dyDescent="0.2">
      <c r="A37" s="69"/>
      <c r="B37" s="1204"/>
      <c r="C37" s="1205"/>
      <c r="D37" s="1205"/>
      <c r="E37" s="1206"/>
      <c r="F37" s="1207" t="s">
        <v>213</v>
      </c>
      <c r="G37" s="1210"/>
      <c r="H37" s="1210"/>
      <c r="I37" s="1211"/>
    </row>
    <row r="38" spans="1:9" ht="14.1" customHeight="1" x14ac:dyDescent="0.2">
      <c r="A38" s="69"/>
      <c r="B38" s="1204"/>
      <c r="C38" s="1205"/>
      <c r="D38" s="1205"/>
      <c r="E38" s="1206"/>
      <c r="F38" s="1208"/>
      <c r="G38" s="1212"/>
      <c r="H38" s="1212"/>
      <c r="I38" s="1213"/>
    </row>
    <row r="39" spans="1:9" ht="14.1" customHeight="1" x14ac:dyDescent="0.2">
      <c r="A39" s="69"/>
      <c r="B39" s="1214"/>
      <c r="C39" s="1215"/>
      <c r="D39" s="1215"/>
      <c r="E39" s="1216"/>
      <c r="F39" s="1209"/>
      <c r="G39" s="1217"/>
      <c r="H39" s="1217"/>
      <c r="I39" s="1218"/>
    </row>
    <row r="40" spans="1:9" ht="12.95" customHeight="1" x14ac:dyDescent="0.2">
      <c r="A40" s="69"/>
    </row>
    <row r="41" spans="1:9" ht="12.95" customHeight="1" x14ac:dyDescent="0.2">
      <c r="A41" s="69"/>
      <c r="B41" s="1219" t="s">
        <v>214</v>
      </c>
      <c r="C41" s="1220"/>
      <c r="D41" s="1220"/>
      <c r="E41" s="1221"/>
      <c r="F41" s="1219" t="s">
        <v>215</v>
      </c>
      <c r="G41" s="1221"/>
      <c r="H41" s="1219" t="s">
        <v>216</v>
      </c>
      <c r="I41" s="1221"/>
    </row>
    <row r="42" spans="1:9" ht="12.95" customHeight="1" x14ac:dyDescent="0.2">
      <c r="A42" s="69"/>
      <c r="B42" s="1222" t="s">
        <v>198</v>
      </c>
      <c r="C42" s="1223"/>
      <c r="D42" s="1223"/>
      <c r="E42" s="1224"/>
      <c r="F42" s="126" t="s">
        <v>217</v>
      </c>
      <c r="G42" s="127"/>
      <c r="H42" s="1225"/>
      <c r="I42" s="1226"/>
    </row>
    <row r="43" spans="1:9" ht="12.95" customHeight="1" x14ac:dyDescent="0.2">
      <c r="A43" s="69"/>
      <c r="B43" s="1229" t="s">
        <v>218</v>
      </c>
      <c r="C43" s="1230"/>
      <c r="D43" s="1230"/>
      <c r="E43" s="1231"/>
      <c r="F43" s="126" t="s">
        <v>219</v>
      </c>
      <c r="G43" s="127"/>
      <c r="H43" s="1225"/>
      <c r="I43" s="1226"/>
    </row>
    <row r="44" spans="1:9" ht="12.95" customHeight="1" x14ac:dyDescent="0.2">
      <c r="A44" s="69"/>
      <c r="B44" s="1232" t="s">
        <v>199</v>
      </c>
      <c r="C44" s="1233"/>
      <c r="D44" s="1233"/>
      <c r="E44" s="1234"/>
      <c r="F44" s="128" t="s">
        <v>220</v>
      </c>
      <c r="G44" s="127"/>
      <c r="H44" s="1227"/>
      <c r="I44" s="1228"/>
    </row>
    <row r="45" spans="1:9" ht="12.95" customHeight="1" thickBot="1" x14ac:dyDescent="0.25">
      <c r="A45" s="69"/>
    </row>
    <row r="46" spans="1:9" ht="17.25" customHeight="1" x14ac:dyDescent="0.2">
      <c r="A46" s="7"/>
      <c r="B46" s="129" t="s">
        <v>221</v>
      </c>
      <c r="C46" s="130"/>
      <c r="D46" s="1235" t="s">
        <v>222</v>
      </c>
      <c r="E46" s="1236"/>
    </row>
    <row r="47" spans="1:9" ht="15" x14ac:dyDescent="0.2">
      <c r="A47" s="69"/>
      <c r="B47" s="1237" t="s">
        <v>223</v>
      </c>
      <c r="C47" s="1238"/>
      <c r="D47" s="1239"/>
      <c r="E47" s="1240"/>
    </row>
    <row r="48" spans="1:9" ht="15.75" thickBot="1" x14ac:dyDescent="0.25">
      <c r="A48" s="69"/>
      <c r="B48" s="1241"/>
      <c r="C48" s="1242"/>
      <c r="D48" s="1243"/>
      <c r="E48" s="1244"/>
    </row>
    <row r="49" spans="1:2" x14ac:dyDescent="0.2">
      <c r="A49" s="69"/>
      <c r="B49" s="131"/>
    </row>
    <row r="50" spans="1:2" x14ac:dyDescent="0.2">
      <c r="A50" s="69"/>
    </row>
    <row r="51" spans="1:2" ht="12.95" customHeight="1" x14ac:dyDescent="0.2">
      <c r="A51" s="132"/>
    </row>
    <row r="52" spans="1:2" ht="12.95" customHeight="1" x14ac:dyDescent="0.2"/>
    <row r="53" spans="1:2" ht="12.95" customHeight="1" x14ac:dyDescent="0.2"/>
    <row r="54" spans="1:2" ht="12.95" customHeight="1" x14ac:dyDescent="0.2"/>
    <row r="55" spans="1:2" ht="12.95" customHeight="1" x14ac:dyDescent="0.2"/>
    <row r="56" spans="1:2" ht="12.95" customHeight="1" x14ac:dyDescent="0.2"/>
  </sheetData>
  <sheetProtection algorithmName="SHA-512" hashValue="IV/1wdoppn4UCXXpmPLk3SFuUosjEahpAPpnkFAjAdtHPQZWWrI1biF0k++JpqS4nrETNRP8HtAStNswfVupWA==" saltValue="r8NhSwVA1vsaxA8TwVVHHA==" spinCount="100000" sheet="1" objects="1" scenarios="1"/>
  <mergeCells count="58">
    <mergeCell ref="D46:E46"/>
    <mergeCell ref="B47:C47"/>
    <mergeCell ref="D47:E47"/>
    <mergeCell ref="B48:C48"/>
    <mergeCell ref="D48:E48"/>
    <mergeCell ref="B41:E41"/>
    <mergeCell ref="F41:G41"/>
    <mergeCell ref="H41:I41"/>
    <mergeCell ref="B42:E42"/>
    <mergeCell ref="H42:I44"/>
    <mergeCell ref="B43:E43"/>
    <mergeCell ref="B44:E44"/>
    <mergeCell ref="B36:E36"/>
    <mergeCell ref="B37:E37"/>
    <mergeCell ref="F37:F39"/>
    <mergeCell ref="G37:I37"/>
    <mergeCell ref="B38:E38"/>
    <mergeCell ref="G38:I38"/>
    <mergeCell ref="B39:E39"/>
    <mergeCell ref="G39:I39"/>
    <mergeCell ref="B35:E35"/>
    <mergeCell ref="F35:I35"/>
    <mergeCell ref="B24:E24"/>
    <mergeCell ref="G24:H24"/>
    <mergeCell ref="B25:E25"/>
    <mergeCell ref="G25:H25"/>
    <mergeCell ref="B27:I27"/>
    <mergeCell ref="C29:I29"/>
    <mergeCell ref="C31:D31"/>
    <mergeCell ref="E31:F31"/>
    <mergeCell ref="H31:I31"/>
    <mergeCell ref="B34:E34"/>
    <mergeCell ref="F34:H34"/>
    <mergeCell ref="B20:I20"/>
    <mergeCell ref="G21:H21"/>
    <mergeCell ref="B22:E22"/>
    <mergeCell ref="G22:H22"/>
    <mergeCell ref="B23:E23"/>
    <mergeCell ref="G23:H23"/>
    <mergeCell ref="B16:C16"/>
    <mergeCell ref="D16:E16"/>
    <mergeCell ref="F16:G16"/>
    <mergeCell ref="H16:I16"/>
    <mergeCell ref="B18:D18"/>
    <mergeCell ref="E18:I18"/>
    <mergeCell ref="C14:E14"/>
    <mergeCell ref="F14:I14"/>
    <mergeCell ref="B1:C1"/>
    <mergeCell ref="D1:E1"/>
    <mergeCell ref="H1:I1"/>
    <mergeCell ref="E3:F3"/>
    <mergeCell ref="B4:H4"/>
    <mergeCell ref="B5:I5"/>
    <mergeCell ref="B6:I6"/>
    <mergeCell ref="B8:I8"/>
    <mergeCell ref="B10:I10"/>
    <mergeCell ref="B12:C12"/>
    <mergeCell ref="D12:H12"/>
  </mergeCells>
  <printOptions horizontalCentered="1"/>
  <pageMargins left="0.74803149606299213" right="0.31496062992125984" top="0.51181102362204722" bottom="0.70866141732283472" header="0.51181102362204722" footer="0.51181102362204722"/>
  <pageSetup paperSize="9" scale="50"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19B9C7A6-1A7A-48A0-A95C-34953D307A47}">
          <x14:formula1>
            <xm:f>słownik!$H$2:$H$4</xm:f>
          </x14:formula1>
          <xm:sqref>H42:I44 I34</xm:sqref>
        </x14:dataValidation>
        <x14:dataValidation type="list" allowBlank="1" showInputMessage="1" showErrorMessage="1" xr:uid="{5D6648DF-827B-4969-91F8-A2C0BE1B4B0B}">
          <x14:formula1>
            <xm:f>słownik!O36:O41</xm:f>
          </x14:formula1>
          <xm:sqref>H12</xm:sqref>
        </x14:dataValidation>
        <x14:dataValidation type="list" allowBlank="1" showInputMessage="1" showErrorMessage="1" xr:uid="{192739F4-5A14-4706-971B-495F289B22C1}">
          <x14:formula1>
            <xm:f>słownik!$K44:$K$60</xm:f>
          </x14:formula1>
          <xm:sqref>B35:E35</xm:sqref>
        </x14:dataValidation>
        <x14:dataValidation type="list" allowBlank="1" showInputMessage="1" showErrorMessage="1" xr:uid="{3EE7A604-1E17-4D94-82BD-141F756FD440}">
          <x14:formula1>
            <xm:f>słownik!N16:N18</xm:f>
          </x14:formula1>
          <xm:sqref>H2</xm:sqref>
        </x14:dataValidation>
        <x14:dataValidation type="list" allowBlank="1" showInputMessage="1" showErrorMessage="1" xr:uid="{D01AAF99-7F1A-4FC7-A320-2FE2C9478DDC}">
          <x14:formula1>
            <xm:f>słownik!F45:F49</xm:f>
          </x14:formula1>
          <xm:sqref>B29</xm:sqref>
        </x14:dataValidation>
        <x14:dataValidation type="list" allowBlank="1" showInputMessage="1" showErrorMessage="1" xr:uid="{DF0F498E-828F-4785-9D82-349EA5AD56AA}">
          <x14:formula1>
            <xm:f>słownik!K25:K39</xm:f>
          </x14:formula1>
          <xm:sqref>D12:G12</xm:sqref>
        </x14:dataValidation>
        <x14:dataValidation type="list" allowBlank="1" showInputMessage="1" showErrorMessage="1" xr:uid="{5B80795D-EDE5-4FF3-806A-D91484C43577}">
          <x14:formula1>
            <xm:f>słownik!$H$2:$H$5</xm:f>
          </x14:formula1>
          <xm:sqref>G42:G44</xm:sqref>
        </x14:dataValidation>
        <x14:dataValidation type="list" allowBlank="1" showInputMessage="1" showErrorMessage="1" xr:uid="{B4ADE5F5-E11D-42F9-8AD8-BED9CF31BA20}">
          <x14:formula1>
            <xm:f>słownik!$F$39:$F$41</xm:f>
          </x14:formula1>
          <xm:sqref>G37:I39</xm:sqref>
        </x14:dataValidation>
        <x14:dataValidation type="list" allowBlank="1" showInputMessage="1" showErrorMessage="1" xr:uid="{48A3A5F9-4D90-4A51-A1A4-FDA3964F9B51}">
          <x14:formula1>
            <xm:f>słownik!$C$37:$C$38</xm:f>
          </x14:formula1>
          <xm:sqref>B1:C1</xm:sqref>
        </x14:dataValidation>
        <x14:dataValidation type="list" allowBlank="1" showInputMessage="1" showErrorMessage="1" xr:uid="{C4384730-DA46-4D6A-9A64-71BA8F1116A2}">
          <x14:formula1>
            <xm:f>słownik!$K$44:$K$46</xm:f>
          </x14:formula1>
          <xm:sqref>B36:E36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06CA2-F0A6-4C81-9AD0-600C3066578A}">
  <sheetPr>
    <tabColor rgb="FFFFFF00"/>
  </sheetPr>
  <dimension ref="A1:K41"/>
  <sheetViews>
    <sheetView showGridLines="0" view="pageBreakPreview" topLeftCell="A22" zoomScaleNormal="90" zoomScaleSheetLayoutView="100" workbookViewId="0">
      <selection activeCell="J30" sqref="J30"/>
    </sheetView>
  </sheetViews>
  <sheetFormatPr defaultColWidth="9.140625" defaultRowHeight="12.75" x14ac:dyDescent="0.2"/>
  <cols>
    <col min="1" max="1" width="7.140625" style="11" customWidth="1"/>
    <col min="2" max="2" width="52.140625" style="11" customWidth="1"/>
    <col min="3" max="3" width="8.28515625" style="11" customWidth="1"/>
    <col min="4" max="4" width="7.7109375" style="11" customWidth="1"/>
    <col min="5" max="5" width="12" style="11" customWidth="1"/>
    <col min="6" max="9" width="9.28515625" style="11" customWidth="1"/>
    <col min="10" max="10" width="10" style="11" customWidth="1"/>
    <col min="11" max="11" width="8" style="11" customWidth="1"/>
    <col min="12" max="16384" width="9.140625" style="11"/>
  </cols>
  <sheetData>
    <row r="1" spans="1:11" ht="29.25" customHeight="1" x14ac:dyDescent="0.2">
      <c r="A1" s="69"/>
      <c r="B1" s="133" t="s">
        <v>173</v>
      </c>
      <c r="C1" s="1252" t="str">
        <f>wizyt!C3</f>
        <v>??</v>
      </c>
      <c r="D1" s="1253"/>
      <c r="E1" s="1254"/>
      <c r="F1" s="1254"/>
      <c r="G1" s="134"/>
      <c r="H1" s="135" t="str">
        <f>wizyt!$B$1</f>
        <v xml:space="preserve"> </v>
      </c>
      <c r="I1" s="1255" t="str">
        <f>wizyt!$D$1</f>
        <v xml:space="preserve"> </v>
      </c>
      <c r="J1" s="1255"/>
      <c r="K1" s="76"/>
    </row>
    <row r="2" spans="1:11" ht="17.25" customHeight="1" x14ac:dyDescent="0.2">
      <c r="A2" s="69"/>
      <c r="B2" s="1256" t="str">
        <f>wizyt!B6</f>
        <v>??</v>
      </c>
      <c r="C2" s="1256"/>
      <c r="D2" s="1256"/>
      <c r="E2" s="1256"/>
      <c r="F2" s="1256"/>
      <c r="G2" s="1256"/>
      <c r="H2" s="1256"/>
      <c r="I2" s="1256"/>
      <c r="J2" s="1256"/>
      <c r="K2" s="76"/>
    </row>
    <row r="3" spans="1:11" ht="29.25" customHeight="1" thickBot="1" x14ac:dyDescent="0.25">
      <c r="A3" s="69"/>
      <c r="B3" s="1257" t="s">
        <v>224</v>
      </c>
      <c r="C3" s="1257"/>
      <c r="D3" s="1257"/>
      <c r="E3" s="1257"/>
      <c r="F3" s="1257"/>
      <c r="G3" s="136" t="str">
        <f>wizyt!H3</f>
        <v>2023/2024</v>
      </c>
      <c r="H3" s="137"/>
      <c r="I3" s="137"/>
      <c r="J3" s="69"/>
      <c r="K3" s="76"/>
    </row>
    <row r="4" spans="1:11" ht="20.100000000000001" customHeight="1" x14ac:dyDescent="0.2">
      <c r="A4" s="69"/>
      <c r="B4" s="1245" t="s">
        <v>225</v>
      </c>
      <c r="C4" s="1247" t="s">
        <v>226</v>
      </c>
      <c r="D4" s="1247"/>
      <c r="E4" s="1247" t="s">
        <v>227</v>
      </c>
      <c r="F4" s="1247"/>
      <c r="G4" s="138" t="s">
        <v>228</v>
      </c>
      <c r="H4" s="1248" t="s">
        <v>229</v>
      </c>
      <c r="I4" s="1250" t="s">
        <v>230</v>
      </c>
      <c r="J4" s="1251"/>
      <c r="K4" s="76"/>
    </row>
    <row r="5" spans="1:11" ht="24" customHeight="1" x14ac:dyDescent="0.2">
      <c r="A5" s="69"/>
      <c r="B5" s="1246"/>
      <c r="C5" s="1038" t="s">
        <v>227</v>
      </c>
      <c r="D5" s="1038" t="s">
        <v>231</v>
      </c>
      <c r="E5" s="1038" t="s">
        <v>232</v>
      </c>
      <c r="F5" s="1039" t="s">
        <v>233</v>
      </c>
      <c r="G5" s="1040" t="s">
        <v>232</v>
      </c>
      <c r="H5" s="1249"/>
      <c r="I5" s="139" t="s">
        <v>227</v>
      </c>
      <c r="J5" s="140" t="s">
        <v>228</v>
      </c>
      <c r="K5" s="76"/>
    </row>
    <row r="6" spans="1:11" ht="30" customHeight="1" x14ac:dyDescent="0.2">
      <c r="A6" s="69"/>
      <c r="B6" s="141" t="s">
        <v>234</v>
      </c>
      <c r="C6" s="1041">
        <f>IF(pedag!AD5=1,1,0)</f>
        <v>0</v>
      </c>
      <c r="D6" s="1041">
        <f>IF(pedag!AE5="ne",1,0)</f>
        <v>0</v>
      </c>
      <c r="E6" s="1042">
        <f>SUMIF(pedag!AD5,"=1",pedag!AB5)</f>
        <v>0</v>
      </c>
      <c r="F6" s="1042">
        <f>SUMIF(pedag!AD5,"=1",pedag!AC5)</f>
        <v>0</v>
      </c>
      <c r="G6" s="1042">
        <f>SUMIF(pedag!AD5,"&lt;1",pedag!AA5)</f>
        <v>0</v>
      </c>
      <c r="H6" s="1043">
        <f t="shared" ref="H6:H16" si="0">SUM(E6:G6)</f>
        <v>0</v>
      </c>
      <c r="I6" s="1042">
        <f>SUMIF(pedag!AE5,"=pe",pedag!AD5)</f>
        <v>0</v>
      </c>
      <c r="J6" s="142">
        <f>SUMIF(pedag!AE5,"=ne",pedag!AD5)</f>
        <v>0</v>
      </c>
      <c r="K6" s="143"/>
    </row>
    <row r="7" spans="1:11" ht="30" customHeight="1" x14ac:dyDescent="0.2">
      <c r="A7" s="69"/>
      <c r="B7" s="141" t="s">
        <v>235</v>
      </c>
      <c r="C7" s="1041">
        <f>COUNTIF(pedag!AD14:AD29,"=1")</f>
        <v>0</v>
      </c>
      <c r="D7" s="1041">
        <f>COUNTIF(pedag!AD14:AD29,"&lt;1")-COUNTIF(pedag!AD14:AD29,"=0")</f>
        <v>0</v>
      </c>
      <c r="E7" s="1042">
        <f>SUMIF(pedag!AD14:AD29,"=1",pedag!AB14:AB29)</f>
        <v>0</v>
      </c>
      <c r="F7" s="1042">
        <f>SUMIF(pedag!AD14:AD29,"=1",pedag!AC14:AC29)</f>
        <v>0</v>
      </c>
      <c r="G7" s="1042">
        <f>SUMIF(pedag!AD14:AD29,"&lt;1",pedag!AA14:AA29)</f>
        <v>0</v>
      </c>
      <c r="H7" s="1043">
        <f t="shared" si="0"/>
        <v>0</v>
      </c>
      <c r="I7" s="1042">
        <f>SUMIF(pedag!AE14:AE29,"=pe",pedag!AD14:AD29)</f>
        <v>0</v>
      </c>
      <c r="J7" s="142">
        <f>SUMIF(pedag!AE14:AE29,"=ne",pedag!AD14:AD29)</f>
        <v>0</v>
      </c>
      <c r="K7" s="143"/>
    </row>
    <row r="8" spans="1:11" ht="30" customHeight="1" x14ac:dyDescent="0.2">
      <c r="A8" s="69"/>
      <c r="B8" s="141" t="s">
        <v>236</v>
      </c>
      <c r="C8" s="1041">
        <f>COUNTIF(pedag!AD31:AD78,"=1")</f>
        <v>0</v>
      </c>
      <c r="D8" s="1041">
        <f>COUNTIF(pedag!AD31:AD78,"&lt;1")-COUNTIF(pedag!AD31:AD78,"=0")</f>
        <v>0</v>
      </c>
      <c r="E8" s="1042">
        <f>SUMIF(pedag!AD31:AD78,"=1",pedag!AB31:AB78)</f>
        <v>0</v>
      </c>
      <c r="F8" s="1042">
        <f>SUMIF(pedag!AD31:AD78,"=1",pedag!AC31:AC78)</f>
        <v>0</v>
      </c>
      <c r="G8" s="1042">
        <f>SUMIF(pedag!AD31:AD78,"&lt;1",pedag!AA31:AA78)</f>
        <v>0</v>
      </c>
      <c r="H8" s="1043">
        <f t="shared" si="0"/>
        <v>0</v>
      </c>
      <c r="I8" s="1042">
        <f>SUMIF(pedag!AE31:AE78,"=pe",pedag!AD31:AD78)</f>
        <v>0</v>
      </c>
      <c r="J8" s="142">
        <f>SUMIF(pedag!AE31:AE78,"=ne",pedag!AD31:AD78)</f>
        <v>0</v>
      </c>
      <c r="K8" s="143"/>
    </row>
    <row r="9" spans="1:11" ht="30" customHeight="1" x14ac:dyDescent="0.2">
      <c r="A9" s="69"/>
      <c r="B9" s="141" t="s">
        <v>237</v>
      </c>
      <c r="C9" s="1041">
        <f>COUNTIF(pedag!AD80:AD519,"=1")</f>
        <v>0</v>
      </c>
      <c r="D9" s="1041">
        <f>COUNTIF(pedag!AD80:AD519,"&lt;1")-COUNTIF(pedag!AD80:AD519,"=0")</f>
        <v>1</v>
      </c>
      <c r="E9" s="1042">
        <f>SUMIF(pedag!AD80:AD519,"=1",pedag!AB80:AB519)</f>
        <v>0</v>
      </c>
      <c r="F9" s="1042">
        <f>SUMIF(pedag!AD80:AD519,"=1",pedag!AC80:AC519)</f>
        <v>0</v>
      </c>
      <c r="G9" s="1042">
        <f>SUMIF(pedag!AD80:AD519,"&lt;1",pedag!AA80:AA519)</f>
        <v>3</v>
      </c>
      <c r="H9" s="1043">
        <f t="shared" si="0"/>
        <v>3</v>
      </c>
      <c r="I9" s="1042">
        <f>SUMIF(pedag!AE80:AE519,"=pe",pedag!AD80:AD519)</f>
        <v>0</v>
      </c>
      <c r="J9" s="142">
        <f>SUMIF(pedag!AE80:AE519,"=ne",pedag!AD80:AD519)</f>
        <v>0.16666666666666666</v>
      </c>
      <c r="K9" s="143"/>
    </row>
    <row r="10" spans="1:11" ht="30" customHeight="1" x14ac:dyDescent="0.2">
      <c r="A10" s="69"/>
      <c r="B10" s="141" t="s">
        <v>238</v>
      </c>
      <c r="C10" s="1041">
        <f>COUNTIF(pedag!AD521:AD524,"=1")</f>
        <v>0</v>
      </c>
      <c r="D10" s="1041">
        <f>COUNTIF(pedag!AD521:AD524,"&lt;1")-COUNTIF(pedag!AD521:AD524,"=0")</f>
        <v>0</v>
      </c>
      <c r="E10" s="1042">
        <f>SUMIF(pedag!AE521:AE524,"pe",pedag!AB521:AB524)</f>
        <v>0</v>
      </c>
      <c r="F10" s="1042">
        <f>SUMIF(pedag!AE521:AE524,"pe",pedag!AC521:AC524)</f>
        <v>0</v>
      </c>
      <c r="G10" s="1042">
        <f>SUMIF(pedag!AE521:AE524,"ne",pedag!AA521:AA524)</f>
        <v>0</v>
      </c>
      <c r="H10" s="1043">
        <f t="shared" si="0"/>
        <v>0</v>
      </c>
      <c r="I10" s="1042">
        <f>SUMIF(pedag!AE521:AE524,"=pe",pedag!AD521:AD524)</f>
        <v>0</v>
      </c>
      <c r="J10" s="142">
        <f>SUMIF(pedag!AE521:AE524,"=ne",pedag!AD521:AD524)</f>
        <v>0</v>
      </c>
      <c r="K10" s="143"/>
    </row>
    <row r="11" spans="1:11" ht="30" customHeight="1" x14ac:dyDescent="0.2">
      <c r="A11" s="69"/>
      <c r="B11" s="141" t="s">
        <v>239</v>
      </c>
      <c r="C11" s="1041">
        <f>COUNTIF(pedag!AD526:AD533,"=1")</f>
        <v>0</v>
      </c>
      <c r="D11" s="1041">
        <f>COUNTIF(pedag!AD526:AD533,"&lt;1")-COUNTIF(pedag!AD526:AD533,"=0")</f>
        <v>0</v>
      </c>
      <c r="E11" s="1042">
        <f>SUMIF(pedag!AE526:AE533,"pe",pedag!AB526:AB533)</f>
        <v>0</v>
      </c>
      <c r="F11" s="1042">
        <f>SUMIF(pedag!AE526:AE533,"pe",pedag!AC526:AC533)</f>
        <v>0</v>
      </c>
      <c r="G11" s="1042">
        <f>SUMIF(pedag!AE526:AE533,"ne",pedag!AA526:AA533)</f>
        <v>0</v>
      </c>
      <c r="H11" s="1043">
        <f t="shared" si="0"/>
        <v>0</v>
      </c>
      <c r="I11" s="1042">
        <f>SUMIF(pedag!AE526:AE533,"=pe",pedag!AD526:AD533)</f>
        <v>0</v>
      </c>
      <c r="J11" s="142">
        <f>SUMIF(pedag!AE526:AE533,"=ne",pedag!AD526:AD533)</f>
        <v>0</v>
      </c>
      <c r="K11" s="143"/>
    </row>
    <row r="12" spans="1:11" ht="30" customHeight="1" x14ac:dyDescent="0.2">
      <c r="A12" s="69"/>
      <c r="B12" s="141" t="s">
        <v>240</v>
      </c>
      <c r="C12" s="1041">
        <f>COUNTIF(pedag!AD535:AD538,"=1")</f>
        <v>0</v>
      </c>
      <c r="D12" s="1041">
        <f>COUNTIF(pedag!AD535:AD538,"&lt;1")-COUNTIF(pedag!AD535:AD538,"=0")</f>
        <v>0</v>
      </c>
      <c r="E12" s="1042">
        <f>SUMIF(pedag!AE535:AE538,"pe",pedag!AB535:AB538)</f>
        <v>0</v>
      </c>
      <c r="F12" s="1042">
        <f>SUMIF(pedag!AE535:AE538,"pe",pedag!AC535:AC538)</f>
        <v>0</v>
      </c>
      <c r="G12" s="1042">
        <f>SUMIF(pedag!AE535:AE538,"ne",pedag!AA535:AA538)</f>
        <v>0</v>
      </c>
      <c r="H12" s="1043">
        <f t="shared" si="0"/>
        <v>0</v>
      </c>
      <c r="I12" s="1042">
        <f>SUMIF(pedag!AE535:AE538,"=pe",pedag!AD535:AD538)</f>
        <v>0</v>
      </c>
      <c r="J12" s="142">
        <f>SUMIF(pedag!AE535:AE538,"=ne",pedag!AD535:AD538)</f>
        <v>0</v>
      </c>
      <c r="K12" s="143"/>
    </row>
    <row r="13" spans="1:11" ht="30" customHeight="1" x14ac:dyDescent="0.2">
      <c r="A13" s="69"/>
      <c r="B13" s="144" t="s">
        <v>241</v>
      </c>
      <c r="C13" s="1041">
        <f>COUNTIF(pedag!AD540:AD544,"=1")</f>
        <v>0</v>
      </c>
      <c r="D13" s="1041">
        <f>COUNTIF(pedag!AD540:AD544,"&lt;1")-COUNTIF(pedag!AD540:AD544,"=0")</f>
        <v>0</v>
      </c>
      <c r="E13" s="1042">
        <f>SUMIF(pedag!AE540:AE544,"pe",pedag!AB540:AB544)</f>
        <v>0</v>
      </c>
      <c r="F13" s="1042">
        <f>SUMIF(pedag!AE540:AE544,"pe",pedag!AC540:AC544)</f>
        <v>0</v>
      </c>
      <c r="G13" s="1042">
        <f>SUMIF(pedag!AE540:AE544,"ne",pedag!AA540:AA544)</f>
        <v>0</v>
      </c>
      <c r="H13" s="1043">
        <f t="shared" si="0"/>
        <v>0</v>
      </c>
      <c r="I13" s="1042">
        <f>SUMIF(pedag!AE540:AE544,"=pe",pedag!AD540:AD544)</f>
        <v>0</v>
      </c>
      <c r="J13" s="142">
        <f>SUMIF(pedag!AE540:AE544,"=ne",pedag!AD540:AD544)</f>
        <v>0</v>
      </c>
      <c r="K13" s="143"/>
    </row>
    <row r="14" spans="1:11" ht="39.75" customHeight="1" x14ac:dyDescent="0.2">
      <c r="A14" s="69"/>
      <c r="B14" s="145" t="s">
        <v>242</v>
      </c>
      <c r="C14" s="1041">
        <f>COUNTIF(pedag!AD546:AD586,"=1")</f>
        <v>0</v>
      </c>
      <c r="D14" s="1041">
        <f>COUNTIF(pedag!AD546:AD586,"&lt;1")-COUNTIF(pedag!AD546:AD586,"=0")</f>
        <v>0</v>
      </c>
      <c r="E14" s="1042">
        <f>SUMIF(pedag!AE546:AE586,"pe",pedag!AB546:AB586)</f>
        <v>0</v>
      </c>
      <c r="F14" s="1042">
        <f>SUMIF(pedag!AE546:AE586,"pe",pedag!AC546:AC586)</f>
        <v>0</v>
      </c>
      <c r="G14" s="1042">
        <f>SUMIF(pedag!AE546:AE586,"ne",pedag!AA546:AA586)</f>
        <v>0</v>
      </c>
      <c r="H14" s="1043">
        <f t="shared" ref="H14" si="1">SUM(E14:G14)</f>
        <v>0</v>
      </c>
      <c r="I14" s="1042">
        <f>SUMIF(pedag!AE546:AE586,"=pe",pedag!AD546:AD586)</f>
        <v>0</v>
      </c>
      <c r="J14" s="142">
        <f>SUMIF(pedag!AE546:AE586,"=ne",pedag!AD546:AD586)</f>
        <v>0</v>
      </c>
      <c r="K14" s="143"/>
    </row>
    <row r="15" spans="1:11" ht="30" customHeight="1" x14ac:dyDescent="0.2">
      <c r="A15" s="69"/>
      <c r="B15" s="141" t="s">
        <v>243</v>
      </c>
      <c r="C15" s="1041">
        <f>COUNTIF(pedag!AD587:AD591,"=1")</f>
        <v>0</v>
      </c>
      <c r="D15" s="1041">
        <f>COUNTIF(pedag!AD587:AD591,"&lt;1")-COUNTIF(pedag!AD587:AD591,"=0")</f>
        <v>0</v>
      </c>
      <c r="E15" s="1042">
        <f>SUMIF(pedag!AE587:AE591,"pe",pedag!AB587:AB591)</f>
        <v>0</v>
      </c>
      <c r="F15" s="1042">
        <f>SUMIF(pedag!AE587:AE591,"pe",pedag!AC587:AC591)</f>
        <v>0</v>
      </c>
      <c r="G15" s="1042">
        <f>SUMIF(pedag!AE587:AE591,"ne",pedag!AA587:AA591)</f>
        <v>0</v>
      </c>
      <c r="H15" s="1043">
        <f t="shared" si="0"/>
        <v>0</v>
      </c>
      <c r="I15" s="1042">
        <f>SUMIF(pedag!AE587:AE591,"=pe",pedag!AD587:AD591)</f>
        <v>0</v>
      </c>
      <c r="J15" s="142">
        <f>SUMIF(pedag!AE587:AE591,"=ne",pedag!AD587:AD591)</f>
        <v>0</v>
      </c>
      <c r="K15" s="143"/>
    </row>
    <row r="16" spans="1:11" ht="30" customHeight="1" thickBot="1" x14ac:dyDescent="0.25">
      <c r="A16" s="69"/>
      <c r="B16" s="1044" t="s">
        <v>244</v>
      </c>
      <c r="C16" s="1045">
        <f>COUNTIF(pedag!AD593:AD595,"=1")</f>
        <v>0</v>
      </c>
      <c r="D16" s="1045">
        <f>COUNTIF(pedag!AD593:AD595,"&lt;1")-COUNTIF(pedag!AD593:AD595,"=0")</f>
        <v>0</v>
      </c>
      <c r="E16" s="1046">
        <f>SUMIF(pedag!AE593:AE595,"pe",pedag!AB593:AB595)</f>
        <v>0</v>
      </c>
      <c r="F16" s="1046">
        <f>SUMIF(pedag!AE593:AE595,"pe",pedag!AC593:AC595)</f>
        <v>0</v>
      </c>
      <c r="G16" s="1046">
        <f>SUMIF(pedag!AE593:AE595,"ne",pedag!AA593:AA595)</f>
        <v>0</v>
      </c>
      <c r="H16" s="1047">
        <f t="shared" si="0"/>
        <v>0</v>
      </c>
      <c r="I16" s="1046">
        <f>SUMIF(pedag!AE593:AE595,"=pe",pedag!AD593:AD595)</f>
        <v>0</v>
      </c>
      <c r="J16" s="146">
        <f>SUMIF(pedag!AE593:AE595,"=ne",pedag!AD593:AD595)</f>
        <v>0</v>
      </c>
      <c r="K16" s="143"/>
    </row>
    <row r="17" spans="1:11" ht="24" customHeight="1" thickBot="1" x14ac:dyDescent="0.25">
      <c r="A17" s="69"/>
      <c r="B17" s="147" t="s">
        <v>245</v>
      </c>
      <c r="C17" s="1048">
        <f t="shared" ref="C17:J17" si="2">SUM(C6:C16)</f>
        <v>0</v>
      </c>
      <c r="D17" s="1048">
        <f t="shared" si="2"/>
        <v>1</v>
      </c>
      <c r="E17" s="148">
        <f t="shared" si="2"/>
        <v>0</v>
      </c>
      <c r="F17" s="148">
        <f t="shared" si="2"/>
        <v>0</v>
      </c>
      <c r="G17" s="148">
        <f t="shared" si="2"/>
        <v>3</v>
      </c>
      <c r="H17" s="149">
        <f t="shared" si="2"/>
        <v>3</v>
      </c>
      <c r="I17" s="150">
        <f t="shared" si="2"/>
        <v>0</v>
      </c>
      <c r="J17" s="151">
        <f t="shared" si="2"/>
        <v>0.16666666666666666</v>
      </c>
      <c r="K17" s="143"/>
    </row>
    <row r="18" spans="1:11" ht="20.25" customHeight="1" thickBot="1" x14ac:dyDescent="0.5">
      <c r="A18" s="69"/>
      <c r="B18" s="152"/>
      <c r="C18" s="1260">
        <f>SUM(C17:D17)</f>
        <v>1</v>
      </c>
      <c r="D18" s="1261"/>
      <c r="E18" s="153"/>
      <c r="F18" s="154"/>
      <c r="G18" s="153"/>
      <c r="H18" s="155"/>
      <c r="I18" s="1262">
        <f>SUM(I17:J17)</f>
        <v>0.16666666666666666</v>
      </c>
      <c r="J18" s="1263"/>
      <c r="K18" s="143"/>
    </row>
    <row r="19" spans="1:11" ht="21.75" customHeight="1" thickBot="1" x14ac:dyDescent="0.5">
      <c r="A19" s="69"/>
      <c r="B19" s="152"/>
      <c r="C19" s="152"/>
      <c r="D19" s="152"/>
      <c r="E19" s="152"/>
      <c r="F19" s="156"/>
      <c r="G19" s="157"/>
      <c r="H19" s="157"/>
      <c r="I19" s="1264" t="s">
        <v>246</v>
      </c>
      <c r="J19" s="1264"/>
      <c r="K19" s="143"/>
    </row>
    <row r="20" spans="1:11" ht="29.25" customHeight="1" thickBot="1" x14ac:dyDescent="0.25">
      <c r="A20" s="69"/>
      <c r="B20" s="158" t="s">
        <v>247</v>
      </c>
      <c r="C20" s="159" t="s">
        <v>248</v>
      </c>
      <c r="D20" s="159" t="s">
        <v>249</v>
      </c>
      <c r="E20" s="159" t="s">
        <v>250</v>
      </c>
      <c r="F20" s="160" t="s">
        <v>233</v>
      </c>
      <c r="G20" s="161" t="s">
        <v>251</v>
      </c>
      <c r="H20" s="157"/>
      <c r="I20" s="1265">
        <f>Liczbaucz!L4</f>
        <v>0</v>
      </c>
      <c r="J20" s="1266"/>
      <c r="K20" s="143"/>
    </row>
    <row r="21" spans="1:11" ht="27.95" customHeight="1" thickBot="1" x14ac:dyDescent="0.3">
      <c r="A21" s="69"/>
      <c r="B21" s="141" t="s">
        <v>252</v>
      </c>
      <c r="C21" s="1049">
        <f>COUNTIF('adm.i obs.'!L6:L24,"=1")</f>
        <v>0</v>
      </c>
      <c r="D21" s="1050">
        <f>COUNTIF('adm.i obs.'!L6:L24,"&lt;1")-COUNTIF('adm.i obs.'!L6:L24,"=0")</f>
        <v>0</v>
      </c>
      <c r="E21" s="1051">
        <f>'adm.i obs.'!J5-'adm.i obs.'!K5</f>
        <v>0</v>
      </c>
      <c r="F21" s="1051">
        <f>'adm.i obs.'!K5</f>
        <v>0</v>
      </c>
      <c r="G21" s="162">
        <f>SUM('adm.i obs.'!L6:L24)</f>
        <v>0</v>
      </c>
      <c r="H21" s="157"/>
      <c r="I21" s="1267" t="s">
        <v>253</v>
      </c>
      <c r="J21" s="1267"/>
      <c r="K21" s="143"/>
    </row>
    <row r="22" spans="1:11" ht="27.95" customHeight="1" x14ac:dyDescent="0.2">
      <c r="A22" s="69"/>
      <c r="B22" s="141" t="s">
        <v>254</v>
      </c>
      <c r="C22" s="1049">
        <f>COUNTIF('adm.i obs.'!L26:L46,"=1")</f>
        <v>0</v>
      </c>
      <c r="D22" s="1050">
        <f>COUNTIF('adm.i obs.'!L26:L46,"&lt;1")-COUNTIF('adm.i obs.'!L26:L46,"=0")</f>
        <v>0</v>
      </c>
      <c r="E22" s="1051">
        <f>'adm.i obs.'!J25-'adm.i obs.'!K25</f>
        <v>0</v>
      </c>
      <c r="F22" s="1051">
        <f>'adm.i obs.'!K25</f>
        <v>0</v>
      </c>
      <c r="G22" s="162">
        <f>SUM('adm.i obs.'!L26:L46)</f>
        <v>0</v>
      </c>
      <c r="H22" s="163"/>
      <c r="I22" s="164" t="s">
        <v>146</v>
      </c>
      <c r="J22" s="165">
        <f>SUM(Liczbaucz!C7:G7)</f>
        <v>0</v>
      </c>
      <c r="K22" s="143"/>
    </row>
    <row r="23" spans="1:11" ht="27.95" customHeight="1" thickBot="1" x14ac:dyDescent="0.25">
      <c r="A23" s="69"/>
      <c r="B23" s="141" t="s">
        <v>255</v>
      </c>
      <c r="C23" s="1049">
        <f>COUNTIF('adm.i obs.'!L48:L53,"=1")</f>
        <v>0</v>
      </c>
      <c r="D23" s="1050">
        <f>COUNTIF('adm.i obs.'!L48:L53,"&lt;1")-COUNTIF('adm.i obs.'!L48:L53,"=0")</f>
        <v>0</v>
      </c>
      <c r="E23" s="1051">
        <f>'adm.i obs.'!J47-'adm.i obs.'!K47</f>
        <v>0</v>
      </c>
      <c r="F23" s="1051">
        <f>'adm.i obs.'!K47</f>
        <v>0</v>
      </c>
      <c r="G23" s="162">
        <f>SUM('adm.i obs.'!L48:L53)</f>
        <v>0</v>
      </c>
      <c r="H23" s="166"/>
      <c r="I23" s="884" t="s">
        <v>256</v>
      </c>
      <c r="J23" s="885">
        <f>SUM(Liczbaucz!H7:K7)</f>
        <v>0</v>
      </c>
      <c r="K23" s="143"/>
    </row>
    <row r="24" spans="1:11" ht="26.25" customHeight="1" thickBot="1" x14ac:dyDescent="0.25">
      <c r="A24" s="69"/>
      <c r="B24" s="886" t="s">
        <v>245</v>
      </c>
      <c r="C24" s="887">
        <f>SUM(C21:C23)</f>
        <v>0</v>
      </c>
      <c r="D24" s="887">
        <f>SUM(D21:D23)</f>
        <v>0</v>
      </c>
      <c r="E24" s="888">
        <f>SUM(E21:E23)</f>
        <v>0</v>
      </c>
      <c r="F24" s="889">
        <f>SUM(F21:F23)</f>
        <v>0</v>
      </c>
      <c r="G24" s="890">
        <f>SUM(G21:G23)</f>
        <v>0</v>
      </c>
      <c r="H24" s="166"/>
      <c r="I24" s="1052" t="s">
        <v>245</v>
      </c>
      <c r="J24" s="1053">
        <f>SUM(J22:J23)</f>
        <v>0</v>
      </c>
      <c r="K24" s="143"/>
    </row>
    <row r="25" spans="1:11" ht="33.75" customHeight="1" thickBot="1" x14ac:dyDescent="0.25">
      <c r="A25" s="69"/>
      <c r="B25" s="1054" t="s">
        <v>257</v>
      </c>
      <c r="C25" s="1268">
        <f>SUM(C18,C24,D24)</f>
        <v>1</v>
      </c>
      <c r="D25" s="1269"/>
      <c r="E25" s="1055"/>
      <c r="F25" s="1056" t="s">
        <v>258</v>
      </c>
      <c r="G25" s="1057">
        <f>SUM(G24,I18)</f>
        <v>0.16666666666666666</v>
      </c>
      <c r="H25" s="166"/>
      <c r="K25" s="143"/>
    </row>
    <row r="26" spans="1:11" ht="18" customHeight="1" thickBot="1" x14ac:dyDescent="0.25">
      <c r="A26" s="69"/>
      <c r="B26" s="167"/>
      <c r="C26" s="168"/>
      <c r="D26" s="169"/>
      <c r="E26" s="170"/>
      <c r="F26" s="168"/>
      <c r="G26" s="169"/>
      <c r="H26" s="171"/>
      <c r="K26" s="143"/>
    </row>
    <row r="27" spans="1:11" ht="8.25" hidden="1" customHeight="1" thickBot="1" x14ac:dyDescent="0.25">
      <c r="A27" s="69"/>
      <c r="B27" s="167"/>
      <c r="C27" s="172"/>
      <c r="D27" s="173"/>
      <c r="E27" s="174"/>
      <c r="F27" s="175"/>
      <c r="G27" s="163"/>
      <c r="H27" s="176"/>
      <c r="I27" s="29"/>
      <c r="J27" s="69"/>
      <c r="K27" s="143"/>
    </row>
    <row r="28" spans="1:11" ht="63" customHeight="1" x14ac:dyDescent="0.2">
      <c r="A28" s="69"/>
      <c r="B28" s="177" t="s">
        <v>259</v>
      </c>
      <c r="C28" s="1270" t="s">
        <v>511</v>
      </c>
      <c r="D28" s="1271"/>
      <c r="E28" s="178" t="s">
        <v>260</v>
      </c>
      <c r="F28" s="179" t="s">
        <v>261</v>
      </c>
      <c r="G28" s="180" t="s">
        <v>262</v>
      </c>
      <c r="H28" s="181" t="s">
        <v>263</v>
      </c>
      <c r="I28" s="182" t="s">
        <v>264</v>
      </c>
      <c r="J28" s="183"/>
      <c r="K28" s="143"/>
    </row>
    <row r="29" spans="1:11" ht="27.95" customHeight="1" x14ac:dyDescent="0.2">
      <c r="A29" s="69"/>
      <c r="B29" s="184" t="s">
        <v>265</v>
      </c>
      <c r="C29" s="1272">
        <f>COUNTIF(pedag!K5:K721,"=NP &gt;1/2")</f>
        <v>0</v>
      </c>
      <c r="D29" s="1273"/>
      <c r="E29" s="891">
        <f>COUNTIF(pedag!K5:K721,"=NP.")</f>
        <v>1</v>
      </c>
      <c r="F29" s="892">
        <f>COUNTIF(pedag!J5:J721,"=NP1")</f>
        <v>0</v>
      </c>
      <c r="G29" s="891">
        <f>COUNTIF(pedag!J5:J721,"=M")</f>
        <v>0</v>
      </c>
      <c r="H29" s="893">
        <f>COUNTIF(pedag!J5:J721,"=M1")</f>
        <v>0</v>
      </c>
      <c r="I29" s="185">
        <f>COUNTIF(pedag!J5:J721,"=D")</f>
        <v>0</v>
      </c>
      <c r="J29" s="186" t="str">
        <f>IF(SUM(C29,D29,E29,F29,G29,H29,I29)=C18,"","Błąd")</f>
        <v/>
      </c>
      <c r="K29" s="143"/>
    </row>
    <row r="30" spans="1:11" ht="27.95" customHeight="1" thickBot="1" x14ac:dyDescent="0.25">
      <c r="A30" s="69"/>
      <c r="B30" s="187" t="s">
        <v>266</v>
      </c>
      <c r="C30" s="1274">
        <f>SUMIF(pedag!K5:K721,"NP &gt;1/2",pedag!AD5:AD721)</f>
        <v>0</v>
      </c>
      <c r="D30" s="1275"/>
      <c r="E30" s="188">
        <f>SUMIF(pedag!K5:K721,"NP.",pedag!AD5:AD721)</f>
        <v>0.16666666666666666</v>
      </c>
      <c r="F30" s="189">
        <f>SUMIF(pedag!J5:J721,"NP1",pedag!AD5:AD721)</f>
        <v>0</v>
      </c>
      <c r="G30" s="188">
        <f>SUMIF(pedag!J5:J721,"M",pedag!AD5:AD721)</f>
        <v>0</v>
      </c>
      <c r="H30" s="190">
        <f>SUMIF(pedag!J5:J721,"M1",pedag!AD5:AD721)</f>
        <v>0</v>
      </c>
      <c r="I30" s="191">
        <f>SUMIF(pedag!J5:J721,"D",pedag!AD5:AD721)</f>
        <v>0</v>
      </c>
      <c r="J30" s="69"/>
      <c r="K30" s="143"/>
    </row>
    <row r="31" spans="1:11" ht="12" customHeight="1" thickBot="1" x14ac:dyDescent="0.25">
      <c r="A31" s="7"/>
      <c r="B31" s="69"/>
      <c r="C31" s="69"/>
      <c r="D31" s="69"/>
      <c r="E31" s="69"/>
      <c r="F31" s="69"/>
      <c r="G31" s="69"/>
      <c r="H31" s="69"/>
      <c r="I31" s="69"/>
      <c r="J31" s="69"/>
      <c r="K31" s="76"/>
    </row>
    <row r="32" spans="1:11" x14ac:dyDescent="0.2">
      <c r="A32" s="69"/>
      <c r="B32" s="1276"/>
      <c r="C32" s="1277"/>
      <c r="D32" s="1058"/>
      <c r="E32" s="1058"/>
      <c r="F32" s="1058"/>
      <c r="G32" s="1058"/>
      <c r="H32" s="1058"/>
      <c r="I32" s="1059"/>
      <c r="J32" s="1060"/>
      <c r="K32" s="76"/>
    </row>
    <row r="33" spans="1:11" ht="15.75" x14ac:dyDescent="0.25">
      <c r="A33" s="69"/>
      <c r="B33" s="1278"/>
      <c r="C33" s="1279"/>
      <c r="D33" s="192" t="s">
        <v>267</v>
      </c>
      <c r="E33" s="69"/>
      <c r="F33" s="69"/>
      <c r="G33" s="69"/>
      <c r="H33" s="69"/>
      <c r="I33" s="69"/>
      <c r="J33" s="193"/>
      <c r="K33" s="76"/>
    </row>
    <row r="34" spans="1:11" ht="10.5" customHeight="1" x14ac:dyDescent="0.2">
      <c r="A34" s="69"/>
      <c r="B34" s="1280" t="s">
        <v>268</v>
      </c>
      <c r="C34" s="1281"/>
      <c r="D34" s="194"/>
      <c r="E34" s="69"/>
      <c r="F34" s="69"/>
      <c r="G34" s="69"/>
      <c r="H34" s="69"/>
      <c r="I34" s="69"/>
      <c r="J34" s="193"/>
      <c r="K34" s="76"/>
    </row>
    <row r="35" spans="1:11" ht="48" customHeight="1" x14ac:dyDescent="0.2">
      <c r="A35" s="69"/>
      <c r="B35" s="1258" t="s">
        <v>269</v>
      </c>
      <c r="C35" s="1259"/>
      <c r="D35" s="195"/>
      <c r="E35" s="69"/>
      <c r="F35" s="69"/>
      <c r="G35" s="69"/>
      <c r="H35" s="69"/>
      <c r="I35" s="69"/>
      <c r="J35" s="193"/>
      <c r="K35" s="76"/>
    </row>
    <row r="36" spans="1:11" ht="24" customHeight="1" thickBot="1" x14ac:dyDescent="0.25">
      <c r="A36" s="132"/>
      <c r="B36" s="196" t="s">
        <v>222</v>
      </c>
      <c r="C36" s="197"/>
      <c r="D36" s="99" t="s">
        <v>270</v>
      </c>
      <c r="E36" s="69"/>
      <c r="F36" s="69"/>
      <c r="G36" s="99"/>
      <c r="H36" s="198"/>
      <c r="I36" s="199" t="s">
        <v>271</v>
      </c>
      <c r="J36" s="193"/>
      <c r="K36" s="76"/>
    </row>
    <row r="37" spans="1:11" ht="18" customHeight="1" x14ac:dyDescent="0.25">
      <c r="A37" s="200" t="s">
        <v>272</v>
      </c>
      <c r="B37" s="201">
        <f ca="1">NOW()</f>
        <v>45064.457466203705</v>
      </c>
      <c r="D37" s="1061" t="s">
        <v>273</v>
      </c>
      <c r="E37" s="1062"/>
      <c r="F37" s="1062"/>
      <c r="G37" s="1062"/>
      <c r="H37" s="1062"/>
      <c r="I37" s="1062"/>
      <c r="J37" s="1063"/>
    </row>
    <row r="38" spans="1:11" x14ac:dyDescent="0.2">
      <c r="D38" s="202" t="s">
        <v>274</v>
      </c>
      <c r="J38" s="203"/>
    </row>
    <row r="39" spans="1:11" x14ac:dyDescent="0.2">
      <c r="D39" s="204"/>
      <c r="J39" s="203"/>
    </row>
    <row r="40" spans="1:11" ht="63" customHeight="1" thickBot="1" x14ac:dyDescent="0.25">
      <c r="D40" s="205" t="s">
        <v>270</v>
      </c>
      <c r="E40" s="206"/>
      <c r="F40" s="206"/>
      <c r="G40" s="207"/>
      <c r="H40" s="208"/>
      <c r="I40" s="209" t="s">
        <v>275</v>
      </c>
      <c r="J40" s="210"/>
    </row>
    <row r="41" spans="1:11" x14ac:dyDescent="0.2">
      <c r="D41" s="112" t="s">
        <v>276</v>
      </c>
    </row>
  </sheetData>
  <sheetProtection algorithmName="SHA-512" hashValue="pSfPdXDkj51eJnilMw/qorkhqtS7WL5KxZZxRMXGbld5Zo/LywxXU6SxsuTEPlUDSe0mu/1qs968tg5SIyAfTg==" saltValue="cCyOJ4CylX9bUALyvlKtCA==" spinCount="100000" sheet="1" objects="1" scenarios="1"/>
  <mergeCells count="22">
    <mergeCell ref="B35:C35"/>
    <mergeCell ref="C18:D18"/>
    <mergeCell ref="I18:J18"/>
    <mergeCell ref="I19:J19"/>
    <mergeCell ref="I20:J20"/>
    <mergeCell ref="I21:J21"/>
    <mergeCell ref="C25:D25"/>
    <mergeCell ref="C28:D28"/>
    <mergeCell ref="C29:D29"/>
    <mergeCell ref="C30:D30"/>
    <mergeCell ref="B32:C33"/>
    <mergeCell ref="B34:C34"/>
    <mergeCell ref="C1:D1"/>
    <mergeCell ref="E1:F1"/>
    <mergeCell ref="I1:J1"/>
    <mergeCell ref="B2:J2"/>
    <mergeCell ref="B3:F3"/>
    <mergeCell ref="B4:B5"/>
    <mergeCell ref="C4:D4"/>
    <mergeCell ref="E4:F4"/>
    <mergeCell ref="H4:H5"/>
    <mergeCell ref="I4:J4"/>
  </mergeCells>
  <printOptions horizontalCentered="1"/>
  <pageMargins left="0.74803149606299213" right="0.31496062992125984" top="0.51181102362204722" bottom="0.70866141732283472" header="0.51181102362204722" footer="0.51181102362204722"/>
  <pageSetup paperSize="9" scale="50"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2ACC2-F789-46FA-8D7E-4F7C2D234EC9}">
  <sheetPr>
    <tabColor rgb="FFFFFF00"/>
  </sheetPr>
  <dimension ref="A1:L61"/>
  <sheetViews>
    <sheetView view="pageBreakPreview" zoomScaleNormal="100" zoomScaleSheetLayoutView="100" workbookViewId="0">
      <selection activeCell="E3" sqref="E3"/>
    </sheetView>
  </sheetViews>
  <sheetFormatPr defaultColWidth="10" defaultRowHeight="14.25" x14ac:dyDescent="0.25"/>
  <cols>
    <col min="1" max="1" width="1.5703125" style="215" customWidth="1"/>
    <col min="2" max="2" width="4.140625" style="215" customWidth="1"/>
    <col min="3" max="3" width="10" style="215" customWidth="1"/>
    <col min="4" max="4" width="18.85546875" style="215" customWidth="1"/>
    <col min="5" max="5" width="24.42578125" style="215" customWidth="1"/>
    <col min="6" max="6" width="8.85546875" style="215" customWidth="1"/>
    <col min="7" max="7" width="19.42578125" style="215" customWidth="1"/>
    <col min="8" max="16384" width="10" style="215"/>
  </cols>
  <sheetData>
    <row r="1" spans="1:11" s="212" customFormat="1" ht="13.5" customHeight="1" x14ac:dyDescent="0.2">
      <c r="A1" s="211"/>
      <c r="B1" s="1287" t="str">
        <f>wizyt!B6</f>
        <v>??</v>
      </c>
      <c r="C1" s="1287"/>
      <c r="D1" s="1287"/>
      <c r="E1" s="1287"/>
      <c r="F1" s="1287"/>
      <c r="G1" s="1287"/>
    </row>
    <row r="2" spans="1:11" ht="24.75" customHeight="1" x14ac:dyDescent="0.25">
      <c r="A2" s="213"/>
      <c r="B2" s="1288" t="s">
        <v>277</v>
      </c>
      <c r="C2" s="1288"/>
      <c r="D2" s="1288"/>
      <c r="E2" s="1288"/>
      <c r="F2" s="1288"/>
      <c r="G2" s="214" t="str">
        <f>wizyt!H3</f>
        <v>2023/2024</v>
      </c>
    </row>
    <row r="3" spans="1:11" ht="13.5" customHeight="1" x14ac:dyDescent="0.2">
      <c r="B3" s="216"/>
      <c r="C3" s="217" t="str">
        <f>wizyt!B1</f>
        <v xml:space="preserve"> </v>
      </c>
      <c r="D3" s="218" t="str">
        <f>wizyt!D1</f>
        <v xml:space="preserve"> </v>
      </c>
      <c r="E3" s="1016" t="str">
        <f>wizyt!C3</f>
        <v>??</v>
      </c>
      <c r="F3" s="1289" t="s">
        <v>278</v>
      </c>
      <c r="G3" s="1289"/>
    </row>
    <row r="4" spans="1:11" ht="14.1" customHeight="1" x14ac:dyDescent="0.25">
      <c r="B4" s="894">
        <v>1</v>
      </c>
      <c r="C4" s="895" t="s">
        <v>279</v>
      </c>
      <c r="D4" s="896"/>
      <c r="E4" s="897"/>
      <c r="F4" s="1285" t="s">
        <v>280</v>
      </c>
      <c r="G4" s="1286"/>
    </row>
    <row r="5" spans="1:11" ht="14.1" customHeight="1" x14ac:dyDescent="0.25">
      <c r="B5" s="894">
        <v>2</v>
      </c>
      <c r="C5" s="895" t="s">
        <v>281</v>
      </c>
      <c r="D5" s="896"/>
      <c r="E5" s="897"/>
      <c r="F5" s="1285" t="s">
        <v>280</v>
      </c>
      <c r="G5" s="1286"/>
    </row>
    <row r="6" spans="1:11" ht="14.1" customHeight="1" x14ac:dyDescent="0.25">
      <c r="B6" s="1290">
        <v>3</v>
      </c>
      <c r="C6" s="1292" t="s">
        <v>282</v>
      </c>
      <c r="D6" s="1293"/>
      <c r="E6" s="898" t="s">
        <v>283</v>
      </c>
      <c r="F6" s="1285" t="s">
        <v>284</v>
      </c>
      <c r="G6" s="1286"/>
    </row>
    <row r="7" spans="1:11" ht="14.1" customHeight="1" x14ac:dyDescent="0.25">
      <c r="B7" s="1291"/>
      <c r="C7" s="1294"/>
      <c r="D7" s="1295"/>
      <c r="E7" s="898" t="s">
        <v>285</v>
      </c>
      <c r="F7" s="1285" t="s">
        <v>284</v>
      </c>
      <c r="G7" s="1286"/>
    </row>
    <row r="8" spans="1:11" ht="14.1" customHeight="1" x14ac:dyDescent="0.25">
      <c r="B8" s="1290">
        <v>4</v>
      </c>
      <c r="C8" s="1292" t="s">
        <v>286</v>
      </c>
      <c r="D8" s="1293"/>
      <c r="E8" s="898" t="s">
        <v>287</v>
      </c>
      <c r="F8" s="1285" t="s">
        <v>284</v>
      </c>
      <c r="G8" s="1286"/>
    </row>
    <row r="9" spans="1:11" ht="14.1" customHeight="1" x14ac:dyDescent="0.25">
      <c r="B9" s="1291"/>
      <c r="C9" s="1294"/>
      <c r="D9" s="1295"/>
      <c r="E9" s="898" t="s">
        <v>288</v>
      </c>
      <c r="F9" s="1285" t="s">
        <v>284</v>
      </c>
      <c r="G9" s="1286"/>
    </row>
    <row r="10" spans="1:11" ht="14.1" customHeight="1" x14ac:dyDescent="0.25">
      <c r="B10" s="894">
        <v>5</v>
      </c>
      <c r="C10" s="895" t="s">
        <v>289</v>
      </c>
      <c r="D10" s="896"/>
      <c r="E10" s="897"/>
      <c r="F10" s="1285" t="s">
        <v>284</v>
      </c>
      <c r="G10" s="1286"/>
    </row>
    <row r="11" spans="1:11" ht="14.1" customHeight="1" x14ac:dyDescent="0.25">
      <c r="B11" s="894">
        <v>6</v>
      </c>
      <c r="C11" s="1282" t="s">
        <v>290</v>
      </c>
      <c r="D11" s="1283"/>
      <c r="E11" s="1284"/>
      <c r="F11" s="1285" t="s">
        <v>284</v>
      </c>
      <c r="G11" s="1286"/>
    </row>
    <row r="12" spans="1:11" ht="14.1" customHeight="1" x14ac:dyDescent="0.25">
      <c r="B12" s="894">
        <v>7</v>
      </c>
      <c r="C12" s="1296" t="s">
        <v>291</v>
      </c>
      <c r="D12" s="1297"/>
      <c r="E12" s="1298"/>
      <c r="F12" s="1299" t="s">
        <v>284</v>
      </c>
      <c r="G12" s="1300"/>
    </row>
    <row r="13" spans="1:11" ht="14.1" customHeight="1" x14ac:dyDescent="0.25">
      <c r="B13" s="894">
        <v>8</v>
      </c>
      <c r="C13" s="1296" t="s">
        <v>292</v>
      </c>
      <c r="D13" s="1297"/>
      <c r="E13" s="1298"/>
      <c r="F13" s="1285"/>
      <c r="G13" s="1286"/>
      <c r="J13" s="219"/>
      <c r="K13" s="219"/>
    </row>
    <row r="14" spans="1:11" ht="14.1" customHeight="1" x14ac:dyDescent="0.25">
      <c r="B14" s="894">
        <v>9</v>
      </c>
      <c r="C14" s="1296" t="s">
        <v>293</v>
      </c>
      <c r="D14" s="1297"/>
      <c r="E14" s="1298"/>
      <c r="F14" s="1301"/>
      <c r="G14" s="1301"/>
    </row>
    <row r="15" spans="1:11" ht="14.1" customHeight="1" x14ac:dyDescent="0.25">
      <c r="B15" s="899"/>
      <c r="C15" s="1311"/>
      <c r="D15" s="1297"/>
      <c r="E15" s="1298"/>
      <c r="F15" s="1312"/>
      <c r="G15" s="1312"/>
    </row>
    <row r="16" spans="1:11" ht="9" customHeight="1" x14ac:dyDescent="0.25"/>
    <row r="17" spans="2:12" s="220" customFormat="1" ht="24.75" customHeight="1" x14ac:dyDescent="0.25">
      <c r="B17" s="1313" t="s">
        <v>294</v>
      </c>
      <c r="C17" s="1313"/>
      <c r="D17" s="1313"/>
      <c r="E17" s="1313"/>
      <c r="F17" s="1313"/>
      <c r="G17" s="1313"/>
      <c r="L17" s="221"/>
    </row>
    <row r="18" spans="2:12" s="220" customFormat="1" ht="24.75" customHeight="1" x14ac:dyDescent="0.25">
      <c r="B18" s="1314" t="s">
        <v>295</v>
      </c>
      <c r="C18" s="1315"/>
      <c r="D18" s="1315"/>
      <c r="E18" s="1316"/>
      <c r="F18" s="900" t="s">
        <v>296</v>
      </c>
      <c r="G18" s="901" t="s">
        <v>297</v>
      </c>
      <c r="L18" s="221"/>
    </row>
    <row r="19" spans="2:12" ht="15" x14ac:dyDescent="0.25">
      <c r="B19" s="1317" t="s">
        <v>298</v>
      </c>
      <c r="C19" s="1318"/>
      <c r="D19" s="1319"/>
      <c r="E19" s="902" t="s">
        <v>299</v>
      </c>
      <c r="F19" s="903">
        <v>20</v>
      </c>
      <c r="G19" s="904"/>
    </row>
    <row r="20" spans="2:12" ht="12.95" customHeight="1" x14ac:dyDescent="0.25">
      <c r="B20" s="1302" t="s">
        <v>300</v>
      </c>
      <c r="C20" s="1305" t="s">
        <v>301</v>
      </c>
      <c r="D20" s="1306"/>
      <c r="E20" s="905" t="s">
        <v>174</v>
      </c>
      <c r="F20" s="906">
        <v>1</v>
      </c>
      <c r="G20" s="904"/>
    </row>
    <row r="21" spans="2:12" ht="12.95" customHeight="1" x14ac:dyDescent="0.25">
      <c r="B21" s="1303"/>
      <c r="C21" s="1307" t="s">
        <v>302</v>
      </c>
      <c r="D21" s="1308"/>
      <c r="E21" s="907"/>
      <c r="F21" s="908">
        <v>3</v>
      </c>
      <c r="G21" s="904"/>
    </row>
    <row r="22" spans="2:12" ht="12.95" customHeight="1" x14ac:dyDescent="0.25">
      <c r="B22" s="1303"/>
      <c r="C22" s="1309"/>
      <c r="D22" s="1310"/>
      <c r="E22" s="907"/>
      <c r="F22" s="908"/>
      <c r="G22" s="904"/>
    </row>
    <row r="23" spans="2:12" ht="12.95" customHeight="1" x14ac:dyDescent="0.25">
      <c r="B23" s="1304"/>
      <c r="C23" s="1307"/>
      <c r="D23" s="1308"/>
      <c r="E23" s="902" t="s">
        <v>174</v>
      </c>
      <c r="F23" s="909"/>
      <c r="G23" s="904"/>
    </row>
    <row r="24" spans="2:12" ht="18.75" customHeight="1" x14ac:dyDescent="0.25">
      <c r="B24" s="1317" t="s">
        <v>303</v>
      </c>
      <c r="C24" s="1318"/>
      <c r="D24" s="1319"/>
      <c r="E24" s="902" t="s">
        <v>174</v>
      </c>
      <c r="F24" s="903">
        <f>SUM(F25:F31)-F26</f>
        <v>12</v>
      </c>
      <c r="G24" s="904"/>
    </row>
    <row r="25" spans="2:12" ht="12.95" customHeight="1" x14ac:dyDescent="0.25">
      <c r="B25" s="1325" t="s">
        <v>304</v>
      </c>
      <c r="C25" s="1305" t="s">
        <v>301</v>
      </c>
      <c r="D25" s="1306"/>
      <c r="E25" s="902" t="s">
        <v>174</v>
      </c>
      <c r="F25" s="910">
        <v>12</v>
      </c>
      <c r="G25" s="904"/>
    </row>
    <row r="26" spans="2:12" ht="12.95" customHeight="1" x14ac:dyDescent="0.25">
      <c r="B26" s="1325"/>
      <c r="C26" s="222" t="s">
        <v>305</v>
      </c>
      <c r="E26" s="902" t="s">
        <v>174</v>
      </c>
      <c r="F26" s="911">
        <v>3</v>
      </c>
      <c r="G26" s="904"/>
    </row>
    <row r="27" spans="2:12" ht="12.95" customHeight="1" x14ac:dyDescent="0.25">
      <c r="B27" s="1325"/>
      <c r="C27" s="1309"/>
      <c r="D27" s="1310"/>
      <c r="E27" s="902" t="s">
        <v>174</v>
      </c>
      <c r="F27" s="911"/>
      <c r="G27" s="904"/>
    </row>
    <row r="28" spans="2:12" ht="12.95" customHeight="1" x14ac:dyDescent="0.25">
      <c r="B28" s="1325"/>
      <c r="C28" s="1309"/>
      <c r="D28" s="1310"/>
      <c r="E28" s="912"/>
      <c r="F28" s="911"/>
      <c r="G28" s="904"/>
    </row>
    <row r="29" spans="2:12" ht="12.95" customHeight="1" x14ac:dyDescent="0.25">
      <c r="B29" s="1325"/>
      <c r="C29" s="1309"/>
      <c r="D29" s="1310"/>
      <c r="E29" s="912"/>
      <c r="F29" s="911"/>
      <c r="G29" s="904"/>
      <c r="H29" s="223"/>
    </row>
    <row r="30" spans="2:12" ht="12.95" customHeight="1" x14ac:dyDescent="0.25">
      <c r="B30" s="1325"/>
      <c r="C30" s="1309"/>
      <c r="D30" s="1310"/>
      <c r="E30" s="912"/>
      <c r="F30" s="910"/>
      <c r="G30" s="904"/>
    </row>
    <row r="31" spans="2:12" ht="12.95" customHeight="1" x14ac:dyDescent="0.25">
      <c r="B31" s="1325"/>
      <c r="C31" s="1309"/>
      <c r="D31" s="1310"/>
      <c r="E31" s="912"/>
      <c r="F31" s="910"/>
      <c r="G31" s="904"/>
    </row>
    <row r="32" spans="2:12" ht="21.95" customHeight="1" x14ac:dyDescent="0.25">
      <c r="B32" s="212"/>
      <c r="C32" s="224"/>
      <c r="D32" s="225"/>
      <c r="E32" s="226" t="s">
        <v>306</v>
      </c>
      <c r="F32" s="227">
        <f>F19+F24</f>
        <v>32</v>
      </c>
      <c r="G32" s="228" t="s">
        <v>307</v>
      </c>
    </row>
    <row r="33" spans="1:7" ht="15" customHeight="1" x14ac:dyDescent="0.25">
      <c r="C33" s="1326" t="s">
        <v>308</v>
      </c>
      <c r="D33" s="1327"/>
      <c r="E33" s="1327"/>
      <c r="F33" s="229">
        <f>F26+F19</f>
        <v>23</v>
      </c>
      <c r="G33" s="230" t="s">
        <v>307</v>
      </c>
    </row>
    <row r="34" spans="1:7" ht="15" customHeight="1" x14ac:dyDescent="0.25">
      <c r="B34" s="231" t="s">
        <v>302</v>
      </c>
      <c r="C34" s="232" t="s">
        <v>309</v>
      </c>
      <c r="D34" s="213"/>
      <c r="E34" s="213"/>
      <c r="F34" s="233"/>
      <c r="G34" s="234"/>
    </row>
    <row r="35" spans="1:7" ht="28.5" customHeight="1" x14ac:dyDescent="0.25">
      <c r="A35" s="235"/>
      <c r="B35" s="1328" t="s">
        <v>310</v>
      </c>
      <c r="C35" s="1328"/>
      <c r="D35" s="1328"/>
      <c r="E35" s="1328"/>
      <c r="F35" s="1328"/>
      <c r="G35" s="1328"/>
    </row>
    <row r="36" spans="1:7" ht="15" customHeight="1" x14ac:dyDescent="0.2">
      <c r="A36" s="235"/>
      <c r="B36" s="1329" t="s">
        <v>311</v>
      </c>
      <c r="C36" s="1329"/>
      <c r="D36" s="1329"/>
      <c r="E36" s="913" t="s">
        <v>312</v>
      </c>
      <c r="F36" s="236"/>
      <c r="G36" s="236"/>
    </row>
    <row r="37" spans="1:7" ht="12.95" customHeight="1" x14ac:dyDescent="0.25">
      <c r="B37" s="1320" t="s">
        <v>313</v>
      </c>
      <c r="C37" s="1321"/>
      <c r="D37" s="1322"/>
      <c r="E37" s="914">
        <f>$F$32*3</f>
        <v>96</v>
      </c>
      <c r="F37" s="1323"/>
      <c r="G37" s="1324"/>
    </row>
    <row r="38" spans="1:7" ht="12.95" customHeight="1" x14ac:dyDescent="0.25">
      <c r="B38" s="1320" t="s">
        <v>314</v>
      </c>
      <c r="C38" s="1321"/>
      <c r="D38" s="1322"/>
      <c r="E38" s="914">
        <f>$F$32*7</f>
        <v>224</v>
      </c>
      <c r="F38" s="1323"/>
      <c r="G38" s="1324"/>
    </row>
    <row r="39" spans="1:7" ht="12.95" customHeight="1" x14ac:dyDescent="0.25">
      <c r="B39" s="1320" t="s">
        <v>315</v>
      </c>
      <c r="C39" s="1321"/>
      <c r="D39" s="1322"/>
      <c r="E39" s="914">
        <f>$F$32*14</f>
        <v>448</v>
      </c>
      <c r="F39" s="237"/>
      <c r="G39" s="238"/>
    </row>
    <row r="40" spans="1:7" ht="12.95" customHeight="1" x14ac:dyDescent="0.25">
      <c r="B40" s="1320" t="s">
        <v>316</v>
      </c>
      <c r="C40" s="1321"/>
      <c r="D40" s="1322"/>
      <c r="E40" s="914">
        <f>$F$32*15</f>
        <v>480</v>
      </c>
      <c r="F40" s="1323"/>
      <c r="G40" s="1324"/>
    </row>
    <row r="41" spans="1:7" ht="12.95" customHeight="1" x14ac:dyDescent="0.25">
      <c r="B41" s="1320" t="s">
        <v>317</v>
      </c>
      <c r="C41" s="1321"/>
      <c r="D41" s="1322"/>
      <c r="E41" s="914">
        <f>$F$32*18</f>
        <v>576</v>
      </c>
      <c r="F41" s="1323"/>
      <c r="G41" s="1324"/>
    </row>
    <row r="42" spans="1:7" ht="12.95" customHeight="1" x14ac:dyDescent="0.25">
      <c r="B42" s="1320" t="s">
        <v>318</v>
      </c>
      <c r="C42" s="1321"/>
      <c r="D42" s="1322"/>
      <c r="E42" s="914">
        <f>$F$32*20</f>
        <v>640</v>
      </c>
      <c r="F42" s="1323"/>
      <c r="G42" s="1324"/>
    </row>
    <row r="43" spans="1:7" ht="12.95" customHeight="1" x14ac:dyDescent="0.25">
      <c r="B43" s="1320" t="s">
        <v>319</v>
      </c>
      <c r="C43" s="1321"/>
      <c r="D43" s="1322"/>
      <c r="E43" s="914">
        <f>$F$32*22</f>
        <v>704</v>
      </c>
      <c r="F43" s="1323"/>
      <c r="G43" s="1324"/>
    </row>
    <row r="44" spans="1:7" ht="12.95" customHeight="1" x14ac:dyDescent="0.25">
      <c r="B44" s="1320" t="s">
        <v>320</v>
      </c>
      <c r="C44" s="1321"/>
      <c r="D44" s="1322"/>
      <c r="E44" s="914">
        <f>$F$32*30</f>
        <v>960</v>
      </c>
      <c r="F44" s="1323"/>
      <c r="G44" s="1324"/>
    </row>
    <row r="45" spans="1:7" ht="18" customHeight="1" x14ac:dyDescent="0.25">
      <c r="B45" s="213"/>
      <c r="C45" s="213"/>
      <c r="D45" s="213"/>
      <c r="E45" s="213"/>
      <c r="F45" s="213"/>
      <c r="G45" s="213"/>
    </row>
    <row r="46" spans="1:7" ht="15" customHeight="1" x14ac:dyDescent="0.25">
      <c r="A46" s="213"/>
      <c r="B46" s="1333" t="s">
        <v>321</v>
      </c>
      <c r="C46" s="1333"/>
      <c r="D46" s="1333"/>
      <c r="E46" s="1333"/>
      <c r="F46" s="1333"/>
      <c r="G46" s="1333"/>
    </row>
    <row r="47" spans="1:7" ht="15" customHeight="1" x14ac:dyDescent="0.25">
      <c r="A47" s="213"/>
      <c r="B47" s="1330" t="s">
        <v>322</v>
      </c>
      <c r="C47" s="1331"/>
      <c r="D47" s="1331"/>
      <c r="E47" s="1332"/>
      <c r="F47" s="915" t="s">
        <v>323</v>
      </c>
      <c r="G47" s="916" t="s">
        <v>324</v>
      </c>
    </row>
    <row r="48" spans="1:7" ht="12.95" customHeight="1" x14ac:dyDescent="0.25">
      <c r="B48" s="917">
        <v>1</v>
      </c>
      <c r="C48" s="1296"/>
      <c r="D48" s="1334"/>
      <c r="E48" s="1335"/>
      <c r="F48" s="918"/>
      <c r="G48" s="919"/>
    </row>
    <row r="49" spans="2:7" ht="12.95" customHeight="1" x14ac:dyDescent="0.25">
      <c r="B49" s="917">
        <v>2</v>
      </c>
      <c r="C49" s="1296"/>
      <c r="D49" s="1334"/>
      <c r="E49" s="1335"/>
      <c r="F49" s="918"/>
      <c r="G49" s="919"/>
    </row>
    <row r="50" spans="2:7" ht="12.95" customHeight="1" x14ac:dyDescent="0.25">
      <c r="B50" s="917">
        <v>3</v>
      </c>
      <c r="C50" s="1296"/>
      <c r="D50" s="1334"/>
      <c r="E50" s="1335"/>
      <c r="F50" s="918"/>
      <c r="G50" s="919"/>
    </row>
    <row r="51" spans="2:7" ht="12.95" customHeight="1" x14ac:dyDescent="0.25">
      <c r="B51" s="917">
        <v>4</v>
      </c>
      <c r="C51" s="1296"/>
      <c r="D51" s="1334"/>
      <c r="E51" s="1335"/>
      <c r="F51" s="918"/>
      <c r="G51" s="920"/>
    </row>
    <row r="52" spans="2:7" ht="12.95" customHeight="1" x14ac:dyDescent="0.25">
      <c r="B52" s="917"/>
      <c r="C52" s="1296"/>
      <c r="D52" s="1334"/>
      <c r="E52" s="1335"/>
      <c r="F52" s="918"/>
      <c r="G52" s="921"/>
    </row>
    <row r="53" spans="2:7" ht="12.95" customHeight="1" x14ac:dyDescent="0.25">
      <c r="B53" s="917"/>
      <c r="C53" s="1296"/>
      <c r="D53" s="1334"/>
      <c r="E53" s="1335"/>
      <c r="F53" s="922"/>
      <c r="G53" s="923"/>
    </row>
    <row r="54" spans="2:7" ht="12.95" customHeight="1" x14ac:dyDescent="0.25">
      <c r="B54" s="917"/>
      <c r="C54" s="1296"/>
      <c r="D54" s="1334"/>
      <c r="E54" s="1335"/>
      <c r="F54" s="918"/>
      <c r="G54" s="921"/>
    </row>
    <row r="55" spans="2:7" ht="12.95" customHeight="1" x14ac:dyDescent="0.25">
      <c r="B55" s="917"/>
      <c r="C55" s="1296"/>
      <c r="D55" s="1334"/>
      <c r="E55" s="1335"/>
      <c r="F55" s="922"/>
      <c r="G55" s="923"/>
    </row>
    <row r="56" spans="2:7" ht="15" x14ac:dyDescent="0.2">
      <c r="B56" s="239" t="s">
        <v>302</v>
      </c>
      <c r="C56" s="240" t="s">
        <v>325</v>
      </c>
      <c r="D56" s="213"/>
      <c r="E56" s="213"/>
      <c r="F56" s="241">
        <f>SUM(F48:F55)</f>
        <v>0</v>
      </c>
      <c r="G56" s="213" t="s">
        <v>326</v>
      </c>
    </row>
    <row r="57" spans="2:7" x14ac:dyDescent="0.25">
      <c r="B57" s="211"/>
      <c r="C57" s="242"/>
      <c r="D57" s="213"/>
      <c r="E57" s="213"/>
      <c r="F57" s="213"/>
      <c r="G57" s="213"/>
    </row>
    <row r="58" spans="2:7" ht="3.75" customHeight="1" x14ac:dyDescent="0.25">
      <c r="B58" s="213"/>
      <c r="C58" s="213"/>
      <c r="D58" s="213"/>
      <c r="E58" s="213"/>
      <c r="F58" s="213"/>
      <c r="G58" s="213"/>
    </row>
    <row r="59" spans="2:7" hidden="1" x14ac:dyDescent="0.25">
      <c r="B59" s="213"/>
      <c r="C59" s="213"/>
      <c r="D59" s="213"/>
      <c r="E59" s="213"/>
      <c r="F59" s="213"/>
      <c r="G59" s="213"/>
    </row>
    <row r="60" spans="2:7" hidden="1" x14ac:dyDescent="0.25">
      <c r="B60" s="213"/>
      <c r="C60" s="213"/>
      <c r="D60" s="213"/>
      <c r="E60" s="213"/>
      <c r="F60" s="213"/>
      <c r="G60" s="213"/>
    </row>
    <row r="61" spans="2:7" x14ac:dyDescent="0.25">
      <c r="B61" s="213"/>
      <c r="C61" s="213"/>
      <c r="D61" s="213"/>
      <c r="E61" s="213"/>
      <c r="F61" s="213"/>
      <c r="G61" s="213"/>
    </row>
  </sheetData>
  <sheetProtection algorithmName="SHA-512" hashValue="egRYNyvX/smdyb6hNCAafAFcb2keYZPkMpck4NPL/+1ZNOoi+wbrE+ttt/8goalSiAl+LLnive2lknP9dR2VMA==" saltValue="pyuwPLLbB7NXgWU0Q0HWnQ==" spinCount="100000" sheet="1" objects="1" scenarios="1"/>
  <mergeCells count="68">
    <mergeCell ref="C54:E54"/>
    <mergeCell ref="C55:E55"/>
    <mergeCell ref="C48:E48"/>
    <mergeCell ref="C49:E49"/>
    <mergeCell ref="C50:E50"/>
    <mergeCell ref="C51:E51"/>
    <mergeCell ref="C52:E52"/>
    <mergeCell ref="C53:E53"/>
    <mergeCell ref="B47:E47"/>
    <mergeCell ref="B39:D39"/>
    <mergeCell ref="B40:D40"/>
    <mergeCell ref="F40:G40"/>
    <mergeCell ref="B41:D41"/>
    <mergeCell ref="F41:G41"/>
    <mergeCell ref="B42:D42"/>
    <mergeCell ref="F42:G42"/>
    <mergeCell ref="B43:D43"/>
    <mergeCell ref="F43:G43"/>
    <mergeCell ref="B44:D44"/>
    <mergeCell ref="F44:G44"/>
    <mergeCell ref="B46:G46"/>
    <mergeCell ref="B38:D38"/>
    <mergeCell ref="F38:G38"/>
    <mergeCell ref="B24:D24"/>
    <mergeCell ref="B25:B31"/>
    <mergeCell ref="C25:D25"/>
    <mergeCell ref="C27:D27"/>
    <mergeCell ref="C28:D28"/>
    <mergeCell ref="C29:D29"/>
    <mergeCell ref="C30:D30"/>
    <mergeCell ref="C31:D31"/>
    <mergeCell ref="C33:E33"/>
    <mergeCell ref="B35:G35"/>
    <mergeCell ref="B36:D36"/>
    <mergeCell ref="B37:D37"/>
    <mergeCell ref="F37:G37"/>
    <mergeCell ref="C15:E15"/>
    <mergeCell ref="F15:G15"/>
    <mergeCell ref="B17:G17"/>
    <mergeCell ref="B18:E18"/>
    <mergeCell ref="B19:D19"/>
    <mergeCell ref="B20:B23"/>
    <mergeCell ref="C20:D20"/>
    <mergeCell ref="C21:D21"/>
    <mergeCell ref="C22:D22"/>
    <mergeCell ref="C23:D23"/>
    <mergeCell ref="C12:E12"/>
    <mergeCell ref="F12:G12"/>
    <mergeCell ref="C13:E13"/>
    <mergeCell ref="F13:G13"/>
    <mergeCell ref="C14:E14"/>
    <mergeCell ref="F14:G14"/>
    <mergeCell ref="C11:E11"/>
    <mergeCell ref="F11:G11"/>
    <mergeCell ref="B1:G1"/>
    <mergeCell ref="B2:F2"/>
    <mergeCell ref="F3:G3"/>
    <mergeCell ref="F4:G4"/>
    <mergeCell ref="F5:G5"/>
    <mergeCell ref="B6:B7"/>
    <mergeCell ref="C6:D7"/>
    <mergeCell ref="F6:G6"/>
    <mergeCell ref="F7:G7"/>
    <mergeCell ref="B8:B9"/>
    <mergeCell ref="C8:D9"/>
    <mergeCell ref="F8:G8"/>
    <mergeCell ref="F9:G9"/>
    <mergeCell ref="F10:G10"/>
  </mergeCells>
  <dataValidations count="1">
    <dataValidation type="list" allowBlank="1" showInputMessage="1" showErrorMessage="1" sqref="D21 D23" xr:uid="{2886BFB8-175F-4563-B495-C61835A7B3D0}">
      <formula1>$C$45:$C$55</formula1>
    </dataValidation>
  </dataValidations>
  <printOptions horizontalCentered="1"/>
  <pageMargins left="0.74803149606299213" right="0.31496062992125984" top="0.51181102362204722" bottom="0.70866141732283472" header="0.51181102362204722" footer="0.51181102362204722"/>
  <pageSetup paperSize="9" scale="50"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0B06C4A-0A14-433C-819A-278CD729AA1D}">
          <x14:formula1>
            <xm:f>słownik!$C$45:$C$55</xm:f>
          </x14:formula1>
          <xm:sqref>C21:C23 C27:C31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4904-8EDB-440B-A907-708EE2127ED2}">
  <sheetPr>
    <tabColor rgb="FFFFCC99"/>
  </sheetPr>
  <dimension ref="B1:H11"/>
  <sheetViews>
    <sheetView showGridLines="0" view="pageBreakPreview" zoomScaleNormal="100" zoomScaleSheetLayoutView="100" workbookViewId="0">
      <selection activeCell="G61" sqref="G61"/>
    </sheetView>
  </sheetViews>
  <sheetFormatPr defaultColWidth="9.140625" defaultRowHeight="12.75" x14ac:dyDescent="0.2"/>
  <cols>
    <col min="1" max="1" width="3.5703125" style="11" customWidth="1"/>
    <col min="2" max="2" width="4.7109375" style="11" customWidth="1"/>
    <col min="3" max="3" width="16.28515625" style="11" customWidth="1"/>
    <col min="4" max="4" width="14.7109375" style="11" customWidth="1"/>
    <col min="5" max="5" width="57.42578125" style="11" customWidth="1"/>
    <col min="6" max="7" width="9.140625" style="11"/>
    <col min="8" max="8" width="18.42578125" style="11" customWidth="1"/>
    <col min="9" max="16384" width="9.140625" style="11"/>
  </cols>
  <sheetData>
    <row r="1" spans="2:8" x14ac:dyDescent="0.2">
      <c r="F1" s="243"/>
      <c r="G1" s="244" t="str">
        <f>wizyt!B1</f>
        <v xml:space="preserve"> </v>
      </c>
      <c r="H1" s="245" t="str">
        <f>wizyt!D1</f>
        <v xml:space="preserve"> </v>
      </c>
    </row>
    <row r="2" spans="2:8" ht="15.75" x14ac:dyDescent="0.2">
      <c r="B2" s="1336" t="str">
        <f>wizyt!C3</f>
        <v>??</v>
      </c>
      <c r="C2" s="1337"/>
      <c r="E2" s="246" t="s">
        <v>327</v>
      </c>
    </row>
    <row r="3" spans="2:8" ht="15.75" x14ac:dyDescent="0.25">
      <c r="B3" s="247"/>
      <c r="C3" s="1338" t="s">
        <v>328</v>
      </c>
      <c r="D3" s="1338"/>
      <c r="E3" s="1338"/>
      <c r="F3" s="1338"/>
      <c r="G3" s="1338"/>
      <c r="H3" s="247" t="str">
        <f>wizyt!H3</f>
        <v>2023/2024</v>
      </c>
    </row>
    <row r="5" spans="2:8" ht="31.5" customHeight="1" x14ac:dyDescent="0.2">
      <c r="B5" s="924" t="s">
        <v>329</v>
      </c>
      <c r="C5" s="924" t="s">
        <v>324</v>
      </c>
      <c r="D5" s="924" t="s">
        <v>330</v>
      </c>
      <c r="E5" s="924" t="s">
        <v>331</v>
      </c>
      <c r="F5" s="924" t="s">
        <v>332</v>
      </c>
      <c r="G5" s="924" t="s">
        <v>333</v>
      </c>
      <c r="H5" s="924" t="s">
        <v>334</v>
      </c>
    </row>
    <row r="6" spans="2:8" s="81" customFormat="1" ht="66" customHeight="1" x14ac:dyDescent="0.2">
      <c r="B6" s="925"/>
      <c r="C6" s="926"/>
      <c r="D6" s="927"/>
      <c r="E6" s="928"/>
      <c r="F6" s="925"/>
      <c r="G6" s="925"/>
      <c r="H6" s="928"/>
    </row>
    <row r="7" spans="2:8" s="81" customFormat="1" ht="66" customHeight="1" x14ac:dyDescent="0.2">
      <c r="B7" s="925"/>
      <c r="C7" s="926"/>
      <c r="D7" s="927"/>
      <c r="E7" s="928"/>
      <c r="F7" s="925"/>
      <c r="G7" s="925"/>
      <c r="H7" s="928"/>
    </row>
    <row r="8" spans="2:8" s="81" customFormat="1" ht="66" customHeight="1" x14ac:dyDescent="0.2">
      <c r="B8" s="925"/>
      <c r="C8" s="926"/>
      <c r="D8" s="927"/>
      <c r="E8" s="928"/>
      <c r="F8" s="925"/>
      <c r="G8" s="925"/>
      <c r="H8" s="928"/>
    </row>
    <row r="9" spans="2:8" s="81" customFormat="1" ht="66" customHeight="1" x14ac:dyDescent="0.2">
      <c r="B9" s="925"/>
      <c r="C9" s="926"/>
      <c r="D9" s="927"/>
      <c r="E9" s="928"/>
      <c r="F9" s="925"/>
      <c r="G9" s="925"/>
      <c r="H9" s="928"/>
    </row>
    <row r="10" spans="2:8" s="81" customFormat="1" ht="66" customHeight="1" x14ac:dyDescent="0.2">
      <c r="B10" s="925"/>
      <c r="C10" s="926"/>
      <c r="D10" s="927"/>
      <c r="E10" s="928"/>
      <c r="F10" s="925"/>
      <c r="G10" s="925"/>
      <c r="H10" s="928"/>
    </row>
    <row r="11" spans="2:8" s="81" customFormat="1" ht="66" customHeight="1" x14ac:dyDescent="0.2">
      <c r="B11" s="925"/>
      <c r="C11" s="926"/>
      <c r="D11" s="927"/>
      <c r="E11" s="928"/>
      <c r="F11" s="925"/>
      <c r="G11" s="925"/>
      <c r="H11" s="928"/>
    </row>
  </sheetData>
  <sheetProtection algorithmName="SHA-512" hashValue="3+//WRsG4fVXJNS84Gbkjsm7qk3Tka6HRp0VxE3tm3QMhSPXEuHeRhp119vyfrMf3gKC1ggGnOdAQFoUowBHJA==" saltValue="OjgPGgjHFqN8r9c9AZ+aVA==" spinCount="100000" sheet="1" formatRows="0" insertRows="0" deleteRows="0"/>
  <mergeCells count="2">
    <mergeCell ref="B2:C2"/>
    <mergeCell ref="C3:G3"/>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B4424A8-5515-446F-9BC6-21C6B0FECC8D}">
          <x14:formula1>
            <xm:f>słownik!$C$45:$C$55</xm:f>
          </x14:formula1>
          <xm:sqref>D6:D11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A1B8-81EA-42EE-A062-2B969028A6CA}">
  <sheetPr>
    <tabColor indexed="13"/>
  </sheetPr>
  <dimension ref="A1:AK678"/>
  <sheetViews>
    <sheetView view="pageBreakPreview" zoomScale="90" zoomScaleNormal="80" zoomScaleSheetLayoutView="90" workbookViewId="0">
      <selection activeCell="B537" sqref="B537"/>
    </sheetView>
  </sheetViews>
  <sheetFormatPr defaultColWidth="9.28515625" defaultRowHeight="15" x14ac:dyDescent="0.25"/>
  <cols>
    <col min="1" max="2" width="4.85546875" style="258" customWidth="1"/>
    <col min="3" max="3" width="23.85546875" style="390" customWidth="1"/>
    <col min="4" max="4" width="4.140625" style="258" customWidth="1"/>
    <col min="5" max="5" width="3.7109375" style="258" customWidth="1"/>
    <col min="6" max="6" width="3.7109375" style="391" customWidth="1"/>
    <col min="7" max="7" width="4.140625" style="258" customWidth="1"/>
    <col min="8" max="8" width="17.5703125" style="258" customWidth="1"/>
    <col min="9" max="9" width="5.140625" style="391" customWidth="1"/>
    <col min="10" max="10" width="5" style="258" customWidth="1"/>
    <col min="11" max="11" width="6.28515625" style="391" customWidth="1"/>
    <col min="12" max="12" width="6.85546875" style="258" customWidth="1"/>
    <col min="13" max="13" width="5.85546875" style="391" customWidth="1"/>
    <col min="14" max="14" width="21.140625" style="391" customWidth="1"/>
    <col min="15" max="25" width="5.7109375" style="258" customWidth="1"/>
    <col min="26" max="26" width="5.7109375" style="391" customWidth="1"/>
    <col min="27" max="28" width="9.28515625" style="252" customWidth="1"/>
    <col min="29" max="29" width="9.28515625" style="258" customWidth="1"/>
    <col min="30" max="30" width="7.42578125" style="392" customWidth="1"/>
    <col min="31" max="31" width="4.5703125" style="393" customWidth="1"/>
    <col min="32" max="32" width="19.28515625" style="394" customWidth="1"/>
    <col min="33" max="33" width="7" style="257" hidden="1" customWidth="1"/>
    <col min="34" max="34" width="5.85546875" style="257" hidden="1" customWidth="1"/>
    <col min="35" max="35" width="7" style="257" hidden="1" customWidth="1"/>
    <col min="36" max="36" width="6.85546875" style="258" hidden="1" customWidth="1"/>
    <col min="37" max="16384" width="9.28515625" style="258"/>
  </cols>
  <sheetData>
    <row r="1" spans="1:37" ht="36" customHeight="1" thickBot="1" x14ac:dyDescent="0.35">
      <c r="A1" s="248"/>
      <c r="B1" s="248"/>
      <c r="C1" s="1367" t="str">
        <f>wizyt!C3</f>
        <v>??</v>
      </c>
      <c r="D1" s="1368"/>
      <c r="E1" s="1369" t="s">
        <v>335</v>
      </c>
      <c r="F1" s="1369"/>
      <c r="G1" s="1369"/>
      <c r="H1" s="1369"/>
      <c r="I1" s="1369"/>
      <c r="J1" s="1369"/>
      <c r="K1" s="1369"/>
      <c r="L1" s="1369"/>
      <c r="M1" s="1369"/>
      <c r="N1" s="1369"/>
      <c r="O1" s="1369"/>
      <c r="P1" s="1369"/>
      <c r="Q1" s="1369"/>
      <c r="R1" s="1369"/>
      <c r="S1" s="1369"/>
      <c r="T1" s="1369"/>
      <c r="U1" s="249" t="str">
        <f>wizyt!H3</f>
        <v>2023/2024</v>
      </c>
      <c r="V1" s="249"/>
      <c r="W1" s="250"/>
      <c r="X1" s="250"/>
      <c r="Y1" s="250"/>
      <c r="Z1" s="251"/>
      <c r="AB1" s="253"/>
      <c r="AC1" s="254"/>
      <c r="AD1" s="255"/>
      <c r="AE1" s="135" t="str">
        <f>wizyt!$B$1</f>
        <v xml:space="preserve"> </v>
      </c>
      <c r="AF1" s="256" t="str">
        <f>wizyt!$D$1</f>
        <v xml:space="preserve"> </v>
      </c>
    </row>
    <row r="2" spans="1:37" ht="106.5" customHeight="1" thickBot="1" x14ac:dyDescent="0.25">
      <c r="A2" s="259" t="s">
        <v>329</v>
      </c>
      <c r="B2" s="260" t="s">
        <v>68</v>
      </c>
      <c r="C2" s="261" t="s">
        <v>336</v>
      </c>
      <c r="D2" s="262" t="s">
        <v>337</v>
      </c>
      <c r="E2" s="262" t="s">
        <v>49</v>
      </c>
      <c r="F2" s="262" t="s">
        <v>338</v>
      </c>
      <c r="G2" s="262" t="s">
        <v>339</v>
      </c>
      <c r="H2" s="263" t="s">
        <v>340</v>
      </c>
      <c r="I2" s="264" t="s">
        <v>341</v>
      </c>
      <c r="J2" s="264" t="s">
        <v>144</v>
      </c>
      <c r="K2" s="265" t="s">
        <v>342</v>
      </c>
      <c r="L2" s="264" t="s">
        <v>4</v>
      </c>
      <c r="M2" s="264" t="s">
        <v>143</v>
      </c>
      <c r="N2" s="262" t="s">
        <v>0</v>
      </c>
      <c r="O2" s="266" t="s">
        <v>343</v>
      </c>
      <c r="P2" s="266" t="s">
        <v>344</v>
      </c>
      <c r="Q2" s="267" t="s">
        <v>345</v>
      </c>
      <c r="R2" s="267" t="s">
        <v>346</v>
      </c>
      <c r="S2" s="267" t="s">
        <v>347</v>
      </c>
      <c r="T2" s="267" t="s">
        <v>348</v>
      </c>
      <c r="U2" s="267" t="s">
        <v>349</v>
      </c>
      <c r="V2" s="267" t="s">
        <v>350</v>
      </c>
      <c r="W2" s="267" t="s">
        <v>351</v>
      </c>
      <c r="X2" s="267" t="s">
        <v>352</v>
      </c>
      <c r="Y2" s="267" t="s">
        <v>353</v>
      </c>
      <c r="Z2" s="268" t="s">
        <v>354</v>
      </c>
      <c r="AA2" s="266" t="s">
        <v>355</v>
      </c>
      <c r="AB2" s="266" t="s">
        <v>356</v>
      </c>
      <c r="AC2" s="266" t="s">
        <v>357</v>
      </c>
      <c r="AD2" s="269" t="s">
        <v>358</v>
      </c>
      <c r="AE2" s="270" t="s">
        <v>359</v>
      </c>
      <c r="AF2" s="271" t="s">
        <v>360</v>
      </c>
      <c r="AG2" s="1064" t="s">
        <v>361</v>
      </c>
      <c r="AH2" s="1065" t="s">
        <v>360</v>
      </c>
      <c r="AJ2" s="257"/>
      <c r="AK2" s="257"/>
    </row>
    <row r="3" spans="1:37" s="274" customFormat="1" ht="13.5" thickBot="1" x14ac:dyDescent="0.3">
      <c r="A3" s="272">
        <v>1</v>
      </c>
      <c r="B3" s="272">
        <v>2</v>
      </c>
      <c r="C3" s="272">
        <v>3</v>
      </c>
      <c r="D3" s="272">
        <v>4</v>
      </c>
      <c r="E3" s="272">
        <v>5</v>
      </c>
      <c r="F3" s="272">
        <v>6</v>
      </c>
      <c r="G3" s="272">
        <v>7</v>
      </c>
      <c r="H3" s="272">
        <v>8</v>
      </c>
      <c r="I3" s="272">
        <v>9</v>
      </c>
      <c r="J3" s="272">
        <v>10</v>
      </c>
      <c r="K3" s="272">
        <v>11</v>
      </c>
      <c r="L3" s="272">
        <v>12</v>
      </c>
      <c r="M3" s="272">
        <v>13</v>
      </c>
      <c r="N3" s="272">
        <v>14</v>
      </c>
      <c r="O3" s="272">
        <v>15</v>
      </c>
      <c r="P3" s="272">
        <v>16</v>
      </c>
      <c r="Q3" s="272">
        <v>17</v>
      </c>
      <c r="R3" s="272">
        <v>18</v>
      </c>
      <c r="S3" s="272">
        <v>19</v>
      </c>
      <c r="T3" s="272">
        <v>20</v>
      </c>
      <c r="U3" s="272">
        <v>21</v>
      </c>
      <c r="V3" s="272">
        <v>22</v>
      </c>
      <c r="W3" s="272">
        <v>23</v>
      </c>
      <c r="X3" s="272">
        <v>24</v>
      </c>
      <c r="Y3" s="272">
        <v>25</v>
      </c>
      <c r="Z3" s="272">
        <v>26</v>
      </c>
      <c r="AA3" s="272">
        <v>27</v>
      </c>
      <c r="AB3" s="272">
        <v>28</v>
      </c>
      <c r="AC3" s="272">
        <v>29</v>
      </c>
      <c r="AD3" s="272">
        <v>30</v>
      </c>
      <c r="AE3" s="272">
        <v>31</v>
      </c>
      <c r="AF3" s="272">
        <v>32</v>
      </c>
      <c r="AG3" s="273"/>
      <c r="AH3" s="273"/>
      <c r="AI3" s="273"/>
    </row>
    <row r="4" spans="1:37" ht="17.100000000000001" customHeight="1" thickTop="1" thickBot="1" x14ac:dyDescent="0.35">
      <c r="A4" s="275"/>
      <c r="B4" s="276"/>
      <c r="C4" s="277" t="s">
        <v>234</v>
      </c>
      <c r="D4" s="278"/>
      <c r="E4" s="278"/>
      <c r="F4" s="278"/>
      <c r="G4" s="278"/>
      <c r="H4" s="278"/>
      <c r="I4" s="278"/>
      <c r="J4" s="278"/>
      <c r="K4" s="278"/>
      <c r="L4" s="278"/>
      <c r="M4" s="278"/>
      <c r="N4" s="278"/>
      <c r="O4" s="278"/>
      <c r="P4" s="278"/>
      <c r="Q4" s="278"/>
      <c r="R4" s="278"/>
      <c r="S4" s="278"/>
      <c r="T4" s="278"/>
      <c r="U4" s="278"/>
      <c r="V4" s="278"/>
      <c r="W4" s="278"/>
      <c r="X4" s="278"/>
      <c r="Y4" s="278"/>
      <c r="Z4" s="278"/>
      <c r="AA4" s="279">
        <f>SUM(AA5:AA12)</f>
        <v>0</v>
      </c>
      <c r="AB4" s="279"/>
      <c r="AC4" s="280">
        <f>SUM(AC5:AC12)</f>
        <v>0</v>
      </c>
      <c r="AD4" s="279">
        <f>SUM(AD5:AD12)</f>
        <v>0</v>
      </c>
      <c r="AE4" s="281"/>
      <c r="AF4" s="282" t="s">
        <v>362</v>
      </c>
    </row>
    <row r="5" spans="1:37" ht="13.5" customHeight="1" thickTop="1" x14ac:dyDescent="0.2">
      <c r="A5" s="1339"/>
      <c r="B5" s="1342"/>
      <c r="C5" s="1345"/>
      <c r="D5" s="1348"/>
      <c r="E5" s="1351"/>
      <c r="F5" s="1343"/>
      <c r="G5" s="1370"/>
      <c r="H5" s="1342"/>
      <c r="I5" s="283" t="s">
        <v>10</v>
      </c>
      <c r="J5" s="1354"/>
      <c r="K5" s="1342"/>
      <c r="L5" s="1358"/>
      <c r="M5" s="284"/>
      <c r="N5" s="284"/>
      <c r="O5" s="285"/>
      <c r="P5" s="284"/>
      <c r="Q5" s="285"/>
      <c r="R5" s="285"/>
      <c r="S5" s="285"/>
      <c r="T5" s="285"/>
      <c r="U5" s="285"/>
      <c r="V5" s="285"/>
      <c r="W5" s="285"/>
      <c r="X5" s="285"/>
      <c r="Y5" s="285"/>
      <c r="Z5" s="284"/>
      <c r="AA5" s="1359">
        <f>SUM(O5:Z12)</f>
        <v>0</v>
      </c>
      <c r="AB5" s="1362"/>
      <c r="AC5" s="1365">
        <f>IF((AA5-AB5)&gt;=0,AA5-AB5,0)</f>
        <v>0</v>
      </c>
      <c r="AD5" s="1373">
        <f>IF(AA5=0,0,IF(AA5&gt;=AB5,1,(AA5+(18-AB5))/18))</f>
        <v>0</v>
      </c>
      <c r="AE5" s="1373" t="str">
        <f>IF(AD5=1,"pe",IF(AD5&gt;0,"ne",""))</f>
        <v/>
      </c>
      <c r="AF5" s="1376"/>
      <c r="AG5" s="257">
        <v>1</v>
      </c>
      <c r="AH5" s="257" t="s">
        <v>363</v>
      </c>
      <c r="AI5" s="257" t="str">
        <f>$C$1</f>
        <v>??</v>
      </c>
      <c r="AJ5" s="286">
        <f>C5</f>
        <v>0</v>
      </c>
    </row>
    <row r="6" spans="1:37" ht="12.95" customHeight="1" x14ac:dyDescent="0.2">
      <c r="A6" s="1340"/>
      <c r="B6" s="1343"/>
      <c r="C6" s="1346"/>
      <c r="D6" s="1349"/>
      <c r="E6" s="1352"/>
      <c r="F6" s="1343"/>
      <c r="G6" s="1371"/>
      <c r="H6" s="1356"/>
      <c r="I6" s="1381"/>
      <c r="J6" s="1354"/>
      <c r="K6" s="1356"/>
      <c r="L6" s="1356"/>
      <c r="M6" s="929"/>
      <c r="N6" s="929"/>
      <c r="O6" s="930"/>
      <c r="P6" s="929"/>
      <c r="Q6" s="930"/>
      <c r="R6" s="930"/>
      <c r="S6" s="930"/>
      <c r="T6" s="930"/>
      <c r="U6" s="930"/>
      <c r="V6" s="930"/>
      <c r="W6" s="930"/>
      <c r="X6" s="930"/>
      <c r="Y6" s="930"/>
      <c r="Z6" s="929"/>
      <c r="AA6" s="1360"/>
      <c r="AB6" s="1363"/>
      <c r="AC6" s="1366"/>
      <c r="AD6" s="1374"/>
      <c r="AE6" s="1374"/>
      <c r="AF6" s="1377"/>
      <c r="AG6" s="257">
        <f>IF(L6=L5,0,1)</f>
        <v>0</v>
      </c>
      <c r="AH6" s="257" t="s">
        <v>363</v>
      </c>
      <c r="AI6" s="257" t="str">
        <f t="shared" ref="AI6:AI69" si="0">$C$1</f>
        <v>??</v>
      </c>
      <c r="AJ6" s="286">
        <f>AJ5</f>
        <v>0</v>
      </c>
    </row>
    <row r="7" spans="1:37" ht="12.95" customHeight="1" x14ac:dyDescent="0.2">
      <c r="A7" s="1340"/>
      <c r="B7" s="1343"/>
      <c r="C7" s="1346"/>
      <c r="D7" s="1349"/>
      <c r="E7" s="1352"/>
      <c r="F7" s="1343"/>
      <c r="G7" s="1371"/>
      <c r="H7" s="1356"/>
      <c r="I7" s="1356"/>
      <c r="J7" s="1354"/>
      <c r="K7" s="1356"/>
      <c r="L7" s="1356"/>
      <c r="M7" s="929"/>
      <c r="N7" s="929"/>
      <c r="O7" s="930"/>
      <c r="P7" s="929"/>
      <c r="Q7" s="930"/>
      <c r="R7" s="930"/>
      <c r="S7" s="930"/>
      <c r="T7" s="930"/>
      <c r="U7" s="930"/>
      <c r="V7" s="930"/>
      <c r="W7" s="930"/>
      <c r="X7" s="930"/>
      <c r="Y7" s="930"/>
      <c r="Z7" s="929"/>
      <c r="AA7" s="1360"/>
      <c r="AB7" s="1363"/>
      <c r="AC7" s="1366"/>
      <c r="AD7" s="1374"/>
      <c r="AE7" s="1374"/>
      <c r="AF7" s="1377"/>
      <c r="AG7" s="257">
        <f>IF(L7=L6,0,IF(L7=L5,0,1))</f>
        <v>0</v>
      </c>
      <c r="AH7" s="257" t="s">
        <v>363</v>
      </c>
      <c r="AI7" s="257" t="str">
        <f t="shared" si="0"/>
        <v>??</v>
      </c>
      <c r="AJ7" s="286">
        <f t="shared" ref="AJ7:AJ12" si="1">AJ6</f>
        <v>0</v>
      </c>
    </row>
    <row r="8" spans="1:37" ht="12.95" customHeight="1" x14ac:dyDescent="0.2">
      <c r="A8" s="1340"/>
      <c r="B8" s="1343"/>
      <c r="C8" s="1346"/>
      <c r="D8" s="1349"/>
      <c r="E8" s="1352"/>
      <c r="F8" s="1343"/>
      <c r="G8" s="1371"/>
      <c r="H8" s="1356"/>
      <c r="I8" s="1356"/>
      <c r="J8" s="1354"/>
      <c r="K8" s="1356"/>
      <c r="L8" s="1356"/>
      <c r="M8" s="929"/>
      <c r="N8" s="929"/>
      <c r="O8" s="930"/>
      <c r="P8" s="929"/>
      <c r="Q8" s="930"/>
      <c r="R8" s="930"/>
      <c r="S8" s="930"/>
      <c r="T8" s="930"/>
      <c r="U8" s="930"/>
      <c r="V8" s="930"/>
      <c r="W8" s="930"/>
      <c r="X8" s="930"/>
      <c r="Y8" s="930"/>
      <c r="Z8" s="929"/>
      <c r="AA8" s="1360"/>
      <c r="AB8" s="1363"/>
      <c r="AC8" s="1366"/>
      <c r="AD8" s="1374"/>
      <c r="AE8" s="1374"/>
      <c r="AF8" s="1377"/>
      <c r="AG8" s="257">
        <f>IF(L8=L7,0,IF(L8=L6,0,IF(L8=L5,0,1)))</f>
        <v>0</v>
      </c>
      <c r="AH8" s="257" t="s">
        <v>363</v>
      </c>
      <c r="AI8" s="257" t="str">
        <f t="shared" si="0"/>
        <v>??</v>
      </c>
      <c r="AJ8" s="286">
        <f t="shared" si="1"/>
        <v>0</v>
      </c>
    </row>
    <row r="9" spans="1:37" ht="12.95" customHeight="1" x14ac:dyDescent="0.2">
      <c r="A9" s="1340"/>
      <c r="B9" s="1343"/>
      <c r="C9" s="1346"/>
      <c r="D9" s="1349"/>
      <c r="E9" s="1352"/>
      <c r="F9" s="1343"/>
      <c r="G9" s="1371"/>
      <c r="H9" s="1356"/>
      <c r="I9" s="1356"/>
      <c r="J9" s="1354"/>
      <c r="K9" s="1356"/>
      <c r="L9" s="1356"/>
      <c r="M9" s="929"/>
      <c r="N9" s="929"/>
      <c r="O9" s="930"/>
      <c r="P9" s="929"/>
      <c r="Q9" s="930"/>
      <c r="R9" s="930"/>
      <c r="S9" s="930"/>
      <c r="T9" s="930"/>
      <c r="U9" s="930"/>
      <c r="V9" s="930"/>
      <c r="W9" s="930"/>
      <c r="X9" s="930"/>
      <c r="Y9" s="930"/>
      <c r="Z9" s="929"/>
      <c r="AA9" s="1360"/>
      <c r="AB9" s="1363"/>
      <c r="AC9" s="1366"/>
      <c r="AD9" s="1374"/>
      <c r="AE9" s="1374"/>
      <c r="AF9" s="1377"/>
      <c r="AG9" s="257">
        <f>IF(L9=L8,0,IF(L9=L7,0,IF(L9=L6,0,IF(L9=L5,0,1))))</f>
        <v>0</v>
      </c>
      <c r="AH9" s="257" t="s">
        <v>363</v>
      </c>
      <c r="AI9" s="257" t="str">
        <f t="shared" si="0"/>
        <v>??</v>
      </c>
      <c r="AJ9" s="286">
        <f t="shared" si="1"/>
        <v>0</v>
      </c>
    </row>
    <row r="10" spans="1:37" ht="12.95" customHeight="1" x14ac:dyDescent="0.2">
      <c r="A10" s="1340"/>
      <c r="B10" s="1343"/>
      <c r="C10" s="1346"/>
      <c r="D10" s="1349"/>
      <c r="E10" s="1352"/>
      <c r="F10" s="1343"/>
      <c r="G10" s="1371"/>
      <c r="H10" s="1356"/>
      <c r="I10" s="1356"/>
      <c r="J10" s="1354"/>
      <c r="K10" s="1356"/>
      <c r="L10" s="1356"/>
      <c r="M10" s="929"/>
      <c r="N10" s="929"/>
      <c r="O10" s="930"/>
      <c r="P10" s="929"/>
      <c r="Q10" s="930"/>
      <c r="R10" s="930"/>
      <c r="S10" s="930"/>
      <c r="T10" s="930"/>
      <c r="U10" s="930"/>
      <c r="V10" s="930"/>
      <c r="W10" s="930"/>
      <c r="X10" s="930"/>
      <c r="Y10" s="930"/>
      <c r="Z10" s="929"/>
      <c r="AA10" s="1360"/>
      <c r="AB10" s="1363"/>
      <c r="AC10" s="1379" t="str">
        <f>IF(AC5=0,"",IF(AC5&gt;9,"Błąd",""))</f>
        <v/>
      </c>
      <c r="AD10" s="1374"/>
      <c r="AE10" s="1374"/>
      <c r="AF10" s="1377"/>
      <c r="AG10" s="257">
        <f>IF(L10=L9,0,IF(L10=L8,0,IF(L10=L7,0,IF(L10=L6,0,IF(L10=L5,0,1)))))</f>
        <v>0</v>
      </c>
      <c r="AH10" s="257" t="s">
        <v>363</v>
      </c>
      <c r="AI10" s="257" t="str">
        <f t="shared" si="0"/>
        <v>??</v>
      </c>
      <c r="AJ10" s="286">
        <f t="shared" si="1"/>
        <v>0</v>
      </c>
    </row>
    <row r="11" spans="1:37" ht="12.95" customHeight="1" x14ac:dyDescent="0.2">
      <c r="A11" s="1340"/>
      <c r="B11" s="1343"/>
      <c r="C11" s="1346"/>
      <c r="D11" s="1349"/>
      <c r="E11" s="1352"/>
      <c r="F11" s="1343"/>
      <c r="G11" s="1371"/>
      <c r="H11" s="1356"/>
      <c r="I11" s="1356"/>
      <c r="J11" s="1354"/>
      <c r="K11" s="1356"/>
      <c r="L11" s="1356"/>
      <c r="M11" s="929"/>
      <c r="N11" s="929"/>
      <c r="O11" s="930"/>
      <c r="P11" s="929"/>
      <c r="Q11" s="930"/>
      <c r="R11" s="930"/>
      <c r="S11" s="930"/>
      <c r="T11" s="930"/>
      <c r="U11" s="930"/>
      <c r="V11" s="930"/>
      <c r="W11" s="930"/>
      <c r="X11" s="930"/>
      <c r="Y11" s="930"/>
      <c r="Z11" s="929"/>
      <c r="AA11" s="1360"/>
      <c r="AB11" s="1363"/>
      <c r="AC11" s="1379"/>
      <c r="AD11" s="1374"/>
      <c r="AE11" s="1374"/>
      <c r="AF11" s="1377"/>
      <c r="AG11" s="257">
        <f>IF(L11=L10,0,IF(L11=L9,0,IF(L11=L8,0,IF(L11=L7,0,IF(L11=L6,0,IF(L11=L5,0,1))))))</f>
        <v>0</v>
      </c>
      <c r="AH11" s="257" t="s">
        <v>363</v>
      </c>
      <c r="AI11" s="257" t="str">
        <f t="shared" si="0"/>
        <v>??</v>
      </c>
      <c r="AJ11" s="286">
        <f t="shared" si="1"/>
        <v>0</v>
      </c>
    </row>
    <row r="12" spans="1:37" ht="12.95" customHeight="1" thickBot="1" x14ac:dyDescent="0.25">
      <c r="A12" s="1341"/>
      <c r="B12" s="1344"/>
      <c r="C12" s="1347"/>
      <c r="D12" s="1350"/>
      <c r="E12" s="1353"/>
      <c r="F12" s="1344"/>
      <c r="G12" s="1372"/>
      <c r="H12" s="1357"/>
      <c r="I12" s="1357"/>
      <c r="J12" s="1355"/>
      <c r="K12" s="1357"/>
      <c r="L12" s="1357"/>
      <c r="M12" s="287"/>
      <c r="N12" s="287"/>
      <c r="O12" s="288"/>
      <c r="P12" s="287"/>
      <c r="Q12" s="288"/>
      <c r="R12" s="288"/>
      <c r="S12" s="288"/>
      <c r="T12" s="288"/>
      <c r="U12" s="288"/>
      <c r="V12" s="288"/>
      <c r="W12" s="288"/>
      <c r="X12" s="288"/>
      <c r="Y12" s="288"/>
      <c r="Z12" s="287"/>
      <c r="AA12" s="1361"/>
      <c r="AB12" s="1364"/>
      <c r="AC12" s="1380"/>
      <c r="AD12" s="1375"/>
      <c r="AE12" s="1375"/>
      <c r="AF12" s="1378"/>
      <c r="AG12" s="257">
        <f>IF(L12=L11,0,IF(L12=L10,0,IF(L12=L9,0,IF(L12=L8,0,IF(L12=L7,0,IF(L11=L6,0,IF(L12=L5,0,1)))))))</f>
        <v>0</v>
      </c>
      <c r="AH12" s="257" t="s">
        <v>363</v>
      </c>
      <c r="AI12" s="257" t="str">
        <f t="shared" si="0"/>
        <v>??</v>
      </c>
      <c r="AJ12" s="286">
        <f t="shared" si="1"/>
        <v>0</v>
      </c>
    </row>
    <row r="13" spans="1:37" ht="17.100000000000001" customHeight="1" thickTop="1" thickBot="1" x14ac:dyDescent="0.35">
      <c r="A13" s="289"/>
      <c r="B13" s="290"/>
      <c r="C13" s="291" t="s">
        <v>364</v>
      </c>
      <c r="D13" s="292"/>
      <c r="E13" s="292"/>
      <c r="F13" s="292"/>
      <c r="G13" s="293"/>
      <c r="H13" s="294"/>
      <c r="I13" s="292"/>
      <c r="J13" s="292"/>
      <c r="K13" s="295"/>
      <c r="L13" s="290"/>
      <c r="M13" s="290"/>
      <c r="N13" s="290"/>
      <c r="O13" s="290"/>
      <c r="P13" s="290"/>
      <c r="Q13" s="290"/>
      <c r="R13" s="296"/>
      <c r="S13" s="296"/>
      <c r="T13" s="296"/>
      <c r="U13" s="296"/>
      <c r="V13" s="296"/>
      <c r="W13" s="296"/>
      <c r="X13" s="296"/>
      <c r="Y13" s="296"/>
      <c r="Z13" s="290"/>
      <c r="AA13" s="297">
        <f>SUM(AA14:AA29)</f>
        <v>0</v>
      </c>
      <c r="AB13" s="297"/>
      <c r="AC13" s="298">
        <f>SUM(AC14:AC29)</f>
        <v>0</v>
      </c>
      <c r="AD13" s="297">
        <f>SUM(AD14:AD29)</f>
        <v>0</v>
      </c>
      <c r="AE13" s="299"/>
      <c r="AF13" s="300" t="s">
        <v>362</v>
      </c>
      <c r="AI13" s="257" t="str">
        <f t="shared" si="0"/>
        <v>??</v>
      </c>
    </row>
    <row r="14" spans="1:37" ht="12.95" customHeight="1" thickTop="1" x14ac:dyDescent="0.2">
      <c r="A14" s="1339"/>
      <c r="B14" s="1342"/>
      <c r="C14" s="1345"/>
      <c r="D14" s="1348"/>
      <c r="E14" s="1351"/>
      <c r="F14" s="1343"/>
      <c r="G14" s="1370"/>
      <c r="H14" s="1342"/>
      <c r="I14" s="283" t="s">
        <v>10</v>
      </c>
      <c r="J14" s="1354"/>
      <c r="K14" s="1342"/>
      <c r="L14" s="1358"/>
      <c r="M14" s="284"/>
      <c r="N14" s="284"/>
      <c r="O14" s="285"/>
      <c r="P14" s="284"/>
      <c r="Q14" s="285"/>
      <c r="R14" s="285"/>
      <c r="S14" s="285"/>
      <c r="T14" s="285"/>
      <c r="U14" s="285"/>
      <c r="V14" s="285"/>
      <c r="W14" s="285"/>
      <c r="X14" s="285"/>
      <c r="Y14" s="285"/>
      <c r="Z14" s="284"/>
      <c r="AA14" s="1360">
        <f>SUM(O14:Z21)</f>
        <v>0</v>
      </c>
      <c r="AB14" s="1363"/>
      <c r="AC14" s="1365">
        <f>IF((AA14-AB14)&gt;=0,AA14-AB14,0)</f>
        <v>0</v>
      </c>
      <c r="AD14" s="1373">
        <f>IF(AA14=0,0,IF(AA14&gt;=AB14,1,(AA14+(18-AB14))/18))</f>
        <v>0</v>
      </c>
      <c r="AE14" s="1373" t="str">
        <f>IF(AD14=1,"pe",IF(AD14&gt;0,"ne",""))</f>
        <v/>
      </c>
      <c r="AF14" s="1376"/>
      <c r="AG14" s="257">
        <v>1</v>
      </c>
      <c r="AH14" s="257" t="s">
        <v>365</v>
      </c>
      <c r="AI14" s="257" t="str">
        <f t="shared" si="0"/>
        <v>??</v>
      </c>
      <c r="AJ14" s="286">
        <f>C14</f>
        <v>0</v>
      </c>
    </row>
    <row r="15" spans="1:37" ht="12.95" customHeight="1" x14ac:dyDescent="0.2">
      <c r="A15" s="1340"/>
      <c r="B15" s="1343"/>
      <c r="C15" s="1346"/>
      <c r="D15" s="1349"/>
      <c r="E15" s="1352"/>
      <c r="F15" s="1343"/>
      <c r="G15" s="1371"/>
      <c r="H15" s="1356"/>
      <c r="I15" s="1381"/>
      <c r="J15" s="1354"/>
      <c r="K15" s="1356"/>
      <c r="L15" s="1356"/>
      <c r="M15" s="929"/>
      <c r="N15" s="929"/>
      <c r="O15" s="930"/>
      <c r="P15" s="929"/>
      <c r="Q15" s="930"/>
      <c r="R15" s="930"/>
      <c r="S15" s="930"/>
      <c r="T15" s="930"/>
      <c r="U15" s="930"/>
      <c r="V15" s="930"/>
      <c r="W15" s="930"/>
      <c r="X15" s="930"/>
      <c r="Y15" s="930"/>
      <c r="Z15" s="929"/>
      <c r="AA15" s="1360"/>
      <c r="AB15" s="1363"/>
      <c r="AC15" s="1366"/>
      <c r="AD15" s="1374"/>
      <c r="AE15" s="1374"/>
      <c r="AF15" s="1377"/>
      <c r="AG15" s="257">
        <f>IF(L15=L14,0,1)</f>
        <v>0</v>
      </c>
      <c r="AH15" s="257" t="s">
        <v>365</v>
      </c>
      <c r="AI15" s="257" t="str">
        <f t="shared" si="0"/>
        <v>??</v>
      </c>
      <c r="AJ15" s="286">
        <f t="shared" ref="AJ15:AJ29" si="2">AJ14</f>
        <v>0</v>
      </c>
    </row>
    <row r="16" spans="1:37" ht="12.95" customHeight="1" x14ac:dyDescent="0.2">
      <c r="A16" s="1340"/>
      <c r="B16" s="1343"/>
      <c r="C16" s="1346"/>
      <c r="D16" s="1349"/>
      <c r="E16" s="1352"/>
      <c r="F16" s="1343"/>
      <c r="G16" s="1371"/>
      <c r="H16" s="1356"/>
      <c r="I16" s="1356"/>
      <c r="J16" s="1354"/>
      <c r="K16" s="1356"/>
      <c r="L16" s="1356"/>
      <c r="M16" s="929"/>
      <c r="N16" s="929"/>
      <c r="O16" s="930"/>
      <c r="P16" s="929"/>
      <c r="Q16" s="930"/>
      <c r="R16" s="930"/>
      <c r="S16" s="930"/>
      <c r="T16" s="930"/>
      <c r="U16" s="930"/>
      <c r="V16" s="930"/>
      <c r="W16" s="930"/>
      <c r="X16" s="930"/>
      <c r="Y16" s="930"/>
      <c r="Z16" s="929"/>
      <c r="AA16" s="1360"/>
      <c r="AB16" s="1363"/>
      <c r="AC16" s="1366"/>
      <c r="AD16" s="1374"/>
      <c r="AE16" s="1374"/>
      <c r="AF16" s="1377"/>
      <c r="AG16" s="257">
        <f>IF(L16=L15,0,IF(L16=L14,0,1))</f>
        <v>0</v>
      </c>
      <c r="AH16" s="257" t="s">
        <v>365</v>
      </c>
      <c r="AI16" s="257" t="str">
        <f t="shared" si="0"/>
        <v>??</v>
      </c>
      <c r="AJ16" s="286">
        <f t="shared" si="2"/>
        <v>0</v>
      </c>
    </row>
    <row r="17" spans="1:36" ht="12.95" customHeight="1" x14ac:dyDescent="0.2">
      <c r="A17" s="1340"/>
      <c r="B17" s="1343"/>
      <c r="C17" s="1346"/>
      <c r="D17" s="1349"/>
      <c r="E17" s="1352"/>
      <c r="F17" s="1343"/>
      <c r="G17" s="1371"/>
      <c r="H17" s="1356"/>
      <c r="I17" s="1356"/>
      <c r="J17" s="1354"/>
      <c r="K17" s="1356"/>
      <c r="L17" s="1356"/>
      <c r="M17" s="929"/>
      <c r="N17" s="929"/>
      <c r="O17" s="930"/>
      <c r="P17" s="929"/>
      <c r="Q17" s="930"/>
      <c r="R17" s="930"/>
      <c r="S17" s="930"/>
      <c r="T17" s="930"/>
      <c r="U17" s="930"/>
      <c r="V17" s="930"/>
      <c r="W17" s="930"/>
      <c r="X17" s="930"/>
      <c r="Y17" s="930"/>
      <c r="Z17" s="929"/>
      <c r="AA17" s="1360"/>
      <c r="AB17" s="1363"/>
      <c r="AC17" s="1366"/>
      <c r="AD17" s="1374"/>
      <c r="AE17" s="1374"/>
      <c r="AF17" s="1377"/>
      <c r="AG17" s="257">
        <f>IF(L17=L16,0,IF(L17=L15,0,IF(L17=L14,0,1)))</f>
        <v>0</v>
      </c>
      <c r="AH17" s="257" t="s">
        <v>365</v>
      </c>
      <c r="AI17" s="257" t="str">
        <f t="shared" si="0"/>
        <v>??</v>
      </c>
      <c r="AJ17" s="286">
        <f t="shared" si="2"/>
        <v>0</v>
      </c>
    </row>
    <row r="18" spans="1:36" ht="12.95" customHeight="1" x14ac:dyDescent="0.2">
      <c r="A18" s="1340"/>
      <c r="B18" s="1343"/>
      <c r="C18" s="1346"/>
      <c r="D18" s="1349"/>
      <c r="E18" s="1352"/>
      <c r="F18" s="1343"/>
      <c r="G18" s="1371"/>
      <c r="H18" s="1356"/>
      <c r="I18" s="1356"/>
      <c r="J18" s="1354"/>
      <c r="K18" s="1356"/>
      <c r="L18" s="1356"/>
      <c r="M18" s="929"/>
      <c r="N18" s="929"/>
      <c r="O18" s="930"/>
      <c r="P18" s="929"/>
      <c r="Q18" s="930"/>
      <c r="R18" s="930"/>
      <c r="S18" s="930"/>
      <c r="T18" s="930"/>
      <c r="U18" s="930"/>
      <c r="V18" s="930"/>
      <c r="W18" s="930"/>
      <c r="X18" s="930"/>
      <c r="Y18" s="930"/>
      <c r="Z18" s="929"/>
      <c r="AA18" s="1360"/>
      <c r="AB18" s="1363"/>
      <c r="AC18" s="1366"/>
      <c r="AD18" s="1374"/>
      <c r="AE18" s="1374"/>
      <c r="AF18" s="1377"/>
      <c r="AG18" s="257">
        <f>IF(L18=L17,0,IF(L18=L16,0,IF(L18=L15,0,IF(L18=L14,0,1))))</f>
        <v>0</v>
      </c>
      <c r="AH18" s="257" t="s">
        <v>365</v>
      </c>
      <c r="AI18" s="257" t="str">
        <f t="shared" si="0"/>
        <v>??</v>
      </c>
      <c r="AJ18" s="286">
        <f t="shared" si="2"/>
        <v>0</v>
      </c>
    </row>
    <row r="19" spans="1:36" ht="12.95" customHeight="1" x14ac:dyDescent="0.2">
      <c r="A19" s="1340"/>
      <c r="B19" s="1343"/>
      <c r="C19" s="1346"/>
      <c r="D19" s="1349"/>
      <c r="E19" s="1352"/>
      <c r="F19" s="1343"/>
      <c r="G19" s="1371"/>
      <c r="H19" s="1356"/>
      <c r="I19" s="1356"/>
      <c r="J19" s="1354"/>
      <c r="K19" s="1356"/>
      <c r="L19" s="1356"/>
      <c r="M19" s="929"/>
      <c r="N19" s="929"/>
      <c r="O19" s="930"/>
      <c r="P19" s="929"/>
      <c r="Q19" s="930"/>
      <c r="R19" s="930"/>
      <c r="S19" s="930"/>
      <c r="T19" s="930"/>
      <c r="U19" s="930"/>
      <c r="V19" s="930"/>
      <c r="W19" s="930"/>
      <c r="X19" s="930"/>
      <c r="Y19" s="930"/>
      <c r="Z19" s="929"/>
      <c r="AA19" s="1360"/>
      <c r="AB19" s="1363"/>
      <c r="AC19" s="1379" t="str">
        <f>IF(AC14=0,"",IF(AC14&gt;9,"Błąd",""))</f>
        <v/>
      </c>
      <c r="AD19" s="1374"/>
      <c r="AE19" s="1374"/>
      <c r="AF19" s="1377"/>
      <c r="AG19" s="257">
        <f>IF(L19=L18,0,IF(L19=L17,0,IF(L19=L16,0,IF(L19=L15,0,IF(L19=L14,0,1)))))</f>
        <v>0</v>
      </c>
      <c r="AH19" s="257" t="s">
        <v>365</v>
      </c>
      <c r="AI19" s="257" t="str">
        <f t="shared" si="0"/>
        <v>??</v>
      </c>
      <c r="AJ19" s="286">
        <f t="shared" si="2"/>
        <v>0</v>
      </c>
    </row>
    <row r="20" spans="1:36" ht="12.95" customHeight="1" x14ac:dyDescent="0.2">
      <c r="A20" s="1340"/>
      <c r="B20" s="1343"/>
      <c r="C20" s="1346"/>
      <c r="D20" s="1349"/>
      <c r="E20" s="1352"/>
      <c r="F20" s="1343"/>
      <c r="G20" s="1371"/>
      <c r="H20" s="1356"/>
      <c r="I20" s="1356"/>
      <c r="J20" s="1354"/>
      <c r="K20" s="1356"/>
      <c r="L20" s="1356"/>
      <c r="M20" s="929"/>
      <c r="N20" s="929"/>
      <c r="O20" s="930"/>
      <c r="P20" s="929"/>
      <c r="Q20" s="930"/>
      <c r="R20" s="930"/>
      <c r="S20" s="930"/>
      <c r="T20" s="930"/>
      <c r="U20" s="930"/>
      <c r="V20" s="930"/>
      <c r="W20" s="930"/>
      <c r="X20" s="930"/>
      <c r="Y20" s="930"/>
      <c r="Z20" s="929"/>
      <c r="AA20" s="1360"/>
      <c r="AB20" s="1363"/>
      <c r="AC20" s="1379"/>
      <c r="AD20" s="1374"/>
      <c r="AE20" s="1374"/>
      <c r="AF20" s="1377"/>
      <c r="AG20" s="257">
        <f>IF(L20=L19,0,IF(L20=L18,0,IF(L20=L17,0,IF(L20=L16,0,IF(L20=L15,0,IF(L20=L14,0,1))))))</f>
        <v>0</v>
      </c>
      <c r="AH20" s="257" t="s">
        <v>365</v>
      </c>
      <c r="AI20" s="257" t="str">
        <f t="shared" si="0"/>
        <v>??</v>
      </c>
      <c r="AJ20" s="286">
        <f t="shared" si="2"/>
        <v>0</v>
      </c>
    </row>
    <row r="21" spans="1:36" ht="12.95" customHeight="1" thickBot="1" x14ac:dyDescent="0.25">
      <c r="A21" s="1341"/>
      <c r="B21" s="1344"/>
      <c r="C21" s="1347"/>
      <c r="D21" s="1350"/>
      <c r="E21" s="1353"/>
      <c r="F21" s="1344"/>
      <c r="G21" s="1372"/>
      <c r="H21" s="1357"/>
      <c r="I21" s="1357"/>
      <c r="J21" s="1355"/>
      <c r="K21" s="1357"/>
      <c r="L21" s="1357"/>
      <c r="M21" s="287"/>
      <c r="N21" s="287"/>
      <c r="O21" s="288"/>
      <c r="P21" s="287"/>
      <c r="Q21" s="288"/>
      <c r="R21" s="288"/>
      <c r="S21" s="288"/>
      <c r="T21" s="288"/>
      <c r="U21" s="288"/>
      <c r="V21" s="288"/>
      <c r="W21" s="288"/>
      <c r="X21" s="288"/>
      <c r="Y21" s="288"/>
      <c r="Z21" s="287"/>
      <c r="AA21" s="1361"/>
      <c r="AB21" s="1364"/>
      <c r="AC21" s="1380"/>
      <c r="AD21" s="1375"/>
      <c r="AE21" s="1375"/>
      <c r="AF21" s="1378"/>
      <c r="AG21" s="257">
        <f>IF(L21=L20,0,IF(L21=L19,0,IF(L21=L18,0,IF(L21=L17,0,IF(L21=L16,0,IF(L20=L15,0,IF(L21=L14,0,1)))))))</f>
        <v>0</v>
      </c>
      <c r="AH21" s="257" t="s">
        <v>365</v>
      </c>
      <c r="AI21" s="257" t="str">
        <f t="shared" si="0"/>
        <v>??</v>
      </c>
      <c r="AJ21" s="286">
        <f t="shared" si="2"/>
        <v>0</v>
      </c>
    </row>
    <row r="22" spans="1:36" ht="12.95" customHeight="1" thickTop="1" x14ac:dyDescent="0.2">
      <c r="A22" s="1339"/>
      <c r="B22" s="1342"/>
      <c r="C22" s="1345"/>
      <c r="D22" s="1348"/>
      <c r="E22" s="1351"/>
      <c r="F22" s="1343"/>
      <c r="G22" s="1370"/>
      <c r="H22" s="1342"/>
      <c r="I22" s="283" t="s">
        <v>10</v>
      </c>
      <c r="J22" s="1354"/>
      <c r="K22" s="1342"/>
      <c r="L22" s="1358"/>
      <c r="M22" s="284"/>
      <c r="N22" s="284"/>
      <c r="O22" s="285"/>
      <c r="P22" s="284"/>
      <c r="Q22" s="285"/>
      <c r="R22" s="285"/>
      <c r="S22" s="285"/>
      <c r="T22" s="285"/>
      <c r="U22" s="285"/>
      <c r="V22" s="285"/>
      <c r="W22" s="285"/>
      <c r="X22" s="285"/>
      <c r="Y22" s="285"/>
      <c r="Z22" s="284"/>
      <c r="AA22" s="1359">
        <f>SUM(O22:Z29)</f>
        <v>0</v>
      </c>
      <c r="AB22" s="1362"/>
      <c r="AC22" s="1365">
        <f>IF((AA22-AB22)&gt;=0,AA22-AB22,0)</f>
        <v>0</v>
      </c>
      <c r="AD22" s="1373">
        <f>IF(AA22=0,0,IF(AA22&gt;=AB22,1,(AA22+(18-AB22))/18))</f>
        <v>0</v>
      </c>
      <c r="AE22" s="1373" t="str">
        <f>IF(AD22=1,"pe",IF(AD22&gt;0,"ne",""))</f>
        <v/>
      </c>
      <c r="AF22" s="1376"/>
      <c r="AG22" s="257">
        <v>1</v>
      </c>
      <c r="AH22" s="257" t="s">
        <v>365</v>
      </c>
      <c r="AI22" s="257" t="str">
        <f t="shared" si="0"/>
        <v>??</v>
      </c>
      <c r="AJ22" s="286">
        <f>C22</f>
        <v>0</v>
      </c>
    </row>
    <row r="23" spans="1:36" ht="12.95" customHeight="1" x14ac:dyDescent="0.2">
      <c r="A23" s="1340"/>
      <c r="B23" s="1343"/>
      <c r="C23" s="1346"/>
      <c r="D23" s="1349"/>
      <c r="E23" s="1352"/>
      <c r="F23" s="1343"/>
      <c r="G23" s="1371"/>
      <c r="H23" s="1356"/>
      <c r="I23" s="1381"/>
      <c r="J23" s="1354"/>
      <c r="K23" s="1356"/>
      <c r="L23" s="1356"/>
      <c r="M23" s="929"/>
      <c r="N23" s="929"/>
      <c r="O23" s="930"/>
      <c r="P23" s="929"/>
      <c r="Q23" s="930"/>
      <c r="R23" s="930"/>
      <c r="S23" s="930"/>
      <c r="T23" s="930"/>
      <c r="U23" s="930"/>
      <c r="V23" s="930"/>
      <c r="W23" s="930"/>
      <c r="X23" s="930"/>
      <c r="Y23" s="930"/>
      <c r="Z23" s="929"/>
      <c r="AA23" s="1360"/>
      <c r="AB23" s="1363"/>
      <c r="AC23" s="1366"/>
      <c r="AD23" s="1374"/>
      <c r="AE23" s="1374"/>
      <c r="AF23" s="1377"/>
      <c r="AG23" s="257">
        <f>IF(L23=L22,0,1)</f>
        <v>0</v>
      </c>
      <c r="AH23" s="257" t="s">
        <v>365</v>
      </c>
      <c r="AI23" s="257" t="str">
        <f t="shared" si="0"/>
        <v>??</v>
      </c>
      <c r="AJ23" s="286">
        <f>AJ22</f>
        <v>0</v>
      </c>
    </row>
    <row r="24" spans="1:36" ht="12.95" customHeight="1" x14ac:dyDescent="0.2">
      <c r="A24" s="1340"/>
      <c r="B24" s="1343"/>
      <c r="C24" s="1346"/>
      <c r="D24" s="1349"/>
      <c r="E24" s="1352"/>
      <c r="F24" s="1343"/>
      <c r="G24" s="1371"/>
      <c r="H24" s="1356"/>
      <c r="I24" s="1356"/>
      <c r="J24" s="1354"/>
      <c r="K24" s="1356"/>
      <c r="L24" s="1356"/>
      <c r="M24" s="929"/>
      <c r="N24" s="929"/>
      <c r="O24" s="930"/>
      <c r="P24" s="929"/>
      <c r="Q24" s="930"/>
      <c r="R24" s="930"/>
      <c r="S24" s="930"/>
      <c r="T24" s="930"/>
      <c r="U24" s="930"/>
      <c r="V24" s="930"/>
      <c r="W24" s="930"/>
      <c r="X24" s="930"/>
      <c r="Y24" s="930"/>
      <c r="Z24" s="929"/>
      <c r="AA24" s="1360"/>
      <c r="AB24" s="1363"/>
      <c r="AC24" s="1366"/>
      <c r="AD24" s="1374"/>
      <c r="AE24" s="1374"/>
      <c r="AF24" s="1377"/>
      <c r="AG24" s="257">
        <f>IF(L24=L23,0,IF(L24=L22,0,1))</f>
        <v>0</v>
      </c>
      <c r="AH24" s="257" t="s">
        <v>365</v>
      </c>
      <c r="AI24" s="257" t="str">
        <f t="shared" si="0"/>
        <v>??</v>
      </c>
      <c r="AJ24" s="286">
        <f t="shared" si="2"/>
        <v>0</v>
      </c>
    </row>
    <row r="25" spans="1:36" ht="12.95" customHeight="1" x14ac:dyDescent="0.2">
      <c r="A25" s="1340"/>
      <c r="B25" s="1343"/>
      <c r="C25" s="1346"/>
      <c r="D25" s="1349"/>
      <c r="E25" s="1352"/>
      <c r="F25" s="1343"/>
      <c r="G25" s="1371"/>
      <c r="H25" s="1356"/>
      <c r="I25" s="1356"/>
      <c r="J25" s="1354"/>
      <c r="K25" s="1356"/>
      <c r="L25" s="1356"/>
      <c r="M25" s="929"/>
      <c r="N25" s="929"/>
      <c r="O25" s="930"/>
      <c r="P25" s="929"/>
      <c r="Q25" s="930"/>
      <c r="R25" s="930"/>
      <c r="S25" s="930"/>
      <c r="T25" s="930"/>
      <c r="U25" s="930"/>
      <c r="V25" s="930"/>
      <c r="W25" s="930"/>
      <c r="X25" s="930"/>
      <c r="Y25" s="930"/>
      <c r="Z25" s="929"/>
      <c r="AA25" s="1360"/>
      <c r="AB25" s="1363"/>
      <c r="AC25" s="1366"/>
      <c r="AD25" s="1374"/>
      <c r="AE25" s="1374"/>
      <c r="AF25" s="1377"/>
      <c r="AG25" s="257">
        <f>IF(L25=L24,0,IF(L25=L23,0,IF(L25=L22,0,1)))</f>
        <v>0</v>
      </c>
      <c r="AH25" s="257" t="s">
        <v>365</v>
      </c>
      <c r="AI25" s="257" t="str">
        <f t="shared" si="0"/>
        <v>??</v>
      </c>
      <c r="AJ25" s="286">
        <f t="shared" si="2"/>
        <v>0</v>
      </c>
    </row>
    <row r="26" spans="1:36" ht="12.95" customHeight="1" x14ac:dyDescent="0.2">
      <c r="A26" s="1340"/>
      <c r="B26" s="1343"/>
      <c r="C26" s="1346"/>
      <c r="D26" s="1349"/>
      <c r="E26" s="1352"/>
      <c r="F26" s="1343"/>
      <c r="G26" s="1371"/>
      <c r="H26" s="1356"/>
      <c r="I26" s="1356"/>
      <c r="J26" s="1354"/>
      <c r="K26" s="1356"/>
      <c r="L26" s="1356"/>
      <c r="M26" s="929"/>
      <c r="N26" s="929"/>
      <c r="O26" s="930"/>
      <c r="P26" s="929"/>
      <c r="Q26" s="930"/>
      <c r="R26" s="930"/>
      <c r="S26" s="930"/>
      <c r="T26" s="930"/>
      <c r="U26" s="930"/>
      <c r="V26" s="930"/>
      <c r="W26" s="930"/>
      <c r="X26" s="930"/>
      <c r="Y26" s="930"/>
      <c r="Z26" s="929"/>
      <c r="AA26" s="1360"/>
      <c r="AB26" s="1363"/>
      <c r="AC26" s="1366"/>
      <c r="AD26" s="1374"/>
      <c r="AE26" s="1374"/>
      <c r="AF26" s="1377"/>
      <c r="AG26" s="257">
        <f>IF(L26=L25,0,IF(L26=L24,0,IF(L26=L23,0,IF(L26=L22,0,1))))</f>
        <v>0</v>
      </c>
      <c r="AH26" s="257" t="s">
        <v>365</v>
      </c>
      <c r="AI26" s="257" t="str">
        <f t="shared" si="0"/>
        <v>??</v>
      </c>
      <c r="AJ26" s="286">
        <f t="shared" si="2"/>
        <v>0</v>
      </c>
    </row>
    <row r="27" spans="1:36" ht="12.95" customHeight="1" x14ac:dyDescent="0.2">
      <c r="A27" s="1340"/>
      <c r="B27" s="1343"/>
      <c r="C27" s="1346"/>
      <c r="D27" s="1349"/>
      <c r="E27" s="1352"/>
      <c r="F27" s="1343"/>
      <c r="G27" s="1371"/>
      <c r="H27" s="1356"/>
      <c r="I27" s="1356"/>
      <c r="J27" s="1354"/>
      <c r="K27" s="1356"/>
      <c r="L27" s="1356"/>
      <c r="M27" s="929"/>
      <c r="N27" s="929"/>
      <c r="O27" s="930"/>
      <c r="P27" s="929"/>
      <c r="Q27" s="930"/>
      <c r="R27" s="930"/>
      <c r="S27" s="930"/>
      <c r="T27" s="930"/>
      <c r="U27" s="930"/>
      <c r="V27" s="930"/>
      <c r="W27" s="930"/>
      <c r="X27" s="930"/>
      <c r="Y27" s="930"/>
      <c r="Z27" s="929"/>
      <c r="AA27" s="1360"/>
      <c r="AB27" s="1363"/>
      <c r="AC27" s="1379" t="str">
        <f>IF(AC22=0,"",IF(AC22&gt;9,"Błąd",""))</f>
        <v/>
      </c>
      <c r="AD27" s="1374"/>
      <c r="AE27" s="1374"/>
      <c r="AF27" s="1377"/>
      <c r="AG27" s="257">
        <f>IF(L27=L26,0,IF(L27=L25,0,IF(L27=L24,0,IF(L27=L23,0,IF(L27=L22,0,1)))))</f>
        <v>0</v>
      </c>
      <c r="AH27" s="257" t="s">
        <v>365</v>
      </c>
      <c r="AI27" s="257" t="str">
        <f t="shared" si="0"/>
        <v>??</v>
      </c>
      <c r="AJ27" s="286">
        <f t="shared" si="2"/>
        <v>0</v>
      </c>
    </row>
    <row r="28" spans="1:36" ht="12.95" customHeight="1" x14ac:dyDescent="0.2">
      <c r="A28" s="1340"/>
      <c r="B28" s="1343"/>
      <c r="C28" s="1346"/>
      <c r="D28" s="1349"/>
      <c r="E28" s="1352"/>
      <c r="F28" s="1343"/>
      <c r="G28" s="1371"/>
      <c r="H28" s="1356"/>
      <c r="I28" s="1356"/>
      <c r="J28" s="1354"/>
      <c r="K28" s="1356"/>
      <c r="L28" s="1356"/>
      <c r="M28" s="929"/>
      <c r="N28" s="929"/>
      <c r="O28" s="930"/>
      <c r="P28" s="929"/>
      <c r="Q28" s="930"/>
      <c r="R28" s="930"/>
      <c r="S28" s="930"/>
      <c r="T28" s="930"/>
      <c r="U28" s="930"/>
      <c r="V28" s="930"/>
      <c r="W28" s="930"/>
      <c r="X28" s="930"/>
      <c r="Y28" s="930"/>
      <c r="Z28" s="929"/>
      <c r="AA28" s="1360"/>
      <c r="AB28" s="1363"/>
      <c r="AC28" s="1379"/>
      <c r="AD28" s="1374"/>
      <c r="AE28" s="1374"/>
      <c r="AF28" s="1377"/>
      <c r="AG28" s="257">
        <f>IF(L28=L27,0,IF(L28=L26,0,IF(L28=L25,0,IF(L28=L24,0,IF(L28=L23,0,IF(L28=L22,0,1))))))</f>
        <v>0</v>
      </c>
      <c r="AH28" s="257" t="s">
        <v>365</v>
      </c>
      <c r="AI28" s="257" t="str">
        <f t="shared" si="0"/>
        <v>??</v>
      </c>
      <c r="AJ28" s="286">
        <f t="shared" si="2"/>
        <v>0</v>
      </c>
    </row>
    <row r="29" spans="1:36" ht="12.95" customHeight="1" thickBot="1" x14ac:dyDescent="0.25">
      <c r="A29" s="1341"/>
      <c r="B29" s="1344"/>
      <c r="C29" s="1347"/>
      <c r="D29" s="1350"/>
      <c r="E29" s="1353"/>
      <c r="F29" s="1344"/>
      <c r="G29" s="1372"/>
      <c r="H29" s="1357"/>
      <c r="I29" s="1357"/>
      <c r="J29" s="1355"/>
      <c r="K29" s="1357"/>
      <c r="L29" s="1357"/>
      <c r="M29" s="287"/>
      <c r="N29" s="287"/>
      <c r="O29" s="288"/>
      <c r="P29" s="287"/>
      <c r="Q29" s="288"/>
      <c r="R29" s="288"/>
      <c r="S29" s="288"/>
      <c r="T29" s="288"/>
      <c r="U29" s="288"/>
      <c r="V29" s="288"/>
      <c r="W29" s="288"/>
      <c r="X29" s="288"/>
      <c r="Y29" s="288"/>
      <c r="Z29" s="287"/>
      <c r="AA29" s="1361"/>
      <c r="AB29" s="1364"/>
      <c r="AC29" s="1380"/>
      <c r="AD29" s="1375"/>
      <c r="AE29" s="1375"/>
      <c r="AF29" s="1378"/>
      <c r="AG29" s="257">
        <f>IF(L29=L28,0,IF(L29=L27,0,IF(L29=L26,0,IF(L29=L25,0,IF(L29=L24,0,IF(L28=L23,0,IF(L29=L22,0,1)))))))</f>
        <v>0</v>
      </c>
      <c r="AH29" s="257" t="s">
        <v>365</v>
      </c>
      <c r="AI29" s="257" t="str">
        <f t="shared" si="0"/>
        <v>??</v>
      </c>
      <c r="AJ29" s="286">
        <f t="shared" si="2"/>
        <v>0</v>
      </c>
    </row>
    <row r="30" spans="1:36" ht="17.100000000000001" customHeight="1" thickTop="1" thickBot="1" x14ac:dyDescent="0.35">
      <c r="A30" s="289"/>
      <c r="B30" s="290"/>
      <c r="C30" s="291" t="s">
        <v>366</v>
      </c>
      <c r="D30" s="295"/>
      <c r="E30" s="295"/>
      <c r="F30" s="295"/>
      <c r="G30" s="290"/>
      <c r="H30" s="295"/>
      <c r="I30" s="295"/>
      <c r="J30" s="295"/>
      <c r="K30" s="295"/>
      <c r="L30" s="290"/>
      <c r="M30" s="290"/>
      <c r="N30" s="290"/>
      <c r="O30" s="290"/>
      <c r="P30" s="290"/>
      <c r="Q30" s="290"/>
      <c r="R30" s="296"/>
      <c r="S30" s="296"/>
      <c r="T30" s="296"/>
      <c r="U30" s="296"/>
      <c r="V30" s="296"/>
      <c r="W30" s="296"/>
      <c r="X30" s="296"/>
      <c r="Y30" s="296"/>
      <c r="Z30" s="301"/>
      <c r="AA30" s="297">
        <f>SUM(AA31:AA78)</f>
        <v>0</v>
      </c>
      <c r="AB30" s="297"/>
      <c r="AC30" s="298">
        <f>SUM(AC31:AC78)</f>
        <v>0</v>
      </c>
      <c r="AD30" s="297">
        <f>SUM(AD31:AD78)</f>
        <v>0</v>
      </c>
      <c r="AE30" s="302"/>
      <c r="AF30" s="282" t="s">
        <v>362</v>
      </c>
      <c r="AI30" s="257" t="str">
        <f t="shared" si="0"/>
        <v>??</v>
      </c>
    </row>
    <row r="31" spans="1:36" ht="12.95" customHeight="1" thickTop="1" x14ac:dyDescent="0.2">
      <c r="A31" s="1339"/>
      <c r="B31" s="1342"/>
      <c r="C31" s="1345"/>
      <c r="D31" s="1348"/>
      <c r="E31" s="1351"/>
      <c r="F31" s="1343"/>
      <c r="G31" s="1370"/>
      <c r="H31" s="1342"/>
      <c r="I31" s="283" t="s">
        <v>10</v>
      </c>
      <c r="J31" s="1354"/>
      <c r="K31" s="1342"/>
      <c r="L31" s="1358"/>
      <c r="M31" s="284"/>
      <c r="N31" s="284"/>
      <c r="O31" s="285"/>
      <c r="P31" s="284"/>
      <c r="Q31" s="285"/>
      <c r="R31" s="285"/>
      <c r="S31" s="285"/>
      <c r="T31" s="285"/>
      <c r="U31" s="285"/>
      <c r="V31" s="285"/>
      <c r="W31" s="285"/>
      <c r="X31" s="285"/>
      <c r="Y31" s="285"/>
      <c r="Z31" s="284"/>
      <c r="AA31" s="1360">
        <f>SUM(O31:Z38)</f>
        <v>0</v>
      </c>
      <c r="AB31" s="1363"/>
      <c r="AC31" s="1365">
        <f>IF((AA31-AB31)&gt;=0,AA31-AB31,0)</f>
        <v>0</v>
      </c>
      <c r="AD31" s="1373">
        <f>IF(AA31=0,0,IF(AA31&gt;=AB31,1,(AA31+(18-AB31))/18))</f>
        <v>0</v>
      </c>
      <c r="AE31" s="1373" t="str">
        <f>IF(AD31=1,"pe",IF(AD31&gt;0,"ne",""))</f>
        <v/>
      </c>
      <c r="AF31" s="1376"/>
      <c r="AG31" s="257">
        <v>1</v>
      </c>
      <c r="AH31" s="257" t="s">
        <v>367</v>
      </c>
      <c r="AI31" s="257" t="str">
        <f t="shared" si="0"/>
        <v>??</v>
      </c>
      <c r="AJ31" s="286">
        <f>C31</f>
        <v>0</v>
      </c>
    </row>
    <row r="32" spans="1:36" ht="12.95" customHeight="1" x14ac:dyDescent="0.2">
      <c r="A32" s="1340"/>
      <c r="B32" s="1343"/>
      <c r="C32" s="1346"/>
      <c r="D32" s="1349"/>
      <c r="E32" s="1352"/>
      <c r="F32" s="1343"/>
      <c r="G32" s="1371"/>
      <c r="H32" s="1356"/>
      <c r="I32" s="1381"/>
      <c r="J32" s="1354"/>
      <c r="K32" s="1356"/>
      <c r="L32" s="1356"/>
      <c r="M32" s="929"/>
      <c r="N32" s="929"/>
      <c r="O32" s="930"/>
      <c r="P32" s="929"/>
      <c r="Q32" s="930"/>
      <c r="R32" s="930"/>
      <c r="S32" s="930"/>
      <c r="T32" s="930"/>
      <c r="U32" s="930"/>
      <c r="V32" s="930"/>
      <c r="W32" s="930"/>
      <c r="X32" s="930"/>
      <c r="Y32" s="930"/>
      <c r="Z32" s="929"/>
      <c r="AA32" s="1360"/>
      <c r="AB32" s="1363"/>
      <c r="AC32" s="1366"/>
      <c r="AD32" s="1374"/>
      <c r="AE32" s="1374"/>
      <c r="AF32" s="1377"/>
      <c r="AG32" s="257">
        <f>IF(L32=L31,0,1)</f>
        <v>0</v>
      </c>
      <c r="AH32" s="257" t="s">
        <v>367</v>
      </c>
      <c r="AI32" s="257" t="str">
        <f t="shared" si="0"/>
        <v>??</v>
      </c>
      <c r="AJ32" s="286">
        <f t="shared" ref="AJ32:AJ78" si="3">AJ31</f>
        <v>0</v>
      </c>
    </row>
    <row r="33" spans="1:36" ht="12.95" customHeight="1" x14ac:dyDescent="0.2">
      <c r="A33" s="1340"/>
      <c r="B33" s="1343"/>
      <c r="C33" s="1346"/>
      <c r="D33" s="1349"/>
      <c r="E33" s="1352"/>
      <c r="F33" s="1343"/>
      <c r="G33" s="1371"/>
      <c r="H33" s="1356"/>
      <c r="I33" s="1356"/>
      <c r="J33" s="1354"/>
      <c r="K33" s="1356"/>
      <c r="L33" s="1356"/>
      <c r="M33" s="929"/>
      <c r="N33" s="929"/>
      <c r="O33" s="930"/>
      <c r="P33" s="929"/>
      <c r="Q33" s="930"/>
      <c r="R33" s="930"/>
      <c r="S33" s="930"/>
      <c r="T33" s="930"/>
      <c r="U33" s="930"/>
      <c r="V33" s="930"/>
      <c r="W33" s="930"/>
      <c r="X33" s="930"/>
      <c r="Y33" s="930"/>
      <c r="Z33" s="929"/>
      <c r="AA33" s="1360"/>
      <c r="AB33" s="1363"/>
      <c r="AC33" s="1366"/>
      <c r="AD33" s="1374"/>
      <c r="AE33" s="1374"/>
      <c r="AF33" s="1377"/>
      <c r="AG33" s="257">
        <f>IF(L33=L32,0,IF(L33=L31,0,1))</f>
        <v>0</v>
      </c>
      <c r="AH33" s="257" t="s">
        <v>367</v>
      </c>
      <c r="AI33" s="257" t="str">
        <f t="shared" si="0"/>
        <v>??</v>
      </c>
      <c r="AJ33" s="286">
        <f t="shared" si="3"/>
        <v>0</v>
      </c>
    </row>
    <row r="34" spans="1:36" ht="12.95" customHeight="1" x14ac:dyDescent="0.2">
      <c r="A34" s="1340"/>
      <c r="B34" s="1343"/>
      <c r="C34" s="1346"/>
      <c r="D34" s="1349"/>
      <c r="E34" s="1352"/>
      <c r="F34" s="1343"/>
      <c r="G34" s="1371"/>
      <c r="H34" s="1356"/>
      <c r="I34" s="1356"/>
      <c r="J34" s="1354"/>
      <c r="K34" s="1356"/>
      <c r="L34" s="1356"/>
      <c r="M34" s="929"/>
      <c r="N34" s="929"/>
      <c r="O34" s="930"/>
      <c r="P34" s="929"/>
      <c r="Q34" s="930"/>
      <c r="R34" s="930"/>
      <c r="S34" s="930"/>
      <c r="T34" s="930"/>
      <c r="U34" s="930"/>
      <c r="V34" s="930"/>
      <c r="W34" s="930"/>
      <c r="X34" s="930"/>
      <c r="Y34" s="930"/>
      <c r="Z34" s="929"/>
      <c r="AA34" s="1360"/>
      <c r="AB34" s="1363"/>
      <c r="AC34" s="1366"/>
      <c r="AD34" s="1374"/>
      <c r="AE34" s="1374"/>
      <c r="AF34" s="1377"/>
      <c r="AG34" s="257">
        <f>IF(L34=L33,0,IF(L34=L32,0,IF(L34=L31,0,1)))</f>
        <v>0</v>
      </c>
      <c r="AH34" s="257" t="s">
        <v>367</v>
      </c>
      <c r="AI34" s="257" t="str">
        <f t="shared" si="0"/>
        <v>??</v>
      </c>
      <c r="AJ34" s="286">
        <f t="shared" si="3"/>
        <v>0</v>
      </c>
    </row>
    <row r="35" spans="1:36" ht="12.95" customHeight="1" x14ac:dyDescent="0.2">
      <c r="A35" s="1340"/>
      <c r="B35" s="1343"/>
      <c r="C35" s="1346"/>
      <c r="D35" s="1349"/>
      <c r="E35" s="1352"/>
      <c r="F35" s="1343"/>
      <c r="G35" s="1371"/>
      <c r="H35" s="1356"/>
      <c r="I35" s="1356"/>
      <c r="J35" s="1354"/>
      <c r="K35" s="1356"/>
      <c r="L35" s="1356"/>
      <c r="M35" s="929"/>
      <c r="N35" s="929"/>
      <c r="O35" s="930"/>
      <c r="P35" s="929"/>
      <c r="Q35" s="930"/>
      <c r="R35" s="930"/>
      <c r="S35" s="930"/>
      <c r="T35" s="930"/>
      <c r="U35" s="930"/>
      <c r="V35" s="930"/>
      <c r="W35" s="930"/>
      <c r="X35" s="930"/>
      <c r="Y35" s="930"/>
      <c r="Z35" s="929"/>
      <c r="AA35" s="1360"/>
      <c r="AB35" s="1363"/>
      <c r="AC35" s="1366"/>
      <c r="AD35" s="1374"/>
      <c r="AE35" s="1374"/>
      <c r="AF35" s="1377"/>
      <c r="AG35" s="257">
        <f>IF(L35=L34,0,IF(L35=L33,0,IF(L35=L32,0,IF(L35=L31,0,1))))</f>
        <v>0</v>
      </c>
      <c r="AH35" s="257" t="s">
        <v>367</v>
      </c>
      <c r="AI35" s="257" t="str">
        <f t="shared" si="0"/>
        <v>??</v>
      </c>
      <c r="AJ35" s="286">
        <f t="shared" si="3"/>
        <v>0</v>
      </c>
    </row>
    <row r="36" spans="1:36" ht="12.95" customHeight="1" x14ac:dyDescent="0.2">
      <c r="A36" s="1340"/>
      <c r="B36" s="1343"/>
      <c r="C36" s="1346"/>
      <c r="D36" s="1349"/>
      <c r="E36" s="1352"/>
      <c r="F36" s="1343"/>
      <c r="G36" s="1371"/>
      <c r="H36" s="1356"/>
      <c r="I36" s="1356"/>
      <c r="J36" s="1354"/>
      <c r="K36" s="1356"/>
      <c r="L36" s="1356"/>
      <c r="M36" s="929"/>
      <c r="N36" s="929"/>
      <c r="O36" s="930"/>
      <c r="P36" s="929"/>
      <c r="Q36" s="930"/>
      <c r="R36" s="930"/>
      <c r="S36" s="930"/>
      <c r="T36" s="930"/>
      <c r="U36" s="930"/>
      <c r="V36" s="930"/>
      <c r="W36" s="930"/>
      <c r="X36" s="930"/>
      <c r="Y36" s="930"/>
      <c r="Z36" s="929"/>
      <c r="AA36" s="1360"/>
      <c r="AB36" s="1363"/>
      <c r="AC36" s="1379" t="str">
        <f>IF(AC31=0,"",IF(AC31&gt;9,"Błąd",""))</f>
        <v/>
      </c>
      <c r="AD36" s="1374"/>
      <c r="AE36" s="1374"/>
      <c r="AF36" s="1377"/>
      <c r="AG36" s="257">
        <f>IF(L36=L35,0,IF(L36=L34,0,IF(L36=L33,0,IF(L36=L32,0,IF(L36=L31,0,1)))))</f>
        <v>0</v>
      </c>
      <c r="AH36" s="257" t="s">
        <v>367</v>
      </c>
      <c r="AI36" s="257" t="str">
        <f t="shared" si="0"/>
        <v>??</v>
      </c>
      <c r="AJ36" s="286">
        <f t="shared" si="3"/>
        <v>0</v>
      </c>
    </row>
    <row r="37" spans="1:36" ht="12.95" customHeight="1" x14ac:dyDescent="0.2">
      <c r="A37" s="1340"/>
      <c r="B37" s="1343"/>
      <c r="C37" s="1346"/>
      <c r="D37" s="1349"/>
      <c r="E37" s="1352"/>
      <c r="F37" s="1343"/>
      <c r="G37" s="1371"/>
      <c r="H37" s="1356"/>
      <c r="I37" s="1356"/>
      <c r="J37" s="1354"/>
      <c r="K37" s="1356"/>
      <c r="L37" s="1356"/>
      <c r="M37" s="929"/>
      <c r="N37" s="929"/>
      <c r="O37" s="930"/>
      <c r="P37" s="929"/>
      <c r="Q37" s="930"/>
      <c r="R37" s="930"/>
      <c r="S37" s="930"/>
      <c r="T37" s="930"/>
      <c r="U37" s="930"/>
      <c r="V37" s="930"/>
      <c r="W37" s="930"/>
      <c r="X37" s="930"/>
      <c r="Y37" s="930"/>
      <c r="Z37" s="929"/>
      <c r="AA37" s="1360"/>
      <c r="AB37" s="1363"/>
      <c r="AC37" s="1379"/>
      <c r="AD37" s="1374"/>
      <c r="AE37" s="1374"/>
      <c r="AF37" s="1377"/>
      <c r="AG37" s="257">
        <f>IF(L37=L36,0,IF(L37=L35,0,IF(L37=L34,0,IF(L37=L33,0,IF(L37=L32,0,IF(L37=L31,0,1))))))</f>
        <v>0</v>
      </c>
      <c r="AH37" s="257" t="s">
        <v>367</v>
      </c>
      <c r="AI37" s="257" t="str">
        <f t="shared" si="0"/>
        <v>??</v>
      </c>
      <c r="AJ37" s="286">
        <f t="shared" si="3"/>
        <v>0</v>
      </c>
    </row>
    <row r="38" spans="1:36" ht="12.95" customHeight="1" thickBot="1" x14ac:dyDescent="0.25">
      <c r="A38" s="1341"/>
      <c r="B38" s="1344"/>
      <c r="C38" s="1347"/>
      <c r="D38" s="1350"/>
      <c r="E38" s="1353"/>
      <c r="F38" s="1344"/>
      <c r="G38" s="1372"/>
      <c r="H38" s="1357"/>
      <c r="I38" s="1357"/>
      <c r="J38" s="1355"/>
      <c r="K38" s="1357"/>
      <c r="L38" s="1357"/>
      <c r="M38" s="287"/>
      <c r="N38" s="287"/>
      <c r="O38" s="288"/>
      <c r="P38" s="287"/>
      <c r="Q38" s="288"/>
      <c r="R38" s="288"/>
      <c r="S38" s="288"/>
      <c r="T38" s="288"/>
      <c r="U38" s="288"/>
      <c r="V38" s="288"/>
      <c r="W38" s="288"/>
      <c r="X38" s="288"/>
      <c r="Y38" s="288"/>
      <c r="Z38" s="287"/>
      <c r="AA38" s="1361"/>
      <c r="AB38" s="1364"/>
      <c r="AC38" s="1380"/>
      <c r="AD38" s="1375"/>
      <c r="AE38" s="1375"/>
      <c r="AF38" s="1378"/>
      <c r="AG38" s="257">
        <f>IF(L38=L37,0,IF(L38=L36,0,IF(L38=L35,0,IF(L38=L34,0,IF(L38=L33,0,IF(L37=L32,0,IF(L38=L31,0,1)))))))</f>
        <v>0</v>
      </c>
      <c r="AH38" s="257" t="s">
        <v>367</v>
      </c>
      <c r="AI38" s="257" t="str">
        <f t="shared" si="0"/>
        <v>??</v>
      </c>
      <c r="AJ38" s="286">
        <f t="shared" si="3"/>
        <v>0</v>
      </c>
    </row>
    <row r="39" spans="1:36" ht="12.95" customHeight="1" thickTop="1" x14ac:dyDescent="0.2">
      <c r="A39" s="1339"/>
      <c r="B39" s="1342"/>
      <c r="C39" s="1345"/>
      <c r="D39" s="1348"/>
      <c r="E39" s="1351"/>
      <c r="F39" s="1343"/>
      <c r="G39" s="1370"/>
      <c r="H39" s="1342"/>
      <c r="I39" s="283" t="s">
        <v>10</v>
      </c>
      <c r="J39" s="1354"/>
      <c r="K39" s="1342"/>
      <c r="L39" s="1358"/>
      <c r="M39" s="284"/>
      <c r="N39" s="284"/>
      <c r="O39" s="285"/>
      <c r="P39" s="284"/>
      <c r="Q39" s="285"/>
      <c r="R39" s="285"/>
      <c r="S39" s="285"/>
      <c r="T39" s="285"/>
      <c r="U39" s="285"/>
      <c r="V39" s="285"/>
      <c r="W39" s="285"/>
      <c r="X39" s="285"/>
      <c r="Y39" s="285"/>
      <c r="Z39" s="284"/>
      <c r="AA39" s="1360">
        <f>SUM(O39:Z46)</f>
        <v>0</v>
      </c>
      <c r="AB39" s="1363"/>
      <c r="AC39" s="1365">
        <f>IF((AA39-AB39)&gt;=0,AA39-AB39,0)</f>
        <v>0</v>
      </c>
      <c r="AD39" s="1373">
        <f>IF(AA39=0,0,IF(AA39&gt;=AB39,1,(AA39+(18-AB39))/18))</f>
        <v>0</v>
      </c>
      <c r="AE39" s="1373" t="str">
        <f>IF(AD39=1,"pe",IF(AD39&gt;0,"ne",""))</f>
        <v/>
      </c>
      <c r="AF39" s="1376"/>
      <c r="AG39" s="257">
        <v>1</v>
      </c>
      <c r="AH39" s="257" t="s">
        <v>367</v>
      </c>
      <c r="AI39" s="257" t="str">
        <f t="shared" si="0"/>
        <v>??</v>
      </c>
      <c r="AJ39" s="286">
        <f>C39</f>
        <v>0</v>
      </c>
    </row>
    <row r="40" spans="1:36" ht="12.95" customHeight="1" x14ac:dyDescent="0.2">
      <c r="A40" s="1340"/>
      <c r="B40" s="1343"/>
      <c r="C40" s="1346"/>
      <c r="D40" s="1349"/>
      <c r="E40" s="1352"/>
      <c r="F40" s="1343"/>
      <c r="G40" s="1371"/>
      <c r="H40" s="1356"/>
      <c r="I40" s="1381"/>
      <c r="J40" s="1354"/>
      <c r="K40" s="1356"/>
      <c r="L40" s="1356"/>
      <c r="M40" s="929"/>
      <c r="N40" s="929"/>
      <c r="O40" s="930"/>
      <c r="P40" s="929"/>
      <c r="Q40" s="930"/>
      <c r="R40" s="930"/>
      <c r="S40" s="930"/>
      <c r="T40" s="930"/>
      <c r="U40" s="930"/>
      <c r="V40" s="930"/>
      <c r="W40" s="930"/>
      <c r="X40" s="930"/>
      <c r="Y40" s="930"/>
      <c r="Z40" s="929"/>
      <c r="AA40" s="1360"/>
      <c r="AB40" s="1363"/>
      <c r="AC40" s="1366"/>
      <c r="AD40" s="1374"/>
      <c r="AE40" s="1374"/>
      <c r="AF40" s="1377"/>
      <c r="AG40" s="257">
        <f>IF(L40=L39,0,1)</f>
        <v>0</v>
      </c>
      <c r="AH40" s="257" t="s">
        <v>367</v>
      </c>
      <c r="AI40" s="257" t="str">
        <f t="shared" si="0"/>
        <v>??</v>
      </c>
      <c r="AJ40" s="286">
        <f>AJ39</f>
        <v>0</v>
      </c>
    </row>
    <row r="41" spans="1:36" ht="12.95" customHeight="1" x14ac:dyDescent="0.2">
      <c r="A41" s="1340"/>
      <c r="B41" s="1343"/>
      <c r="C41" s="1346"/>
      <c r="D41" s="1349"/>
      <c r="E41" s="1352"/>
      <c r="F41" s="1343"/>
      <c r="G41" s="1371"/>
      <c r="H41" s="1356"/>
      <c r="I41" s="1356"/>
      <c r="J41" s="1354"/>
      <c r="K41" s="1356"/>
      <c r="L41" s="1356"/>
      <c r="M41" s="929"/>
      <c r="N41" s="929"/>
      <c r="O41" s="930"/>
      <c r="P41" s="929"/>
      <c r="Q41" s="930"/>
      <c r="R41" s="930"/>
      <c r="S41" s="930"/>
      <c r="T41" s="930"/>
      <c r="U41" s="930"/>
      <c r="V41" s="930"/>
      <c r="W41" s="930"/>
      <c r="X41" s="930"/>
      <c r="Y41" s="930"/>
      <c r="Z41" s="929"/>
      <c r="AA41" s="1360"/>
      <c r="AB41" s="1363"/>
      <c r="AC41" s="1366"/>
      <c r="AD41" s="1374"/>
      <c r="AE41" s="1374"/>
      <c r="AF41" s="1377"/>
      <c r="AG41" s="257">
        <f>IF(L41=L40,0,IF(L41=L39,0,1))</f>
        <v>0</v>
      </c>
      <c r="AH41" s="257" t="s">
        <v>367</v>
      </c>
      <c r="AI41" s="257" t="str">
        <f t="shared" si="0"/>
        <v>??</v>
      </c>
      <c r="AJ41" s="286">
        <f t="shared" si="3"/>
        <v>0</v>
      </c>
    </row>
    <row r="42" spans="1:36" ht="12.95" customHeight="1" x14ac:dyDescent="0.2">
      <c r="A42" s="1340"/>
      <c r="B42" s="1343"/>
      <c r="C42" s="1346"/>
      <c r="D42" s="1349"/>
      <c r="E42" s="1352"/>
      <c r="F42" s="1343"/>
      <c r="G42" s="1371"/>
      <c r="H42" s="1356"/>
      <c r="I42" s="1356"/>
      <c r="J42" s="1354"/>
      <c r="K42" s="1356"/>
      <c r="L42" s="1356"/>
      <c r="M42" s="929"/>
      <c r="N42" s="929"/>
      <c r="O42" s="930"/>
      <c r="P42" s="929"/>
      <c r="Q42" s="930"/>
      <c r="R42" s="930"/>
      <c r="S42" s="930"/>
      <c r="T42" s="930"/>
      <c r="U42" s="930"/>
      <c r="V42" s="930"/>
      <c r="W42" s="930"/>
      <c r="X42" s="930"/>
      <c r="Y42" s="930"/>
      <c r="Z42" s="929"/>
      <c r="AA42" s="1360"/>
      <c r="AB42" s="1363"/>
      <c r="AC42" s="1366"/>
      <c r="AD42" s="1374"/>
      <c r="AE42" s="1374"/>
      <c r="AF42" s="1377"/>
      <c r="AG42" s="257">
        <f>IF(L42=L41,0,IF(L42=L40,0,IF(L42=L39,0,1)))</f>
        <v>0</v>
      </c>
      <c r="AH42" s="257" t="s">
        <v>367</v>
      </c>
      <c r="AI42" s="257" t="str">
        <f t="shared" si="0"/>
        <v>??</v>
      </c>
      <c r="AJ42" s="286">
        <f t="shared" si="3"/>
        <v>0</v>
      </c>
    </row>
    <row r="43" spans="1:36" ht="12.95" customHeight="1" x14ac:dyDescent="0.2">
      <c r="A43" s="1340"/>
      <c r="B43" s="1343"/>
      <c r="C43" s="1346"/>
      <c r="D43" s="1349"/>
      <c r="E43" s="1352"/>
      <c r="F43" s="1343"/>
      <c r="G43" s="1371"/>
      <c r="H43" s="1356"/>
      <c r="I43" s="1356"/>
      <c r="J43" s="1354"/>
      <c r="K43" s="1356"/>
      <c r="L43" s="1356"/>
      <c r="M43" s="929"/>
      <c r="N43" s="929"/>
      <c r="O43" s="930"/>
      <c r="P43" s="929"/>
      <c r="Q43" s="930"/>
      <c r="R43" s="930"/>
      <c r="S43" s="930"/>
      <c r="T43" s="930"/>
      <c r="U43" s="930"/>
      <c r="V43" s="930"/>
      <c r="W43" s="930"/>
      <c r="X43" s="930"/>
      <c r="Y43" s="930"/>
      <c r="Z43" s="929"/>
      <c r="AA43" s="1360"/>
      <c r="AB43" s="1363"/>
      <c r="AC43" s="1366"/>
      <c r="AD43" s="1374"/>
      <c r="AE43" s="1374"/>
      <c r="AF43" s="1377"/>
      <c r="AG43" s="257">
        <f>IF(L43=L42,0,IF(L43=L41,0,IF(L43=L40,0,IF(L43=L39,0,1))))</f>
        <v>0</v>
      </c>
      <c r="AH43" s="257" t="s">
        <v>367</v>
      </c>
      <c r="AI43" s="257" t="str">
        <f t="shared" si="0"/>
        <v>??</v>
      </c>
      <c r="AJ43" s="286">
        <f t="shared" si="3"/>
        <v>0</v>
      </c>
    </row>
    <row r="44" spans="1:36" ht="12.95" customHeight="1" x14ac:dyDescent="0.2">
      <c r="A44" s="1340"/>
      <c r="B44" s="1343"/>
      <c r="C44" s="1346"/>
      <c r="D44" s="1349"/>
      <c r="E44" s="1352"/>
      <c r="F44" s="1343"/>
      <c r="G44" s="1371"/>
      <c r="H44" s="1356"/>
      <c r="I44" s="1356"/>
      <c r="J44" s="1354"/>
      <c r="K44" s="1356"/>
      <c r="L44" s="1356"/>
      <c r="M44" s="929"/>
      <c r="N44" s="929"/>
      <c r="O44" s="930"/>
      <c r="P44" s="929"/>
      <c r="Q44" s="930"/>
      <c r="R44" s="930"/>
      <c r="S44" s="930"/>
      <c r="T44" s="930"/>
      <c r="U44" s="930"/>
      <c r="V44" s="930"/>
      <c r="W44" s="930"/>
      <c r="X44" s="930"/>
      <c r="Y44" s="930"/>
      <c r="Z44" s="929"/>
      <c r="AA44" s="1360"/>
      <c r="AB44" s="1363"/>
      <c r="AC44" s="1379" t="str">
        <f>IF(AC39=0,"",IF(AC39&gt;9,"Błąd",""))</f>
        <v/>
      </c>
      <c r="AD44" s="1374"/>
      <c r="AE44" s="1374"/>
      <c r="AF44" s="1377"/>
      <c r="AG44" s="257">
        <f>IF(L44=L43,0,IF(L44=L42,0,IF(L44=L41,0,IF(L44=L40,0,IF(L44=L39,0,1)))))</f>
        <v>0</v>
      </c>
      <c r="AH44" s="257" t="s">
        <v>367</v>
      </c>
      <c r="AI44" s="257" t="str">
        <f t="shared" si="0"/>
        <v>??</v>
      </c>
      <c r="AJ44" s="286">
        <f t="shared" si="3"/>
        <v>0</v>
      </c>
    </row>
    <row r="45" spans="1:36" ht="12.95" customHeight="1" x14ac:dyDescent="0.2">
      <c r="A45" s="1340"/>
      <c r="B45" s="1343"/>
      <c r="C45" s="1346"/>
      <c r="D45" s="1349"/>
      <c r="E45" s="1352"/>
      <c r="F45" s="1343"/>
      <c r="G45" s="1371"/>
      <c r="H45" s="1356"/>
      <c r="I45" s="1356"/>
      <c r="J45" s="1354"/>
      <c r="K45" s="1356"/>
      <c r="L45" s="1356"/>
      <c r="M45" s="929"/>
      <c r="N45" s="929"/>
      <c r="O45" s="930"/>
      <c r="P45" s="929"/>
      <c r="Q45" s="930"/>
      <c r="R45" s="930"/>
      <c r="S45" s="930"/>
      <c r="T45" s="930"/>
      <c r="U45" s="930"/>
      <c r="V45" s="930"/>
      <c r="W45" s="930"/>
      <c r="X45" s="930"/>
      <c r="Y45" s="930"/>
      <c r="Z45" s="929"/>
      <c r="AA45" s="1360"/>
      <c r="AB45" s="1363"/>
      <c r="AC45" s="1379"/>
      <c r="AD45" s="1374"/>
      <c r="AE45" s="1374"/>
      <c r="AF45" s="1377"/>
      <c r="AG45" s="257">
        <f>IF(L45=L44,0,IF(L45=L43,0,IF(L45=L42,0,IF(L45=L41,0,IF(L45=L40,0,IF(L45=L39,0,1))))))</f>
        <v>0</v>
      </c>
      <c r="AH45" s="257" t="s">
        <v>367</v>
      </c>
      <c r="AI45" s="257" t="str">
        <f t="shared" si="0"/>
        <v>??</v>
      </c>
      <c r="AJ45" s="286">
        <f t="shared" si="3"/>
        <v>0</v>
      </c>
    </row>
    <row r="46" spans="1:36" ht="12.95" customHeight="1" thickBot="1" x14ac:dyDescent="0.25">
      <c r="A46" s="1341"/>
      <c r="B46" s="1344"/>
      <c r="C46" s="1347"/>
      <c r="D46" s="1350"/>
      <c r="E46" s="1353"/>
      <c r="F46" s="1344"/>
      <c r="G46" s="1372"/>
      <c r="H46" s="1357"/>
      <c r="I46" s="1357"/>
      <c r="J46" s="1355"/>
      <c r="K46" s="1357"/>
      <c r="L46" s="1357"/>
      <c r="M46" s="287"/>
      <c r="N46" s="287"/>
      <c r="O46" s="288"/>
      <c r="P46" s="287"/>
      <c r="Q46" s="288"/>
      <c r="R46" s="288"/>
      <c r="S46" s="288"/>
      <c r="T46" s="288"/>
      <c r="U46" s="288"/>
      <c r="V46" s="288"/>
      <c r="W46" s="288"/>
      <c r="X46" s="288"/>
      <c r="Y46" s="288"/>
      <c r="Z46" s="287"/>
      <c r="AA46" s="1361"/>
      <c r="AB46" s="1364"/>
      <c r="AC46" s="1380"/>
      <c r="AD46" s="1375"/>
      <c r="AE46" s="1375"/>
      <c r="AF46" s="1378"/>
      <c r="AG46" s="257">
        <f>IF(L46=L45,0,IF(L46=L44,0,IF(L46=L43,0,IF(L46=L42,0,IF(L46=L41,0,IF(L45=L40,0,IF(L46=L39,0,1)))))))</f>
        <v>0</v>
      </c>
      <c r="AH46" s="257" t="s">
        <v>367</v>
      </c>
      <c r="AI46" s="257" t="str">
        <f t="shared" si="0"/>
        <v>??</v>
      </c>
      <c r="AJ46" s="286">
        <f t="shared" si="3"/>
        <v>0</v>
      </c>
    </row>
    <row r="47" spans="1:36" ht="12.95" customHeight="1" thickTop="1" x14ac:dyDescent="0.2">
      <c r="A47" s="1339"/>
      <c r="B47" s="1342"/>
      <c r="C47" s="1345"/>
      <c r="D47" s="1348"/>
      <c r="E47" s="1351"/>
      <c r="F47" s="1343"/>
      <c r="G47" s="1370"/>
      <c r="H47" s="1342"/>
      <c r="I47" s="283" t="s">
        <v>10</v>
      </c>
      <c r="J47" s="1354"/>
      <c r="K47" s="1342"/>
      <c r="L47" s="1358"/>
      <c r="M47" s="284"/>
      <c r="N47" s="284"/>
      <c r="O47" s="285"/>
      <c r="P47" s="284"/>
      <c r="Q47" s="285"/>
      <c r="R47" s="285"/>
      <c r="S47" s="285"/>
      <c r="T47" s="285"/>
      <c r="U47" s="285"/>
      <c r="V47" s="285"/>
      <c r="W47" s="285"/>
      <c r="X47" s="285"/>
      <c r="Y47" s="285"/>
      <c r="Z47" s="284"/>
      <c r="AA47" s="1360">
        <f>SUM(O47:Z54)</f>
        <v>0</v>
      </c>
      <c r="AB47" s="1363"/>
      <c r="AC47" s="1365">
        <f>IF((AA47-AB47)&gt;=0,AA47-AB47,0)</f>
        <v>0</v>
      </c>
      <c r="AD47" s="1373">
        <f>IF(AA47=0,0,IF(AA47&gt;=AB47,1,(AA47+(18-AB47))/18))</f>
        <v>0</v>
      </c>
      <c r="AE47" s="1373" t="str">
        <f>IF(AD47=1,"pe",IF(AD47&gt;0,"ne",""))</f>
        <v/>
      </c>
      <c r="AF47" s="1376"/>
      <c r="AG47" s="257">
        <v>1</v>
      </c>
      <c r="AH47" s="257" t="s">
        <v>367</v>
      </c>
      <c r="AI47" s="257" t="str">
        <f t="shared" si="0"/>
        <v>??</v>
      </c>
      <c r="AJ47" s="286">
        <f>C47</f>
        <v>0</v>
      </c>
    </row>
    <row r="48" spans="1:36" ht="12.95" customHeight="1" x14ac:dyDescent="0.2">
      <c r="A48" s="1340"/>
      <c r="B48" s="1343"/>
      <c r="C48" s="1346"/>
      <c r="D48" s="1349"/>
      <c r="E48" s="1352"/>
      <c r="F48" s="1343"/>
      <c r="G48" s="1371"/>
      <c r="H48" s="1356"/>
      <c r="I48" s="1381"/>
      <c r="J48" s="1354"/>
      <c r="K48" s="1356"/>
      <c r="L48" s="1356"/>
      <c r="M48" s="929"/>
      <c r="N48" s="929"/>
      <c r="O48" s="930"/>
      <c r="P48" s="929"/>
      <c r="Q48" s="930"/>
      <c r="R48" s="930"/>
      <c r="S48" s="930"/>
      <c r="T48" s="930"/>
      <c r="U48" s="930"/>
      <c r="V48" s="930"/>
      <c r="W48" s="930"/>
      <c r="X48" s="930"/>
      <c r="Y48" s="930"/>
      <c r="Z48" s="929"/>
      <c r="AA48" s="1360"/>
      <c r="AB48" s="1363"/>
      <c r="AC48" s="1366"/>
      <c r="AD48" s="1374"/>
      <c r="AE48" s="1374"/>
      <c r="AF48" s="1377"/>
      <c r="AG48" s="257">
        <f>IF(L48=L47,0,1)</f>
        <v>0</v>
      </c>
      <c r="AH48" s="257" t="s">
        <v>367</v>
      </c>
      <c r="AI48" s="257" t="str">
        <f t="shared" si="0"/>
        <v>??</v>
      </c>
      <c r="AJ48" s="286">
        <f>AJ47</f>
        <v>0</v>
      </c>
    </row>
    <row r="49" spans="1:36" ht="12.95" customHeight="1" x14ac:dyDescent="0.2">
      <c r="A49" s="1340"/>
      <c r="B49" s="1343"/>
      <c r="C49" s="1346"/>
      <c r="D49" s="1349"/>
      <c r="E49" s="1352"/>
      <c r="F49" s="1343"/>
      <c r="G49" s="1371"/>
      <c r="H49" s="1356"/>
      <c r="I49" s="1356"/>
      <c r="J49" s="1354"/>
      <c r="K49" s="1356"/>
      <c r="L49" s="1356"/>
      <c r="M49" s="929"/>
      <c r="N49" s="929"/>
      <c r="O49" s="930"/>
      <c r="P49" s="929"/>
      <c r="Q49" s="930"/>
      <c r="R49" s="930"/>
      <c r="S49" s="930"/>
      <c r="T49" s="930"/>
      <c r="U49" s="930"/>
      <c r="V49" s="930"/>
      <c r="W49" s="930"/>
      <c r="X49" s="930"/>
      <c r="Y49" s="930"/>
      <c r="Z49" s="929"/>
      <c r="AA49" s="1360"/>
      <c r="AB49" s="1363"/>
      <c r="AC49" s="1366"/>
      <c r="AD49" s="1374"/>
      <c r="AE49" s="1374"/>
      <c r="AF49" s="1377"/>
      <c r="AG49" s="257">
        <f>IF(L49=L48,0,IF(L49=L47,0,1))</f>
        <v>0</v>
      </c>
      <c r="AH49" s="257" t="s">
        <v>367</v>
      </c>
      <c r="AI49" s="257" t="str">
        <f t="shared" si="0"/>
        <v>??</v>
      </c>
      <c r="AJ49" s="286">
        <f t="shared" si="3"/>
        <v>0</v>
      </c>
    </row>
    <row r="50" spans="1:36" ht="12.95" customHeight="1" x14ac:dyDescent="0.2">
      <c r="A50" s="1340"/>
      <c r="B50" s="1343"/>
      <c r="C50" s="1346"/>
      <c r="D50" s="1349"/>
      <c r="E50" s="1352"/>
      <c r="F50" s="1343"/>
      <c r="G50" s="1371"/>
      <c r="H50" s="1356"/>
      <c r="I50" s="1356"/>
      <c r="J50" s="1354"/>
      <c r="K50" s="1356"/>
      <c r="L50" s="1356"/>
      <c r="M50" s="929"/>
      <c r="N50" s="929"/>
      <c r="O50" s="930"/>
      <c r="P50" s="929"/>
      <c r="Q50" s="930"/>
      <c r="R50" s="930"/>
      <c r="S50" s="930"/>
      <c r="T50" s="930"/>
      <c r="U50" s="930"/>
      <c r="V50" s="930"/>
      <c r="W50" s="930"/>
      <c r="X50" s="930"/>
      <c r="Y50" s="930"/>
      <c r="Z50" s="929"/>
      <c r="AA50" s="1360"/>
      <c r="AB50" s="1363"/>
      <c r="AC50" s="1366"/>
      <c r="AD50" s="1374"/>
      <c r="AE50" s="1374"/>
      <c r="AF50" s="1377"/>
      <c r="AG50" s="257">
        <f>IF(L50=L49,0,IF(L50=L48,0,IF(L50=L47,0,1)))</f>
        <v>0</v>
      </c>
      <c r="AH50" s="257" t="s">
        <v>367</v>
      </c>
      <c r="AI50" s="257" t="str">
        <f t="shared" si="0"/>
        <v>??</v>
      </c>
      <c r="AJ50" s="286">
        <f t="shared" si="3"/>
        <v>0</v>
      </c>
    </row>
    <row r="51" spans="1:36" ht="12.95" customHeight="1" x14ac:dyDescent="0.2">
      <c r="A51" s="1340"/>
      <c r="B51" s="1343"/>
      <c r="C51" s="1346"/>
      <c r="D51" s="1349"/>
      <c r="E51" s="1352"/>
      <c r="F51" s="1343"/>
      <c r="G51" s="1371"/>
      <c r="H51" s="1356"/>
      <c r="I51" s="1356"/>
      <c r="J51" s="1354"/>
      <c r="K51" s="1356"/>
      <c r="L51" s="1356"/>
      <c r="M51" s="929"/>
      <c r="N51" s="929"/>
      <c r="O51" s="930"/>
      <c r="P51" s="929"/>
      <c r="Q51" s="930"/>
      <c r="R51" s="930"/>
      <c r="S51" s="930"/>
      <c r="T51" s="930"/>
      <c r="U51" s="930"/>
      <c r="V51" s="930"/>
      <c r="W51" s="930"/>
      <c r="X51" s="930"/>
      <c r="Y51" s="930"/>
      <c r="Z51" s="929"/>
      <c r="AA51" s="1360"/>
      <c r="AB51" s="1363"/>
      <c r="AC51" s="1366"/>
      <c r="AD51" s="1374"/>
      <c r="AE51" s="1374"/>
      <c r="AF51" s="1377"/>
      <c r="AG51" s="257">
        <f>IF(L51=L50,0,IF(L51=L49,0,IF(L51=L48,0,IF(L51=L47,0,1))))</f>
        <v>0</v>
      </c>
      <c r="AH51" s="257" t="s">
        <v>367</v>
      </c>
      <c r="AI51" s="257" t="str">
        <f t="shared" si="0"/>
        <v>??</v>
      </c>
      <c r="AJ51" s="286">
        <f t="shared" si="3"/>
        <v>0</v>
      </c>
    </row>
    <row r="52" spans="1:36" ht="12.95" customHeight="1" x14ac:dyDescent="0.2">
      <c r="A52" s="1340"/>
      <c r="B52" s="1343"/>
      <c r="C52" s="1346"/>
      <c r="D52" s="1349"/>
      <c r="E52" s="1352"/>
      <c r="F52" s="1343"/>
      <c r="G52" s="1371"/>
      <c r="H52" s="1356"/>
      <c r="I52" s="1356"/>
      <c r="J52" s="1354"/>
      <c r="K52" s="1356"/>
      <c r="L52" s="1356"/>
      <c r="M52" s="929"/>
      <c r="N52" s="929"/>
      <c r="O52" s="930"/>
      <c r="P52" s="929"/>
      <c r="Q52" s="930"/>
      <c r="R52" s="930"/>
      <c r="S52" s="930"/>
      <c r="T52" s="930"/>
      <c r="U52" s="930"/>
      <c r="V52" s="930"/>
      <c r="W52" s="930"/>
      <c r="X52" s="930"/>
      <c r="Y52" s="930"/>
      <c r="Z52" s="929"/>
      <c r="AA52" s="1360"/>
      <c r="AB52" s="1363"/>
      <c r="AC52" s="1379" t="str">
        <f>IF(AC47=0,"",IF(AC47&gt;9,"Błąd",""))</f>
        <v/>
      </c>
      <c r="AD52" s="1374"/>
      <c r="AE52" s="1374"/>
      <c r="AF52" s="1377"/>
      <c r="AG52" s="257">
        <f>IF(L52=L51,0,IF(L52=L50,0,IF(L52=L49,0,IF(L52=L48,0,IF(L52=L47,0,1)))))</f>
        <v>0</v>
      </c>
      <c r="AH52" s="257" t="s">
        <v>367</v>
      </c>
      <c r="AI52" s="257" t="str">
        <f t="shared" si="0"/>
        <v>??</v>
      </c>
      <c r="AJ52" s="286">
        <f t="shared" si="3"/>
        <v>0</v>
      </c>
    </row>
    <row r="53" spans="1:36" ht="12.95" customHeight="1" x14ac:dyDescent="0.2">
      <c r="A53" s="1340"/>
      <c r="B53" s="1343"/>
      <c r="C53" s="1346"/>
      <c r="D53" s="1349"/>
      <c r="E53" s="1352"/>
      <c r="F53" s="1343"/>
      <c r="G53" s="1371"/>
      <c r="H53" s="1356"/>
      <c r="I53" s="1356"/>
      <c r="J53" s="1354"/>
      <c r="K53" s="1356"/>
      <c r="L53" s="1356"/>
      <c r="M53" s="929"/>
      <c r="N53" s="929"/>
      <c r="O53" s="930"/>
      <c r="P53" s="929"/>
      <c r="Q53" s="930"/>
      <c r="R53" s="930"/>
      <c r="S53" s="930"/>
      <c r="T53" s="930"/>
      <c r="U53" s="930"/>
      <c r="V53" s="930"/>
      <c r="W53" s="930"/>
      <c r="X53" s="930"/>
      <c r="Y53" s="930"/>
      <c r="Z53" s="929"/>
      <c r="AA53" s="1360"/>
      <c r="AB53" s="1363"/>
      <c r="AC53" s="1379"/>
      <c r="AD53" s="1374"/>
      <c r="AE53" s="1374"/>
      <c r="AF53" s="1377"/>
      <c r="AG53" s="257">
        <f>IF(L53=L52,0,IF(L53=L51,0,IF(L53=L50,0,IF(L53=L49,0,IF(L53=L48,0,IF(L53=L47,0,1))))))</f>
        <v>0</v>
      </c>
      <c r="AH53" s="257" t="s">
        <v>367</v>
      </c>
      <c r="AI53" s="257" t="str">
        <f t="shared" si="0"/>
        <v>??</v>
      </c>
      <c r="AJ53" s="286">
        <f t="shared" si="3"/>
        <v>0</v>
      </c>
    </row>
    <row r="54" spans="1:36" ht="12.95" customHeight="1" thickBot="1" x14ac:dyDescent="0.25">
      <c r="A54" s="1341"/>
      <c r="B54" s="1344"/>
      <c r="C54" s="1347"/>
      <c r="D54" s="1350"/>
      <c r="E54" s="1353"/>
      <c r="F54" s="1344"/>
      <c r="G54" s="1372"/>
      <c r="H54" s="1357"/>
      <c r="I54" s="1357"/>
      <c r="J54" s="1355"/>
      <c r="K54" s="1357"/>
      <c r="L54" s="1357"/>
      <c r="M54" s="287"/>
      <c r="N54" s="287"/>
      <c r="O54" s="288"/>
      <c r="P54" s="287"/>
      <c r="Q54" s="288"/>
      <c r="R54" s="288"/>
      <c r="S54" s="288"/>
      <c r="T54" s="288"/>
      <c r="U54" s="288"/>
      <c r="V54" s="288"/>
      <c r="W54" s="288"/>
      <c r="X54" s="288"/>
      <c r="Y54" s="288"/>
      <c r="Z54" s="287"/>
      <c r="AA54" s="1361"/>
      <c r="AB54" s="1364"/>
      <c r="AC54" s="1380"/>
      <c r="AD54" s="1375"/>
      <c r="AE54" s="1375"/>
      <c r="AF54" s="1378"/>
      <c r="AG54" s="257">
        <f>IF(L54=L53,0,IF(L54=L52,0,IF(L54=L51,0,IF(L54=L50,0,IF(L54=L49,0,IF(L53=L48,0,IF(L54=L47,0,1)))))))</f>
        <v>0</v>
      </c>
      <c r="AH54" s="257" t="s">
        <v>367</v>
      </c>
      <c r="AI54" s="257" t="str">
        <f t="shared" si="0"/>
        <v>??</v>
      </c>
      <c r="AJ54" s="286">
        <f t="shared" si="3"/>
        <v>0</v>
      </c>
    </row>
    <row r="55" spans="1:36" ht="12.95" customHeight="1" thickTop="1" x14ac:dyDescent="0.2">
      <c r="A55" s="1339"/>
      <c r="B55" s="1342"/>
      <c r="C55" s="1345"/>
      <c r="D55" s="1348"/>
      <c r="E55" s="1351"/>
      <c r="F55" s="1343"/>
      <c r="G55" s="1370"/>
      <c r="H55" s="1342"/>
      <c r="I55" s="283" t="s">
        <v>10</v>
      </c>
      <c r="J55" s="1354"/>
      <c r="K55" s="1342"/>
      <c r="L55" s="1358"/>
      <c r="M55" s="284"/>
      <c r="N55" s="284"/>
      <c r="O55" s="285"/>
      <c r="P55" s="284"/>
      <c r="Q55" s="285"/>
      <c r="R55" s="285"/>
      <c r="S55" s="285"/>
      <c r="T55" s="285"/>
      <c r="U55" s="285"/>
      <c r="V55" s="285"/>
      <c r="W55" s="285"/>
      <c r="X55" s="285"/>
      <c r="Y55" s="285"/>
      <c r="Z55" s="284"/>
      <c r="AA55" s="1360">
        <f>SUM(O55:Z62)</f>
        <v>0</v>
      </c>
      <c r="AB55" s="1363"/>
      <c r="AC55" s="1365">
        <f>IF((AA55-AB55)&gt;=0,AA55-AB55,0)</f>
        <v>0</v>
      </c>
      <c r="AD55" s="1373">
        <f>IF(AA55=0,0,IF(AA55&gt;=AB55,1,(AA55+(18-AB55))/18))</f>
        <v>0</v>
      </c>
      <c r="AE55" s="1373" t="str">
        <f>IF(AD55=1,"pe",IF(AD55&gt;0,"ne",""))</f>
        <v/>
      </c>
      <c r="AF55" s="1376"/>
      <c r="AG55" s="257">
        <v>1</v>
      </c>
      <c r="AH55" s="257" t="s">
        <v>367</v>
      </c>
      <c r="AI55" s="257" t="str">
        <f t="shared" si="0"/>
        <v>??</v>
      </c>
      <c r="AJ55" s="286">
        <f>C55</f>
        <v>0</v>
      </c>
    </row>
    <row r="56" spans="1:36" ht="12.95" customHeight="1" x14ac:dyDescent="0.2">
      <c r="A56" s="1340"/>
      <c r="B56" s="1343"/>
      <c r="C56" s="1346"/>
      <c r="D56" s="1349"/>
      <c r="E56" s="1352"/>
      <c r="F56" s="1343"/>
      <c r="G56" s="1371"/>
      <c r="H56" s="1356"/>
      <c r="I56" s="1381"/>
      <c r="J56" s="1354"/>
      <c r="K56" s="1356"/>
      <c r="L56" s="1356"/>
      <c r="M56" s="929"/>
      <c r="N56" s="929"/>
      <c r="O56" s="930"/>
      <c r="P56" s="929"/>
      <c r="Q56" s="930"/>
      <c r="R56" s="930"/>
      <c r="S56" s="930"/>
      <c r="T56" s="930"/>
      <c r="U56" s="930"/>
      <c r="V56" s="930"/>
      <c r="W56" s="930"/>
      <c r="X56" s="930"/>
      <c r="Y56" s="930"/>
      <c r="Z56" s="929"/>
      <c r="AA56" s="1360"/>
      <c r="AB56" s="1363"/>
      <c r="AC56" s="1366"/>
      <c r="AD56" s="1374"/>
      <c r="AE56" s="1374"/>
      <c r="AF56" s="1377"/>
      <c r="AG56" s="257">
        <f>IF(L56=L55,0,1)</f>
        <v>0</v>
      </c>
      <c r="AH56" s="257" t="s">
        <v>367</v>
      </c>
      <c r="AI56" s="257" t="str">
        <f t="shared" si="0"/>
        <v>??</v>
      </c>
      <c r="AJ56" s="286">
        <f>AJ55</f>
        <v>0</v>
      </c>
    </row>
    <row r="57" spans="1:36" ht="12.95" customHeight="1" x14ac:dyDescent="0.2">
      <c r="A57" s="1340"/>
      <c r="B57" s="1343"/>
      <c r="C57" s="1346"/>
      <c r="D57" s="1349"/>
      <c r="E57" s="1352"/>
      <c r="F57" s="1343"/>
      <c r="G57" s="1371"/>
      <c r="H57" s="1356"/>
      <c r="I57" s="1356"/>
      <c r="J57" s="1354"/>
      <c r="K57" s="1356"/>
      <c r="L57" s="1356"/>
      <c r="M57" s="929"/>
      <c r="N57" s="929"/>
      <c r="O57" s="930"/>
      <c r="P57" s="929"/>
      <c r="Q57" s="930"/>
      <c r="R57" s="930"/>
      <c r="S57" s="930"/>
      <c r="T57" s="930"/>
      <c r="U57" s="930"/>
      <c r="V57" s="930"/>
      <c r="W57" s="930"/>
      <c r="X57" s="930"/>
      <c r="Y57" s="930"/>
      <c r="Z57" s="929"/>
      <c r="AA57" s="1360"/>
      <c r="AB57" s="1363"/>
      <c r="AC57" s="1366"/>
      <c r="AD57" s="1374"/>
      <c r="AE57" s="1374"/>
      <c r="AF57" s="1377"/>
      <c r="AG57" s="257">
        <f>IF(L57=L56,0,IF(L57=L55,0,1))</f>
        <v>0</v>
      </c>
      <c r="AH57" s="257" t="s">
        <v>367</v>
      </c>
      <c r="AI57" s="257" t="str">
        <f t="shared" si="0"/>
        <v>??</v>
      </c>
      <c r="AJ57" s="286">
        <f t="shared" si="3"/>
        <v>0</v>
      </c>
    </row>
    <row r="58" spans="1:36" ht="12.95" customHeight="1" x14ac:dyDescent="0.2">
      <c r="A58" s="1340"/>
      <c r="B58" s="1343"/>
      <c r="C58" s="1346"/>
      <c r="D58" s="1349"/>
      <c r="E58" s="1352"/>
      <c r="F58" s="1343"/>
      <c r="G58" s="1371"/>
      <c r="H58" s="1356"/>
      <c r="I58" s="1356"/>
      <c r="J58" s="1354"/>
      <c r="K58" s="1356"/>
      <c r="L58" s="1356"/>
      <c r="M58" s="929"/>
      <c r="N58" s="929"/>
      <c r="O58" s="930"/>
      <c r="P58" s="929"/>
      <c r="Q58" s="930"/>
      <c r="R58" s="930"/>
      <c r="S58" s="930"/>
      <c r="T58" s="930"/>
      <c r="U58" s="930"/>
      <c r="V58" s="930"/>
      <c r="W58" s="930"/>
      <c r="X58" s="930"/>
      <c r="Y58" s="930"/>
      <c r="Z58" s="929"/>
      <c r="AA58" s="1360"/>
      <c r="AB58" s="1363"/>
      <c r="AC58" s="1366"/>
      <c r="AD58" s="1374"/>
      <c r="AE58" s="1374"/>
      <c r="AF58" s="1377"/>
      <c r="AG58" s="257">
        <f>IF(L58=L57,0,IF(L58=L56,0,IF(L58=L55,0,1)))</f>
        <v>0</v>
      </c>
      <c r="AH58" s="257" t="s">
        <v>367</v>
      </c>
      <c r="AI58" s="257" t="str">
        <f t="shared" si="0"/>
        <v>??</v>
      </c>
      <c r="AJ58" s="286">
        <f t="shared" si="3"/>
        <v>0</v>
      </c>
    </row>
    <row r="59" spans="1:36" ht="12.95" customHeight="1" x14ac:dyDescent="0.2">
      <c r="A59" s="1340"/>
      <c r="B59" s="1343"/>
      <c r="C59" s="1346"/>
      <c r="D59" s="1349"/>
      <c r="E59" s="1352"/>
      <c r="F59" s="1343"/>
      <c r="G59" s="1371"/>
      <c r="H59" s="1356"/>
      <c r="I59" s="1356"/>
      <c r="J59" s="1354"/>
      <c r="K59" s="1356"/>
      <c r="L59" s="1356"/>
      <c r="M59" s="929"/>
      <c r="N59" s="929"/>
      <c r="O59" s="930"/>
      <c r="P59" s="929"/>
      <c r="Q59" s="930"/>
      <c r="R59" s="930"/>
      <c r="S59" s="930"/>
      <c r="T59" s="930"/>
      <c r="U59" s="930"/>
      <c r="V59" s="930"/>
      <c r="W59" s="930"/>
      <c r="X59" s="930"/>
      <c r="Y59" s="930"/>
      <c r="Z59" s="929"/>
      <c r="AA59" s="1360"/>
      <c r="AB59" s="1363"/>
      <c r="AC59" s="1366"/>
      <c r="AD59" s="1374"/>
      <c r="AE59" s="1374"/>
      <c r="AF59" s="1377"/>
      <c r="AG59" s="257">
        <f>IF(L59=L58,0,IF(L59=L57,0,IF(L59=L56,0,IF(L59=L55,0,1))))</f>
        <v>0</v>
      </c>
      <c r="AH59" s="257" t="s">
        <v>367</v>
      </c>
      <c r="AI59" s="257" t="str">
        <f t="shared" si="0"/>
        <v>??</v>
      </c>
      <c r="AJ59" s="286">
        <f t="shared" si="3"/>
        <v>0</v>
      </c>
    </row>
    <row r="60" spans="1:36" ht="12.95" customHeight="1" x14ac:dyDescent="0.2">
      <c r="A60" s="1340"/>
      <c r="B60" s="1343"/>
      <c r="C60" s="1346"/>
      <c r="D60" s="1349"/>
      <c r="E60" s="1352"/>
      <c r="F60" s="1343"/>
      <c r="G60" s="1371"/>
      <c r="H60" s="1356"/>
      <c r="I60" s="1356"/>
      <c r="J60" s="1354"/>
      <c r="K60" s="1356"/>
      <c r="L60" s="1356"/>
      <c r="M60" s="929"/>
      <c r="N60" s="929"/>
      <c r="O60" s="930"/>
      <c r="P60" s="929"/>
      <c r="Q60" s="930"/>
      <c r="R60" s="930"/>
      <c r="S60" s="930"/>
      <c r="T60" s="930"/>
      <c r="U60" s="930"/>
      <c r="V60" s="930"/>
      <c r="W60" s="930"/>
      <c r="X60" s="930"/>
      <c r="Y60" s="930"/>
      <c r="Z60" s="929"/>
      <c r="AA60" s="1360"/>
      <c r="AB60" s="1363"/>
      <c r="AC60" s="1379" t="str">
        <f>IF(AC55=0,"",IF(AC55&gt;9,"Błąd",""))</f>
        <v/>
      </c>
      <c r="AD60" s="1374"/>
      <c r="AE60" s="1374"/>
      <c r="AF60" s="1377"/>
      <c r="AG60" s="257">
        <f>IF(L60=L59,0,IF(L60=L58,0,IF(L60=L57,0,IF(L60=L56,0,IF(L60=L55,0,1)))))</f>
        <v>0</v>
      </c>
      <c r="AH60" s="257" t="s">
        <v>367</v>
      </c>
      <c r="AI60" s="257" t="str">
        <f t="shared" si="0"/>
        <v>??</v>
      </c>
      <c r="AJ60" s="286">
        <f t="shared" si="3"/>
        <v>0</v>
      </c>
    </row>
    <row r="61" spans="1:36" ht="12.95" customHeight="1" x14ac:dyDescent="0.2">
      <c r="A61" s="1340"/>
      <c r="B61" s="1343"/>
      <c r="C61" s="1346"/>
      <c r="D61" s="1349"/>
      <c r="E61" s="1352"/>
      <c r="F61" s="1343"/>
      <c r="G61" s="1371"/>
      <c r="H61" s="1356"/>
      <c r="I61" s="1356"/>
      <c r="J61" s="1354"/>
      <c r="K61" s="1356"/>
      <c r="L61" s="1356"/>
      <c r="M61" s="929"/>
      <c r="N61" s="929"/>
      <c r="O61" s="930"/>
      <c r="P61" s="929"/>
      <c r="Q61" s="930"/>
      <c r="R61" s="930"/>
      <c r="S61" s="930"/>
      <c r="T61" s="930"/>
      <c r="U61" s="930"/>
      <c r="V61" s="930"/>
      <c r="W61" s="930"/>
      <c r="X61" s="930"/>
      <c r="Y61" s="930"/>
      <c r="Z61" s="929"/>
      <c r="AA61" s="1360"/>
      <c r="AB61" s="1363"/>
      <c r="AC61" s="1379"/>
      <c r="AD61" s="1374"/>
      <c r="AE61" s="1374"/>
      <c r="AF61" s="1377"/>
      <c r="AG61" s="257">
        <f>IF(L61=L60,0,IF(L61=L59,0,IF(L61=L58,0,IF(L61=L57,0,IF(L61=L56,0,IF(L61=L55,0,1))))))</f>
        <v>0</v>
      </c>
      <c r="AH61" s="257" t="s">
        <v>367</v>
      </c>
      <c r="AI61" s="257" t="str">
        <f t="shared" si="0"/>
        <v>??</v>
      </c>
      <c r="AJ61" s="286">
        <f t="shared" si="3"/>
        <v>0</v>
      </c>
    </row>
    <row r="62" spans="1:36" ht="12.95" customHeight="1" thickBot="1" x14ac:dyDescent="0.25">
      <c r="A62" s="1341"/>
      <c r="B62" s="1344"/>
      <c r="C62" s="1347"/>
      <c r="D62" s="1350"/>
      <c r="E62" s="1353"/>
      <c r="F62" s="1344"/>
      <c r="G62" s="1372"/>
      <c r="H62" s="1357"/>
      <c r="I62" s="1357"/>
      <c r="J62" s="1355"/>
      <c r="K62" s="1357"/>
      <c r="L62" s="1357"/>
      <c r="M62" s="287"/>
      <c r="N62" s="287"/>
      <c r="O62" s="288"/>
      <c r="P62" s="287"/>
      <c r="Q62" s="288"/>
      <c r="R62" s="288"/>
      <c r="S62" s="288"/>
      <c r="T62" s="288"/>
      <c r="U62" s="288"/>
      <c r="V62" s="288"/>
      <c r="W62" s="288"/>
      <c r="X62" s="288"/>
      <c r="Y62" s="288"/>
      <c r="Z62" s="287"/>
      <c r="AA62" s="1361"/>
      <c r="AB62" s="1364"/>
      <c r="AC62" s="1380"/>
      <c r="AD62" s="1375"/>
      <c r="AE62" s="1375"/>
      <c r="AF62" s="1378"/>
      <c r="AG62" s="257">
        <f>IF(L62=L61,0,IF(L62=L60,0,IF(L62=L59,0,IF(L62=L58,0,IF(L62=L57,0,IF(L61=L56,0,IF(L62=L55,0,1)))))))</f>
        <v>0</v>
      </c>
      <c r="AH62" s="257" t="s">
        <v>367</v>
      </c>
      <c r="AI62" s="257" t="str">
        <f t="shared" si="0"/>
        <v>??</v>
      </c>
      <c r="AJ62" s="286">
        <f t="shared" si="3"/>
        <v>0</v>
      </c>
    </row>
    <row r="63" spans="1:36" ht="12.95" customHeight="1" thickTop="1" x14ac:dyDescent="0.2">
      <c r="A63" s="1339"/>
      <c r="B63" s="1342"/>
      <c r="C63" s="1345"/>
      <c r="D63" s="1348"/>
      <c r="E63" s="1351"/>
      <c r="F63" s="1343"/>
      <c r="G63" s="1370"/>
      <c r="H63" s="1342"/>
      <c r="I63" s="283" t="s">
        <v>10</v>
      </c>
      <c r="J63" s="1354"/>
      <c r="K63" s="1342"/>
      <c r="L63" s="1358"/>
      <c r="M63" s="284"/>
      <c r="N63" s="284"/>
      <c r="O63" s="285"/>
      <c r="P63" s="284"/>
      <c r="Q63" s="285"/>
      <c r="R63" s="285"/>
      <c r="S63" s="285"/>
      <c r="T63" s="285"/>
      <c r="U63" s="285"/>
      <c r="V63" s="285"/>
      <c r="W63" s="285"/>
      <c r="X63" s="285"/>
      <c r="Y63" s="285"/>
      <c r="Z63" s="284"/>
      <c r="AA63" s="1359">
        <f>SUM(O63:Z70)</f>
        <v>0</v>
      </c>
      <c r="AB63" s="1362"/>
      <c r="AC63" s="1365">
        <f>IF((AA63-AB63)&gt;=0,AA63-AB63,0)</f>
        <v>0</v>
      </c>
      <c r="AD63" s="1373">
        <f>IF(AA63=0,0,IF(AA63&gt;=AB63,1,(AA63+(18-AB63))/18))</f>
        <v>0</v>
      </c>
      <c r="AE63" s="1373" t="str">
        <f>IF(AD63=1,"pe",IF(AD63&gt;0,"ne",""))</f>
        <v/>
      </c>
      <c r="AF63" s="1376"/>
      <c r="AG63" s="257">
        <v>1</v>
      </c>
      <c r="AH63" s="257" t="s">
        <v>367</v>
      </c>
      <c r="AI63" s="257" t="str">
        <f t="shared" si="0"/>
        <v>??</v>
      </c>
      <c r="AJ63" s="286">
        <f>C63</f>
        <v>0</v>
      </c>
    </row>
    <row r="64" spans="1:36" ht="12.95" customHeight="1" x14ac:dyDescent="0.2">
      <c r="A64" s="1340"/>
      <c r="B64" s="1343"/>
      <c r="C64" s="1346"/>
      <c r="D64" s="1349"/>
      <c r="E64" s="1352"/>
      <c r="F64" s="1343"/>
      <c r="G64" s="1371"/>
      <c r="H64" s="1356"/>
      <c r="I64" s="1381"/>
      <c r="J64" s="1354"/>
      <c r="K64" s="1356"/>
      <c r="L64" s="1356"/>
      <c r="M64" s="929"/>
      <c r="N64" s="929"/>
      <c r="O64" s="930"/>
      <c r="P64" s="929"/>
      <c r="Q64" s="930"/>
      <c r="R64" s="930"/>
      <c r="S64" s="930"/>
      <c r="T64" s="930"/>
      <c r="U64" s="930"/>
      <c r="V64" s="930"/>
      <c r="W64" s="930"/>
      <c r="X64" s="930"/>
      <c r="Y64" s="930"/>
      <c r="Z64" s="929"/>
      <c r="AA64" s="1360"/>
      <c r="AB64" s="1363"/>
      <c r="AC64" s="1366"/>
      <c r="AD64" s="1374"/>
      <c r="AE64" s="1374"/>
      <c r="AF64" s="1377"/>
      <c r="AG64" s="257">
        <f>IF(L64=L63,0,1)</f>
        <v>0</v>
      </c>
      <c r="AH64" s="257" t="s">
        <v>367</v>
      </c>
      <c r="AI64" s="257" t="str">
        <f t="shared" si="0"/>
        <v>??</v>
      </c>
      <c r="AJ64" s="286">
        <f>AJ63</f>
        <v>0</v>
      </c>
    </row>
    <row r="65" spans="1:36" ht="12.95" customHeight="1" x14ac:dyDescent="0.2">
      <c r="A65" s="1340"/>
      <c r="B65" s="1343"/>
      <c r="C65" s="1346"/>
      <c r="D65" s="1349"/>
      <c r="E65" s="1352"/>
      <c r="F65" s="1343"/>
      <c r="G65" s="1371"/>
      <c r="H65" s="1356"/>
      <c r="I65" s="1356"/>
      <c r="J65" s="1354"/>
      <c r="K65" s="1356"/>
      <c r="L65" s="1356"/>
      <c r="M65" s="929"/>
      <c r="N65" s="929"/>
      <c r="O65" s="930"/>
      <c r="P65" s="929"/>
      <c r="Q65" s="930"/>
      <c r="R65" s="930"/>
      <c r="S65" s="930"/>
      <c r="T65" s="930"/>
      <c r="U65" s="930"/>
      <c r="V65" s="930"/>
      <c r="W65" s="930"/>
      <c r="X65" s="930"/>
      <c r="Y65" s="930"/>
      <c r="Z65" s="929"/>
      <c r="AA65" s="1360"/>
      <c r="AB65" s="1363"/>
      <c r="AC65" s="1366"/>
      <c r="AD65" s="1374"/>
      <c r="AE65" s="1374"/>
      <c r="AF65" s="1377"/>
      <c r="AG65" s="257">
        <f>IF(L65=L64,0,IF(L65=L63,0,1))</f>
        <v>0</v>
      </c>
      <c r="AH65" s="257" t="s">
        <v>367</v>
      </c>
      <c r="AI65" s="257" t="str">
        <f t="shared" si="0"/>
        <v>??</v>
      </c>
      <c r="AJ65" s="286">
        <f t="shared" si="3"/>
        <v>0</v>
      </c>
    </row>
    <row r="66" spans="1:36" ht="12.95" customHeight="1" x14ac:dyDescent="0.2">
      <c r="A66" s="1340"/>
      <c r="B66" s="1343"/>
      <c r="C66" s="1346"/>
      <c r="D66" s="1349"/>
      <c r="E66" s="1352"/>
      <c r="F66" s="1343"/>
      <c r="G66" s="1371"/>
      <c r="H66" s="1356"/>
      <c r="I66" s="1356"/>
      <c r="J66" s="1354"/>
      <c r="K66" s="1356"/>
      <c r="L66" s="1356"/>
      <c r="M66" s="929"/>
      <c r="N66" s="929"/>
      <c r="O66" s="930"/>
      <c r="P66" s="929"/>
      <c r="Q66" s="930"/>
      <c r="R66" s="930"/>
      <c r="S66" s="930"/>
      <c r="T66" s="930"/>
      <c r="U66" s="930"/>
      <c r="V66" s="930"/>
      <c r="W66" s="930"/>
      <c r="X66" s="930"/>
      <c r="Y66" s="930"/>
      <c r="Z66" s="929"/>
      <c r="AA66" s="1360"/>
      <c r="AB66" s="1363"/>
      <c r="AC66" s="1366"/>
      <c r="AD66" s="1374"/>
      <c r="AE66" s="1374"/>
      <c r="AF66" s="1377"/>
      <c r="AG66" s="257">
        <f>IF(L66=L65,0,IF(L66=L64,0,IF(L66=L63,0,1)))</f>
        <v>0</v>
      </c>
      <c r="AH66" s="257" t="s">
        <v>367</v>
      </c>
      <c r="AI66" s="257" t="str">
        <f t="shared" si="0"/>
        <v>??</v>
      </c>
      <c r="AJ66" s="286">
        <f t="shared" si="3"/>
        <v>0</v>
      </c>
    </row>
    <row r="67" spans="1:36" ht="12.95" customHeight="1" x14ac:dyDescent="0.2">
      <c r="A67" s="1340"/>
      <c r="B67" s="1343"/>
      <c r="C67" s="1346"/>
      <c r="D67" s="1349"/>
      <c r="E67" s="1352"/>
      <c r="F67" s="1343"/>
      <c r="G67" s="1371"/>
      <c r="H67" s="1356"/>
      <c r="I67" s="1356"/>
      <c r="J67" s="1354"/>
      <c r="K67" s="1356"/>
      <c r="L67" s="1356"/>
      <c r="M67" s="929"/>
      <c r="N67" s="929"/>
      <c r="O67" s="930"/>
      <c r="P67" s="929"/>
      <c r="Q67" s="930"/>
      <c r="R67" s="930"/>
      <c r="S67" s="930"/>
      <c r="T67" s="930"/>
      <c r="U67" s="930"/>
      <c r="V67" s="930"/>
      <c r="W67" s="930"/>
      <c r="X67" s="930"/>
      <c r="Y67" s="930"/>
      <c r="Z67" s="929"/>
      <c r="AA67" s="1360"/>
      <c r="AB67" s="1363"/>
      <c r="AC67" s="1366"/>
      <c r="AD67" s="1374"/>
      <c r="AE67" s="1374"/>
      <c r="AF67" s="1377"/>
      <c r="AG67" s="257">
        <f>IF(L67=L66,0,IF(L67=L65,0,IF(L67=L64,0,IF(L67=L63,0,1))))</f>
        <v>0</v>
      </c>
      <c r="AH67" s="257" t="s">
        <v>367</v>
      </c>
      <c r="AI67" s="257" t="str">
        <f t="shared" si="0"/>
        <v>??</v>
      </c>
      <c r="AJ67" s="286">
        <f t="shared" si="3"/>
        <v>0</v>
      </c>
    </row>
    <row r="68" spans="1:36" ht="12.95" customHeight="1" x14ac:dyDescent="0.2">
      <c r="A68" s="1340"/>
      <c r="B68" s="1343"/>
      <c r="C68" s="1346"/>
      <c r="D68" s="1349"/>
      <c r="E68" s="1352"/>
      <c r="F68" s="1343"/>
      <c r="G68" s="1371"/>
      <c r="H68" s="1356"/>
      <c r="I68" s="1356"/>
      <c r="J68" s="1354"/>
      <c r="K68" s="1356"/>
      <c r="L68" s="1356"/>
      <c r="M68" s="929"/>
      <c r="N68" s="929"/>
      <c r="O68" s="930"/>
      <c r="P68" s="929"/>
      <c r="Q68" s="930"/>
      <c r="R68" s="930"/>
      <c r="S68" s="930"/>
      <c r="T68" s="930"/>
      <c r="U68" s="930"/>
      <c r="V68" s="930"/>
      <c r="W68" s="930"/>
      <c r="X68" s="930"/>
      <c r="Y68" s="930"/>
      <c r="Z68" s="929"/>
      <c r="AA68" s="1360"/>
      <c r="AB68" s="1363"/>
      <c r="AC68" s="1379" t="str">
        <f>IF(AC63=0,"",IF(AC63&gt;9,"Błąd",""))</f>
        <v/>
      </c>
      <c r="AD68" s="1374"/>
      <c r="AE68" s="1374"/>
      <c r="AF68" s="1377"/>
      <c r="AG68" s="257">
        <f>IF(L68=L67,0,IF(L68=L66,0,IF(L68=L65,0,IF(L68=L64,0,IF(L68=L63,0,1)))))</f>
        <v>0</v>
      </c>
      <c r="AH68" s="257" t="s">
        <v>367</v>
      </c>
      <c r="AI68" s="257" t="str">
        <f t="shared" si="0"/>
        <v>??</v>
      </c>
      <c r="AJ68" s="286">
        <f t="shared" si="3"/>
        <v>0</v>
      </c>
    </row>
    <row r="69" spans="1:36" ht="12.95" customHeight="1" x14ac:dyDescent="0.2">
      <c r="A69" s="1340"/>
      <c r="B69" s="1343"/>
      <c r="C69" s="1346"/>
      <c r="D69" s="1349"/>
      <c r="E69" s="1352"/>
      <c r="F69" s="1343"/>
      <c r="G69" s="1371"/>
      <c r="H69" s="1356"/>
      <c r="I69" s="1356"/>
      <c r="J69" s="1354"/>
      <c r="K69" s="1356"/>
      <c r="L69" s="1356"/>
      <c r="M69" s="929"/>
      <c r="N69" s="929"/>
      <c r="O69" s="930"/>
      <c r="P69" s="929"/>
      <c r="Q69" s="930"/>
      <c r="R69" s="930"/>
      <c r="S69" s="930"/>
      <c r="T69" s="930"/>
      <c r="U69" s="930"/>
      <c r="V69" s="930"/>
      <c r="W69" s="930"/>
      <c r="X69" s="930"/>
      <c r="Y69" s="930"/>
      <c r="Z69" s="929"/>
      <c r="AA69" s="1360"/>
      <c r="AB69" s="1363"/>
      <c r="AC69" s="1379"/>
      <c r="AD69" s="1374"/>
      <c r="AE69" s="1374"/>
      <c r="AF69" s="1377"/>
      <c r="AG69" s="257">
        <f>IF(L69=L68,0,IF(L69=L67,0,IF(L69=L66,0,IF(L69=L65,0,IF(L69=L64,0,IF(L69=L63,0,1))))))</f>
        <v>0</v>
      </c>
      <c r="AH69" s="257" t="s">
        <v>367</v>
      </c>
      <c r="AI69" s="257" t="str">
        <f t="shared" si="0"/>
        <v>??</v>
      </c>
      <c r="AJ69" s="286">
        <f t="shared" si="3"/>
        <v>0</v>
      </c>
    </row>
    <row r="70" spans="1:36" ht="12.95" customHeight="1" thickBot="1" x14ac:dyDescent="0.25">
      <c r="A70" s="1341"/>
      <c r="B70" s="1344"/>
      <c r="C70" s="1347"/>
      <c r="D70" s="1350"/>
      <c r="E70" s="1353"/>
      <c r="F70" s="1344"/>
      <c r="G70" s="1372"/>
      <c r="H70" s="1357"/>
      <c r="I70" s="1357"/>
      <c r="J70" s="1355"/>
      <c r="K70" s="1357"/>
      <c r="L70" s="1357"/>
      <c r="M70" s="287"/>
      <c r="N70" s="287"/>
      <c r="O70" s="288"/>
      <c r="P70" s="287"/>
      <c r="Q70" s="288"/>
      <c r="R70" s="288"/>
      <c r="S70" s="288"/>
      <c r="T70" s="288"/>
      <c r="U70" s="288"/>
      <c r="V70" s="288"/>
      <c r="W70" s="288"/>
      <c r="X70" s="288"/>
      <c r="Y70" s="288"/>
      <c r="Z70" s="287"/>
      <c r="AA70" s="1361"/>
      <c r="AB70" s="1364"/>
      <c r="AC70" s="1380"/>
      <c r="AD70" s="1375"/>
      <c r="AE70" s="1375"/>
      <c r="AF70" s="1378"/>
      <c r="AG70" s="257">
        <f>IF(L70=L69,0,IF(L70=L68,0,IF(L70=L67,0,IF(L70=L66,0,IF(L70=L65,0,IF(L69=L64,0,IF(L70=L63,0,1)))))))</f>
        <v>0</v>
      </c>
      <c r="AH70" s="257" t="s">
        <v>367</v>
      </c>
      <c r="AI70" s="257" t="str">
        <f t="shared" ref="AI70:AI133" si="4">$C$1</f>
        <v>??</v>
      </c>
      <c r="AJ70" s="286">
        <f t="shared" si="3"/>
        <v>0</v>
      </c>
    </row>
    <row r="71" spans="1:36" ht="12.95" customHeight="1" thickTop="1" x14ac:dyDescent="0.2">
      <c r="A71" s="1339"/>
      <c r="B71" s="1342"/>
      <c r="C71" s="1345"/>
      <c r="D71" s="1348"/>
      <c r="E71" s="1351"/>
      <c r="F71" s="1343"/>
      <c r="G71" s="1370"/>
      <c r="H71" s="1342"/>
      <c r="I71" s="283" t="s">
        <v>10</v>
      </c>
      <c r="J71" s="1354"/>
      <c r="K71" s="1342"/>
      <c r="L71" s="1358"/>
      <c r="M71" s="284"/>
      <c r="N71" s="284"/>
      <c r="O71" s="285"/>
      <c r="P71" s="284"/>
      <c r="Q71" s="285"/>
      <c r="R71" s="285"/>
      <c r="S71" s="285"/>
      <c r="T71" s="285"/>
      <c r="U71" s="285"/>
      <c r="V71" s="285"/>
      <c r="W71" s="285"/>
      <c r="X71" s="285"/>
      <c r="Y71" s="285"/>
      <c r="Z71" s="284"/>
      <c r="AA71" s="1359">
        <f>SUM(O71:Z78)</f>
        <v>0</v>
      </c>
      <c r="AB71" s="1362"/>
      <c r="AC71" s="1365">
        <f>IF((AA71-AB71)&gt;=0,AA71-AB71,0)</f>
        <v>0</v>
      </c>
      <c r="AD71" s="1373">
        <f>IF(AA71=0,0,IF(AA71&gt;=AB71,1,(AA71+(18-AB71))/18))</f>
        <v>0</v>
      </c>
      <c r="AE71" s="1373" t="str">
        <f>IF(AD71=1,"pe",IF(AD71&gt;0,"ne",""))</f>
        <v/>
      </c>
      <c r="AF71" s="1376"/>
      <c r="AG71" s="257">
        <v>1</v>
      </c>
      <c r="AH71" s="257" t="s">
        <v>367</v>
      </c>
      <c r="AI71" s="257" t="str">
        <f t="shared" si="4"/>
        <v>??</v>
      </c>
      <c r="AJ71" s="286">
        <f t="shared" si="3"/>
        <v>0</v>
      </c>
    </row>
    <row r="72" spans="1:36" ht="12.95" customHeight="1" x14ac:dyDescent="0.2">
      <c r="A72" s="1340"/>
      <c r="B72" s="1343"/>
      <c r="C72" s="1346"/>
      <c r="D72" s="1349"/>
      <c r="E72" s="1352"/>
      <c r="F72" s="1343"/>
      <c r="G72" s="1371"/>
      <c r="H72" s="1356"/>
      <c r="I72" s="1381"/>
      <c r="J72" s="1354"/>
      <c r="K72" s="1356"/>
      <c r="L72" s="1356"/>
      <c r="M72" s="929"/>
      <c r="N72" s="929"/>
      <c r="O72" s="930"/>
      <c r="P72" s="929"/>
      <c r="Q72" s="930"/>
      <c r="R72" s="930"/>
      <c r="S72" s="930"/>
      <c r="T72" s="930"/>
      <c r="U72" s="930"/>
      <c r="V72" s="930"/>
      <c r="W72" s="930"/>
      <c r="X72" s="930"/>
      <c r="Y72" s="930"/>
      <c r="Z72" s="929"/>
      <c r="AA72" s="1360"/>
      <c r="AB72" s="1363"/>
      <c r="AC72" s="1366"/>
      <c r="AD72" s="1374"/>
      <c r="AE72" s="1374"/>
      <c r="AF72" s="1377"/>
      <c r="AG72" s="257">
        <f>IF(L72=L71,0,1)</f>
        <v>0</v>
      </c>
      <c r="AH72" s="257" t="s">
        <v>367</v>
      </c>
      <c r="AI72" s="257" t="str">
        <f t="shared" si="4"/>
        <v>??</v>
      </c>
      <c r="AJ72" s="286">
        <f>AJ71</f>
        <v>0</v>
      </c>
    </row>
    <row r="73" spans="1:36" ht="12.95" customHeight="1" x14ac:dyDescent="0.2">
      <c r="A73" s="1340"/>
      <c r="B73" s="1343"/>
      <c r="C73" s="1346"/>
      <c r="D73" s="1349"/>
      <c r="E73" s="1352"/>
      <c r="F73" s="1343"/>
      <c r="G73" s="1371"/>
      <c r="H73" s="1356"/>
      <c r="I73" s="1356"/>
      <c r="J73" s="1354"/>
      <c r="K73" s="1356"/>
      <c r="L73" s="1356"/>
      <c r="M73" s="929"/>
      <c r="N73" s="929"/>
      <c r="O73" s="930"/>
      <c r="P73" s="929"/>
      <c r="Q73" s="930"/>
      <c r="R73" s="930"/>
      <c r="S73" s="930"/>
      <c r="T73" s="930"/>
      <c r="U73" s="930"/>
      <c r="V73" s="930"/>
      <c r="W73" s="930"/>
      <c r="X73" s="930"/>
      <c r="Y73" s="930"/>
      <c r="Z73" s="929"/>
      <c r="AA73" s="1360"/>
      <c r="AB73" s="1363"/>
      <c r="AC73" s="1366"/>
      <c r="AD73" s="1374"/>
      <c r="AE73" s="1374"/>
      <c r="AF73" s="1377"/>
      <c r="AG73" s="257">
        <f>IF(L73=L72,0,IF(L73=L71,0,1))</f>
        <v>0</v>
      </c>
      <c r="AH73" s="257" t="s">
        <v>367</v>
      </c>
      <c r="AI73" s="257" t="str">
        <f t="shared" si="4"/>
        <v>??</v>
      </c>
      <c r="AJ73" s="286">
        <f t="shared" si="3"/>
        <v>0</v>
      </c>
    </row>
    <row r="74" spans="1:36" ht="12.95" customHeight="1" x14ac:dyDescent="0.2">
      <c r="A74" s="1340"/>
      <c r="B74" s="1343"/>
      <c r="C74" s="1346"/>
      <c r="D74" s="1349"/>
      <c r="E74" s="1352"/>
      <c r="F74" s="1343"/>
      <c r="G74" s="1371"/>
      <c r="H74" s="1356"/>
      <c r="I74" s="1356"/>
      <c r="J74" s="1354"/>
      <c r="K74" s="1356"/>
      <c r="L74" s="1356"/>
      <c r="M74" s="929"/>
      <c r="N74" s="929"/>
      <c r="O74" s="930"/>
      <c r="P74" s="929"/>
      <c r="Q74" s="930"/>
      <c r="R74" s="930"/>
      <c r="S74" s="930"/>
      <c r="T74" s="930"/>
      <c r="U74" s="930"/>
      <c r="V74" s="930"/>
      <c r="W74" s="930"/>
      <c r="X74" s="930"/>
      <c r="Y74" s="930"/>
      <c r="Z74" s="929"/>
      <c r="AA74" s="1360"/>
      <c r="AB74" s="1363"/>
      <c r="AC74" s="1366"/>
      <c r="AD74" s="1374"/>
      <c r="AE74" s="1374"/>
      <c r="AF74" s="1377"/>
      <c r="AG74" s="257">
        <f>IF(L74=L73,0,IF(L74=L72,0,IF(L74=L71,0,1)))</f>
        <v>0</v>
      </c>
      <c r="AH74" s="257" t="s">
        <v>367</v>
      </c>
      <c r="AI74" s="257" t="str">
        <f t="shared" si="4"/>
        <v>??</v>
      </c>
      <c r="AJ74" s="286">
        <f t="shared" si="3"/>
        <v>0</v>
      </c>
    </row>
    <row r="75" spans="1:36" ht="12.95" customHeight="1" x14ac:dyDescent="0.2">
      <c r="A75" s="1340"/>
      <c r="B75" s="1343"/>
      <c r="C75" s="1346"/>
      <c r="D75" s="1349"/>
      <c r="E75" s="1352"/>
      <c r="F75" s="1343"/>
      <c r="G75" s="1371"/>
      <c r="H75" s="1356"/>
      <c r="I75" s="1356"/>
      <c r="J75" s="1354"/>
      <c r="K75" s="1356"/>
      <c r="L75" s="1356"/>
      <c r="M75" s="929"/>
      <c r="N75" s="929"/>
      <c r="O75" s="930"/>
      <c r="P75" s="929"/>
      <c r="Q75" s="930"/>
      <c r="R75" s="930"/>
      <c r="S75" s="930"/>
      <c r="T75" s="930"/>
      <c r="U75" s="930"/>
      <c r="V75" s="930"/>
      <c r="W75" s="930"/>
      <c r="X75" s="930"/>
      <c r="Y75" s="930"/>
      <c r="Z75" s="929"/>
      <c r="AA75" s="1360"/>
      <c r="AB75" s="1363"/>
      <c r="AC75" s="1366"/>
      <c r="AD75" s="1374"/>
      <c r="AE75" s="1374"/>
      <c r="AF75" s="1377"/>
      <c r="AG75" s="257">
        <f>IF(L75=L74,0,IF(L75=L73,0,IF(L75=L72,0,IF(L75=L71,0,1))))</f>
        <v>0</v>
      </c>
      <c r="AH75" s="257" t="s">
        <v>367</v>
      </c>
      <c r="AI75" s="257" t="str">
        <f t="shared" si="4"/>
        <v>??</v>
      </c>
      <c r="AJ75" s="286">
        <f t="shared" si="3"/>
        <v>0</v>
      </c>
    </row>
    <row r="76" spans="1:36" ht="12.95" customHeight="1" x14ac:dyDescent="0.2">
      <c r="A76" s="1340"/>
      <c r="B76" s="1343"/>
      <c r="C76" s="1346"/>
      <c r="D76" s="1349"/>
      <c r="E76" s="1352"/>
      <c r="F76" s="1343"/>
      <c r="G76" s="1371"/>
      <c r="H76" s="1356"/>
      <c r="I76" s="1356"/>
      <c r="J76" s="1354"/>
      <c r="K76" s="1356"/>
      <c r="L76" s="1356"/>
      <c r="M76" s="929"/>
      <c r="N76" s="929"/>
      <c r="O76" s="930"/>
      <c r="P76" s="929"/>
      <c r="Q76" s="930"/>
      <c r="R76" s="930"/>
      <c r="S76" s="930"/>
      <c r="T76" s="930"/>
      <c r="U76" s="930"/>
      <c r="V76" s="930"/>
      <c r="W76" s="930"/>
      <c r="X76" s="930"/>
      <c r="Y76" s="930"/>
      <c r="Z76" s="929"/>
      <c r="AA76" s="1360"/>
      <c r="AB76" s="1363"/>
      <c r="AC76" s="1379" t="str">
        <f>IF(AC71=0,"",IF(AC71&gt;9,"Błąd",""))</f>
        <v/>
      </c>
      <c r="AD76" s="1374"/>
      <c r="AE76" s="1374"/>
      <c r="AF76" s="1377"/>
      <c r="AG76" s="257">
        <f>IF(L76=L75,0,IF(L76=L74,0,IF(L76=L73,0,IF(L76=L72,0,IF(L76=L71,0,1)))))</f>
        <v>0</v>
      </c>
      <c r="AH76" s="257" t="s">
        <v>367</v>
      </c>
      <c r="AI76" s="257" t="str">
        <f t="shared" si="4"/>
        <v>??</v>
      </c>
      <c r="AJ76" s="286">
        <f t="shared" si="3"/>
        <v>0</v>
      </c>
    </row>
    <row r="77" spans="1:36" ht="12.95" customHeight="1" x14ac:dyDescent="0.2">
      <c r="A77" s="1340"/>
      <c r="B77" s="1343"/>
      <c r="C77" s="1346"/>
      <c r="D77" s="1349"/>
      <c r="E77" s="1352"/>
      <c r="F77" s="1343"/>
      <c r="G77" s="1371"/>
      <c r="H77" s="1356"/>
      <c r="I77" s="1356"/>
      <c r="J77" s="1354"/>
      <c r="K77" s="1356"/>
      <c r="L77" s="1356"/>
      <c r="M77" s="929"/>
      <c r="N77" s="929"/>
      <c r="O77" s="930"/>
      <c r="P77" s="929"/>
      <c r="Q77" s="930"/>
      <c r="R77" s="930"/>
      <c r="S77" s="930"/>
      <c r="T77" s="930"/>
      <c r="U77" s="930"/>
      <c r="V77" s="930"/>
      <c r="W77" s="930"/>
      <c r="X77" s="930"/>
      <c r="Y77" s="930"/>
      <c r="Z77" s="929"/>
      <c r="AA77" s="1360"/>
      <c r="AB77" s="1363"/>
      <c r="AC77" s="1379"/>
      <c r="AD77" s="1374"/>
      <c r="AE77" s="1374"/>
      <c r="AF77" s="1377"/>
      <c r="AG77" s="257">
        <f>IF(L77=L76,0,IF(L77=L75,0,IF(L77=L74,0,IF(L77=L73,0,IF(L77=L72,0,IF(L77=L71,0,1))))))</f>
        <v>0</v>
      </c>
      <c r="AH77" s="257" t="s">
        <v>367</v>
      </c>
      <c r="AI77" s="257" t="str">
        <f t="shared" si="4"/>
        <v>??</v>
      </c>
      <c r="AJ77" s="286">
        <f t="shared" si="3"/>
        <v>0</v>
      </c>
    </row>
    <row r="78" spans="1:36" ht="12.95" customHeight="1" thickBot="1" x14ac:dyDescent="0.25">
      <c r="A78" s="1341"/>
      <c r="B78" s="1344"/>
      <c r="C78" s="1347"/>
      <c r="D78" s="1350"/>
      <c r="E78" s="1353"/>
      <c r="F78" s="1344"/>
      <c r="G78" s="1372"/>
      <c r="H78" s="1357"/>
      <c r="I78" s="1357"/>
      <c r="J78" s="1355"/>
      <c r="K78" s="1357"/>
      <c r="L78" s="1357"/>
      <c r="M78" s="287"/>
      <c r="N78" s="287"/>
      <c r="O78" s="288"/>
      <c r="P78" s="287"/>
      <c r="Q78" s="288"/>
      <c r="R78" s="288"/>
      <c r="S78" s="288"/>
      <c r="T78" s="288"/>
      <c r="U78" s="288"/>
      <c r="V78" s="288"/>
      <c r="W78" s="288"/>
      <c r="X78" s="288"/>
      <c r="Y78" s="288"/>
      <c r="Z78" s="287"/>
      <c r="AA78" s="1361"/>
      <c r="AB78" s="1364"/>
      <c r="AC78" s="1380"/>
      <c r="AD78" s="1375"/>
      <c r="AE78" s="1375"/>
      <c r="AF78" s="1378"/>
      <c r="AG78" s="257">
        <f>IF(L78=L77,0,IF(L78=L76,0,IF(L78=L75,0,IF(L78=L74,0,IF(L78=L73,0,IF(L77=L72,0,IF(L78=L71,0,1)))))))</f>
        <v>0</v>
      </c>
      <c r="AH78" s="257" t="s">
        <v>367</v>
      </c>
      <c r="AI78" s="257" t="str">
        <f t="shared" si="4"/>
        <v>??</v>
      </c>
      <c r="AJ78" s="286">
        <f t="shared" si="3"/>
        <v>0</v>
      </c>
    </row>
    <row r="79" spans="1:36" ht="21" customHeight="1" thickTop="1" thickBot="1" x14ac:dyDescent="0.35">
      <c r="A79" s="289"/>
      <c r="B79" s="290"/>
      <c r="C79" s="303" t="s">
        <v>368</v>
      </c>
      <c r="D79" s="295"/>
      <c r="E79" s="295"/>
      <c r="F79" s="295"/>
      <c r="G79" s="290"/>
      <c r="H79" s="295"/>
      <c r="I79" s="295"/>
      <c r="J79" s="295"/>
      <c r="K79" s="295"/>
      <c r="L79" s="290"/>
      <c r="M79" s="290"/>
      <c r="N79" s="290"/>
      <c r="O79" s="290"/>
      <c r="P79" s="290"/>
      <c r="Q79" s="290"/>
      <c r="R79" s="296"/>
      <c r="S79" s="296"/>
      <c r="T79" s="296"/>
      <c r="U79" s="296"/>
      <c r="V79" s="296"/>
      <c r="W79" s="296"/>
      <c r="X79" s="296"/>
      <c r="Y79" s="296"/>
      <c r="Z79" s="301"/>
      <c r="AA79" s="304">
        <f>SUM(AA80:AA519)</f>
        <v>3</v>
      </c>
      <c r="AB79" s="304"/>
      <c r="AC79" s="305">
        <f>SUM(AC80:AC519)</f>
        <v>0</v>
      </c>
      <c r="AD79" s="304">
        <f>SUM(AD80:AD519)</f>
        <v>0.16666666666666666</v>
      </c>
      <c r="AE79" s="302"/>
      <c r="AF79" s="282" t="s">
        <v>362</v>
      </c>
      <c r="AI79" s="257" t="str">
        <f t="shared" si="4"/>
        <v>??</v>
      </c>
    </row>
    <row r="80" spans="1:36" ht="12.95" customHeight="1" thickTop="1" x14ac:dyDescent="0.2">
      <c r="A80" s="1339"/>
      <c r="B80" s="1342"/>
      <c r="C80" s="1345"/>
      <c r="D80" s="1348"/>
      <c r="E80" s="1351"/>
      <c r="F80" s="1343"/>
      <c r="G80" s="1370"/>
      <c r="H80" s="1342"/>
      <c r="I80" s="283" t="s">
        <v>10</v>
      </c>
      <c r="J80" s="1354"/>
      <c r="K80" s="1342"/>
      <c r="L80" s="1358"/>
      <c r="M80" s="284"/>
      <c r="N80" s="284"/>
      <c r="O80" s="285"/>
      <c r="P80" s="284"/>
      <c r="Q80" s="285"/>
      <c r="R80" s="285"/>
      <c r="S80" s="285"/>
      <c r="T80" s="285"/>
      <c r="U80" s="285"/>
      <c r="V80" s="285"/>
      <c r="W80" s="285"/>
      <c r="X80" s="285"/>
      <c r="Y80" s="285"/>
      <c r="Z80" s="284"/>
      <c r="AA80" s="1359">
        <f>SUM(O80:Z87)</f>
        <v>0</v>
      </c>
      <c r="AB80" s="1359">
        <f>IF(AA80&gt;0,18,0)</f>
        <v>0</v>
      </c>
      <c r="AC80" s="1365">
        <f>IF((AA80-AB80)&gt;=0,AA80-AB80,0)</f>
        <v>0</v>
      </c>
      <c r="AD80" s="1382">
        <f>IF(AA80&lt;AB80,AA80,AB80)/IF(AB80=0,1,AB80)</f>
        <v>0</v>
      </c>
      <c r="AE80" s="1373" t="str">
        <f>IF(AD80=1,"pe",IF(AD80&gt;0,"ne",""))</f>
        <v/>
      </c>
      <c r="AF80" s="1376"/>
      <c r="AG80" s="257">
        <v>1</v>
      </c>
      <c r="AH80" s="257" t="s">
        <v>369</v>
      </c>
      <c r="AI80" s="257" t="str">
        <f t="shared" si="4"/>
        <v>??</v>
      </c>
      <c r="AJ80" s="286">
        <f>C80</f>
        <v>0</v>
      </c>
    </row>
    <row r="81" spans="1:36" ht="12.95" customHeight="1" x14ac:dyDescent="0.2">
      <c r="A81" s="1340"/>
      <c r="B81" s="1343"/>
      <c r="C81" s="1346"/>
      <c r="D81" s="1349"/>
      <c r="E81" s="1352"/>
      <c r="F81" s="1343"/>
      <c r="G81" s="1371"/>
      <c r="H81" s="1356"/>
      <c r="I81" s="1381"/>
      <c r="J81" s="1354"/>
      <c r="K81" s="1356"/>
      <c r="L81" s="1356"/>
      <c r="M81" s="929"/>
      <c r="N81" s="929"/>
      <c r="O81" s="930"/>
      <c r="P81" s="929"/>
      <c r="Q81" s="930"/>
      <c r="R81" s="930"/>
      <c r="S81" s="930"/>
      <c r="T81" s="930"/>
      <c r="U81" s="930"/>
      <c r="V81" s="930"/>
      <c r="W81" s="930"/>
      <c r="X81" s="930"/>
      <c r="Y81" s="930"/>
      <c r="Z81" s="929"/>
      <c r="AA81" s="1360"/>
      <c r="AB81" s="1360"/>
      <c r="AC81" s="1366"/>
      <c r="AD81" s="1383"/>
      <c r="AE81" s="1374"/>
      <c r="AF81" s="1377"/>
      <c r="AG81" s="257">
        <f>IF(L81=L80,0,1)</f>
        <v>0</v>
      </c>
      <c r="AH81" s="257" t="s">
        <v>369</v>
      </c>
      <c r="AI81" s="257" t="str">
        <f t="shared" si="4"/>
        <v>??</v>
      </c>
      <c r="AJ81" s="286">
        <f t="shared" ref="AJ81:AJ143" si="5">AJ80</f>
        <v>0</v>
      </c>
    </row>
    <row r="82" spans="1:36" ht="12.95" customHeight="1" x14ac:dyDescent="0.2">
      <c r="A82" s="1340"/>
      <c r="B82" s="1343"/>
      <c r="C82" s="1346"/>
      <c r="D82" s="1349"/>
      <c r="E82" s="1352"/>
      <c r="F82" s="1343"/>
      <c r="G82" s="1371"/>
      <c r="H82" s="1356"/>
      <c r="I82" s="1356"/>
      <c r="J82" s="1354"/>
      <c r="K82" s="1356"/>
      <c r="L82" s="1356"/>
      <c r="M82" s="929"/>
      <c r="N82" s="929"/>
      <c r="O82" s="930"/>
      <c r="P82" s="929"/>
      <c r="Q82" s="930"/>
      <c r="R82" s="930"/>
      <c r="S82" s="930"/>
      <c r="T82" s="930"/>
      <c r="U82" s="930"/>
      <c r="V82" s="930"/>
      <c r="W82" s="930"/>
      <c r="X82" s="930"/>
      <c r="Y82" s="930"/>
      <c r="Z82" s="929"/>
      <c r="AA82" s="1360"/>
      <c r="AB82" s="1360"/>
      <c r="AC82" s="1366"/>
      <c r="AD82" s="1383"/>
      <c r="AE82" s="1374"/>
      <c r="AF82" s="1377"/>
      <c r="AG82" s="257">
        <f>IF(L82=L81,0,IF(L82=L80,0,1))</f>
        <v>0</v>
      </c>
      <c r="AH82" s="257" t="s">
        <v>369</v>
      </c>
      <c r="AI82" s="257" t="str">
        <f t="shared" si="4"/>
        <v>??</v>
      </c>
      <c r="AJ82" s="286">
        <f t="shared" si="5"/>
        <v>0</v>
      </c>
    </row>
    <row r="83" spans="1:36" ht="12.95" customHeight="1" x14ac:dyDescent="0.2">
      <c r="A83" s="1340"/>
      <c r="B83" s="1343"/>
      <c r="C83" s="1346"/>
      <c r="D83" s="1349"/>
      <c r="E83" s="1352"/>
      <c r="F83" s="1343"/>
      <c r="G83" s="1371"/>
      <c r="H83" s="1356"/>
      <c r="I83" s="1356"/>
      <c r="J83" s="1354"/>
      <c r="K83" s="1356"/>
      <c r="L83" s="1356"/>
      <c r="M83" s="929"/>
      <c r="N83" s="929"/>
      <c r="O83" s="930"/>
      <c r="P83" s="929"/>
      <c r="Q83" s="930"/>
      <c r="R83" s="930"/>
      <c r="S83" s="930"/>
      <c r="T83" s="930"/>
      <c r="U83" s="930"/>
      <c r="V83" s="930"/>
      <c r="W83" s="930"/>
      <c r="X83" s="930"/>
      <c r="Y83" s="930"/>
      <c r="Z83" s="929"/>
      <c r="AA83" s="1360"/>
      <c r="AB83" s="1360"/>
      <c r="AC83" s="1366"/>
      <c r="AD83" s="1383"/>
      <c r="AE83" s="1374"/>
      <c r="AF83" s="1377"/>
      <c r="AG83" s="257">
        <f>IF(L83=L82,0,IF(L83=L81,0,IF(L83=L80,0,1)))</f>
        <v>0</v>
      </c>
      <c r="AH83" s="257" t="s">
        <v>369</v>
      </c>
      <c r="AI83" s="257" t="str">
        <f t="shared" si="4"/>
        <v>??</v>
      </c>
      <c r="AJ83" s="286">
        <f t="shared" si="5"/>
        <v>0</v>
      </c>
    </row>
    <row r="84" spans="1:36" ht="12.95" customHeight="1" x14ac:dyDescent="0.2">
      <c r="A84" s="1340"/>
      <c r="B84" s="1343"/>
      <c r="C84" s="1346"/>
      <c r="D84" s="1349"/>
      <c r="E84" s="1352"/>
      <c r="F84" s="1343"/>
      <c r="G84" s="1371"/>
      <c r="H84" s="1356"/>
      <c r="I84" s="1356"/>
      <c r="J84" s="1354"/>
      <c r="K84" s="1356"/>
      <c r="L84" s="1356"/>
      <c r="M84" s="929"/>
      <c r="N84" s="929"/>
      <c r="O84" s="930"/>
      <c r="P84" s="929"/>
      <c r="Q84" s="930"/>
      <c r="R84" s="930"/>
      <c r="S84" s="930"/>
      <c r="T84" s="930"/>
      <c r="U84" s="930"/>
      <c r="V84" s="930"/>
      <c r="W84" s="930"/>
      <c r="X84" s="930"/>
      <c r="Y84" s="930"/>
      <c r="Z84" s="929"/>
      <c r="AA84" s="1360"/>
      <c r="AB84" s="1360"/>
      <c r="AC84" s="1366"/>
      <c r="AD84" s="1383"/>
      <c r="AE84" s="1374"/>
      <c r="AF84" s="1377"/>
      <c r="AG84" s="257">
        <f>IF(L84=L83,0,IF(L84=L82,0,IF(L84=L81,0,IF(L84=L80,0,1))))</f>
        <v>0</v>
      </c>
      <c r="AH84" s="257" t="s">
        <v>369</v>
      </c>
      <c r="AI84" s="257" t="str">
        <f t="shared" si="4"/>
        <v>??</v>
      </c>
      <c r="AJ84" s="286">
        <f t="shared" si="5"/>
        <v>0</v>
      </c>
    </row>
    <row r="85" spans="1:36" ht="12.95" customHeight="1" x14ac:dyDescent="0.2">
      <c r="A85" s="1340"/>
      <c r="B85" s="1343"/>
      <c r="C85" s="1346"/>
      <c r="D85" s="1349"/>
      <c r="E85" s="1352"/>
      <c r="F85" s="1343"/>
      <c r="G85" s="1371"/>
      <c r="H85" s="1356"/>
      <c r="I85" s="1356"/>
      <c r="J85" s="1354"/>
      <c r="K85" s="1356"/>
      <c r="L85" s="1356"/>
      <c r="M85" s="929"/>
      <c r="N85" s="929"/>
      <c r="O85" s="930"/>
      <c r="P85" s="929"/>
      <c r="Q85" s="930"/>
      <c r="R85" s="930"/>
      <c r="S85" s="930"/>
      <c r="T85" s="930"/>
      <c r="U85" s="930"/>
      <c r="V85" s="930"/>
      <c r="W85" s="930"/>
      <c r="X85" s="930"/>
      <c r="Y85" s="930"/>
      <c r="Z85" s="929"/>
      <c r="AA85" s="1360"/>
      <c r="AB85" s="1360"/>
      <c r="AC85" s="1379" t="str">
        <f>IF(AC80=0,"",IF(AC80&gt;9,"Błąd",""))</f>
        <v/>
      </c>
      <c r="AD85" s="1383"/>
      <c r="AE85" s="1374"/>
      <c r="AF85" s="1377"/>
      <c r="AG85" s="257">
        <f>IF(L85=L84,0,IF(L85=L83,0,IF(L85=L82,0,IF(L85=L81,0,IF(L85=L80,0,1)))))</f>
        <v>0</v>
      </c>
      <c r="AH85" s="257" t="s">
        <v>369</v>
      </c>
      <c r="AI85" s="257" t="str">
        <f t="shared" si="4"/>
        <v>??</v>
      </c>
      <c r="AJ85" s="286">
        <f t="shared" si="5"/>
        <v>0</v>
      </c>
    </row>
    <row r="86" spans="1:36" ht="12.95" customHeight="1" x14ac:dyDescent="0.2">
      <c r="A86" s="1340"/>
      <c r="B86" s="1343"/>
      <c r="C86" s="1346"/>
      <c r="D86" s="1349"/>
      <c r="E86" s="1352"/>
      <c r="F86" s="1343"/>
      <c r="G86" s="1371"/>
      <c r="H86" s="1356"/>
      <c r="I86" s="1356"/>
      <c r="J86" s="1354"/>
      <c r="K86" s="1356"/>
      <c r="L86" s="1356"/>
      <c r="M86" s="929"/>
      <c r="N86" s="929"/>
      <c r="O86" s="930"/>
      <c r="P86" s="929"/>
      <c r="Q86" s="930"/>
      <c r="R86" s="930"/>
      <c r="S86" s="930"/>
      <c r="T86" s="930"/>
      <c r="U86" s="930"/>
      <c r="V86" s="930"/>
      <c r="W86" s="930"/>
      <c r="X86" s="930"/>
      <c r="Y86" s="930"/>
      <c r="Z86" s="929"/>
      <c r="AA86" s="1360"/>
      <c r="AB86" s="1360"/>
      <c r="AC86" s="1379"/>
      <c r="AD86" s="1383"/>
      <c r="AE86" s="1374"/>
      <c r="AF86" s="1377"/>
      <c r="AG86" s="257">
        <f>IF(L86=L85,0,IF(L86=L84,0,IF(L86=L83,0,IF(L86=L82,0,IF(L86=L81,0,IF(L86=L80,0,1))))))</f>
        <v>0</v>
      </c>
      <c r="AH86" s="257" t="s">
        <v>369</v>
      </c>
      <c r="AI86" s="257" t="str">
        <f t="shared" si="4"/>
        <v>??</v>
      </c>
      <c r="AJ86" s="286">
        <f t="shared" si="5"/>
        <v>0</v>
      </c>
    </row>
    <row r="87" spans="1:36" ht="12.95" customHeight="1" thickBot="1" x14ac:dyDescent="0.25">
      <c r="A87" s="1341"/>
      <c r="B87" s="1344"/>
      <c r="C87" s="1347"/>
      <c r="D87" s="1350"/>
      <c r="E87" s="1353"/>
      <c r="F87" s="1344"/>
      <c r="G87" s="1372"/>
      <c r="H87" s="1357"/>
      <c r="I87" s="1357"/>
      <c r="J87" s="1355"/>
      <c r="K87" s="1357"/>
      <c r="L87" s="1357"/>
      <c r="M87" s="287"/>
      <c r="N87" s="287"/>
      <c r="O87" s="288"/>
      <c r="P87" s="287"/>
      <c r="Q87" s="288"/>
      <c r="R87" s="288"/>
      <c r="S87" s="288"/>
      <c r="T87" s="288"/>
      <c r="U87" s="288"/>
      <c r="V87" s="288"/>
      <c r="W87" s="288"/>
      <c r="X87" s="288"/>
      <c r="Y87" s="288"/>
      <c r="Z87" s="287"/>
      <c r="AA87" s="1361"/>
      <c r="AB87" s="1361"/>
      <c r="AC87" s="1380"/>
      <c r="AD87" s="1384"/>
      <c r="AE87" s="1375"/>
      <c r="AF87" s="1378"/>
      <c r="AG87" s="257">
        <f>IF(L87=L86,0,IF(L87=L85,0,IF(L87=L84,0,IF(L87=L83,0,IF(L87=L82,0,IF(L86=L81,0,IF(L87=L80,0,1)))))))</f>
        <v>0</v>
      </c>
      <c r="AH87" s="257" t="s">
        <v>369</v>
      </c>
      <c r="AI87" s="257" t="str">
        <f t="shared" si="4"/>
        <v>??</v>
      </c>
      <c r="AJ87" s="286">
        <f t="shared" si="5"/>
        <v>0</v>
      </c>
    </row>
    <row r="88" spans="1:36" ht="12.95" customHeight="1" thickTop="1" x14ac:dyDescent="0.2">
      <c r="A88" s="1339"/>
      <c r="B88" s="1342"/>
      <c r="C88" s="1345"/>
      <c r="D88" s="1348"/>
      <c r="E88" s="1351"/>
      <c r="F88" s="1343"/>
      <c r="G88" s="1370"/>
      <c r="H88" s="1342"/>
      <c r="I88" s="283" t="s">
        <v>10</v>
      </c>
      <c r="J88" s="1354"/>
      <c r="K88" s="1342"/>
      <c r="L88" s="1358"/>
      <c r="M88" s="284"/>
      <c r="N88" s="284"/>
      <c r="O88" s="285"/>
      <c r="P88" s="284"/>
      <c r="Q88" s="285"/>
      <c r="R88" s="285"/>
      <c r="S88" s="285"/>
      <c r="T88" s="285"/>
      <c r="U88" s="285"/>
      <c r="V88" s="285"/>
      <c r="W88" s="285"/>
      <c r="X88" s="285"/>
      <c r="Y88" s="285"/>
      <c r="Z88" s="284"/>
      <c r="AA88" s="1359">
        <f>SUM(O88:Z95)</f>
        <v>0</v>
      </c>
      <c r="AB88" s="1359">
        <f>IF(AA88&gt;0,18,0)</f>
        <v>0</v>
      </c>
      <c r="AC88" s="1365">
        <f>IF((AA88-AB88)&gt;=0,AA88-AB88,0)</f>
        <v>0</v>
      </c>
      <c r="AD88" s="1382">
        <f>IF(AA88&lt;AB88,AA88,AB88)/IF(AB88=0,1,AB88)</f>
        <v>0</v>
      </c>
      <c r="AE88" s="1373" t="str">
        <f>IF(AD88=1,"pe",IF(AD88&gt;0,"ne",""))</f>
        <v/>
      </c>
      <c r="AF88" s="1376"/>
      <c r="AG88" s="257">
        <v>1</v>
      </c>
      <c r="AH88" s="257" t="s">
        <v>369</v>
      </c>
      <c r="AI88" s="257" t="str">
        <f t="shared" si="4"/>
        <v>??</v>
      </c>
      <c r="AJ88" s="286">
        <f>C88</f>
        <v>0</v>
      </c>
    </row>
    <row r="89" spans="1:36" ht="12.95" customHeight="1" x14ac:dyDescent="0.2">
      <c r="A89" s="1340"/>
      <c r="B89" s="1343"/>
      <c r="C89" s="1346"/>
      <c r="D89" s="1349"/>
      <c r="E89" s="1352"/>
      <c r="F89" s="1343"/>
      <c r="G89" s="1371"/>
      <c r="H89" s="1356"/>
      <c r="I89" s="1381"/>
      <c r="J89" s="1354"/>
      <c r="K89" s="1356"/>
      <c r="L89" s="1356"/>
      <c r="M89" s="929"/>
      <c r="N89" s="929"/>
      <c r="O89" s="930"/>
      <c r="P89" s="929"/>
      <c r="Q89" s="930"/>
      <c r="R89" s="930"/>
      <c r="S89" s="930"/>
      <c r="T89" s="930"/>
      <c r="U89" s="930"/>
      <c r="V89" s="930"/>
      <c r="W89" s="930"/>
      <c r="X89" s="930"/>
      <c r="Y89" s="930"/>
      <c r="Z89" s="929"/>
      <c r="AA89" s="1360"/>
      <c r="AB89" s="1360"/>
      <c r="AC89" s="1366"/>
      <c r="AD89" s="1383"/>
      <c r="AE89" s="1374"/>
      <c r="AF89" s="1377"/>
      <c r="AG89" s="257">
        <f>IF(L89=L88,0,1)</f>
        <v>0</v>
      </c>
      <c r="AH89" s="257" t="s">
        <v>369</v>
      </c>
      <c r="AI89" s="257" t="str">
        <f t="shared" si="4"/>
        <v>??</v>
      </c>
      <c r="AJ89" s="286">
        <f>AJ88</f>
        <v>0</v>
      </c>
    </row>
    <row r="90" spans="1:36" ht="12.95" customHeight="1" x14ac:dyDescent="0.2">
      <c r="A90" s="1340"/>
      <c r="B90" s="1343"/>
      <c r="C90" s="1346"/>
      <c r="D90" s="1349"/>
      <c r="E90" s="1352"/>
      <c r="F90" s="1343"/>
      <c r="G90" s="1371"/>
      <c r="H90" s="1356"/>
      <c r="I90" s="1356"/>
      <c r="J90" s="1354"/>
      <c r="K90" s="1356"/>
      <c r="L90" s="1356"/>
      <c r="M90" s="929"/>
      <c r="N90" s="929"/>
      <c r="O90" s="930"/>
      <c r="P90" s="929"/>
      <c r="Q90" s="930"/>
      <c r="R90" s="930"/>
      <c r="S90" s="930"/>
      <c r="T90" s="930"/>
      <c r="U90" s="930"/>
      <c r="V90" s="930"/>
      <c r="W90" s="930"/>
      <c r="X90" s="930"/>
      <c r="Y90" s="930"/>
      <c r="Z90" s="929"/>
      <c r="AA90" s="1360"/>
      <c r="AB90" s="1360"/>
      <c r="AC90" s="1366"/>
      <c r="AD90" s="1383"/>
      <c r="AE90" s="1374"/>
      <c r="AF90" s="1377"/>
      <c r="AG90" s="257">
        <f>IF(L90=L89,0,IF(L90=L88,0,1))</f>
        <v>0</v>
      </c>
      <c r="AH90" s="257" t="s">
        <v>369</v>
      </c>
      <c r="AI90" s="257" t="str">
        <f t="shared" si="4"/>
        <v>??</v>
      </c>
      <c r="AJ90" s="286">
        <f t="shared" si="5"/>
        <v>0</v>
      </c>
    </row>
    <row r="91" spans="1:36" ht="12.95" customHeight="1" x14ac:dyDescent="0.2">
      <c r="A91" s="1340"/>
      <c r="B91" s="1343"/>
      <c r="C91" s="1346"/>
      <c r="D91" s="1349"/>
      <c r="E91" s="1352"/>
      <c r="F91" s="1343"/>
      <c r="G91" s="1371"/>
      <c r="H91" s="1356"/>
      <c r="I91" s="1356"/>
      <c r="J91" s="1354"/>
      <c r="K91" s="1356"/>
      <c r="L91" s="1356"/>
      <c r="M91" s="929"/>
      <c r="N91" s="929"/>
      <c r="O91" s="930"/>
      <c r="P91" s="929"/>
      <c r="Q91" s="930"/>
      <c r="R91" s="930"/>
      <c r="S91" s="930"/>
      <c r="T91" s="930"/>
      <c r="U91" s="930"/>
      <c r="V91" s="930"/>
      <c r="W91" s="930"/>
      <c r="X91" s="930"/>
      <c r="Y91" s="930"/>
      <c r="Z91" s="929"/>
      <c r="AA91" s="1360"/>
      <c r="AB91" s="1360"/>
      <c r="AC91" s="1366"/>
      <c r="AD91" s="1383"/>
      <c r="AE91" s="1374"/>
      <c r="AF91" s="1377"/>
      <c r="AG91" s="257">
        <f>IF(L91=L90,0,IF(L91=L89,0,IF(L91=L88,0,1)))</f>
        <v>0</v>
      </c>
      <c r="AH91" s="257" t="s">
        <v>369</v>
      </c>
      <c r="AI91" s="257" t="str">
        <f t="shared" si="4"/>
        <v>??</v>
      </c>
      <c r="AJ91" s="286">
        <f t="shared" si="5"/>
        <v>0</v>
      </c>
    </row>
    <row r="92" spans="1:36" ht="12.95" customHeight="1" x14ac:dyDescent="0.2">
      <c r="A92" s="1340"/>
      <c r="B92" s="1343"/>
      <c r="C92" s="1346"/>
      <c r="D92" s="1349"/>
      <c r="E92" s="1352"/>
      <c r="F92" s="1343"/>
      <c r="G92" s="1371"/>
      <c r="H92" s="1356"/>
      <c r="I92" s="1356"/>
      <c r="J92" s="1354"/>
      <c r="K92" s="1356"/>
      <c r="L92" s="1356"/>
      <c r="M92" s="929"/>
      <c r="N92" s="929"/>
      <c r="O92" s="930"/>
      <c r="P92" s="929"/>
      <c r="Q92" s="930"/>
      <c r="R92" s="930"/>
      <c r="S92" s="930"/>
      <c r="T92" s="930"/>
      <c r="U92" s="930"/>
      <c r="V92" s="930"/>
      <c r="W92" s="930"/>
      <c r="X92" s="930"/>
      <c r="Y92" s="930"/>
      <c r="Z92" s="929"/>
      <c r="AA92" s="1360"/>
      <c r="AB92" s="1360"/>
      <c r="AC92" s="1366"/>
      <c r="AD92" s="1383"/>
      <c r="AE92" s="1374"/>
      <c r="AF92" s="1377"/>
      <c r="AG92" s="257">
        <f>IF(L92=L91,0,IF(L92=L90,0,IF(L92=L89,0,IF(L92=L88,0,1))))</f>
        <v>0</v>
      </c>
      <c r="AH92" s="257" t="s">
        <v>369</v>
      </c>
      <c r="AI92" s="257" t="str">
        <f t="shared" si="4"/>
        <v>??</v>
      </c>
      <c r="AJ92" s="286">
        <f t="shared" si="5"/>
        <v>0</v>
      </c>
    </row>
    <row r="93" spans="1:36" ht="12.95" customHeight="1" x14ac:dyDescent="0.2">
      <c r="A93" s="1340"/>
      <c r="B93" s="1343"/>
      <c r="C93" s="1346"/>
      <c r="D93" s="1349"/>
      <c r="E93" s="1352"/>
      <c r="F93" s="1343"/>
      <c r="G93" s="1371"/>
      <c r="H93" s="1356"/>
      <c r="I93" s="1356"/>
      <c r="J93" s="1354"/>
      <c r="K93" s="1356"/>
      <c r="L93" s="1356"/>
      <c r="M93" s="929"/>
      <c r="N93" s="929"/>
      <c r="O93" s="930"/>
      <c r="P93" s="929"/>
      <c r="Q93" s="930"/>
      <c r="R93" s="930"/>
      <c r="S93" s="930"/>
      <c r="T93" s="930"/>
      <c r="U93" s="930"/>
      <c r="V93" s="930"/>
      <c r="W93" s="930"/>
      <c r="X93" s="930"/>
      <c r="Y93" s="930"/>
      <c r="Z93" s="929"/>
      <c r="AA93" s="1360"/>
      <c r="AB93" s="1360"/>
      <c r="AC93" s="1379" t="str">
        <f>IF(AC88=0,"",IF(AC88&gt;9,"Błąd",""))</f>
        <v/>
      </c>
      <c r="AD93" s="1383"/>
      <c r="AE93" s="1374"/>
      <c r="AF93" s="1377"/>
      <c r="AG93" s="257">
        <f>IF(L93=L92,0,IF(L93=L91,0,IF(L93=L90,0,IF(L93=L89,0,IF(L93=L88,0,1)))))</f>
        <v>0</v>
      </c>
      <c r="AH93" s="257" t="s">
        <v>369</v>
      </c>
      <c r="AI93" s="257" t="str">
        <f t="shared" si="4"/>
        <v>??</v>
      </c>
      <c r="AJ93" s="286">
        <f t="shared" si="5"/>
        <v>0</v>
      </c>
    </row>
    <row r="94" spans="1:36" ht="12.95" customHeight="1" x14ac:dyDescent="0.2">
      <c r="A94" s="1340"/>
      <c r="B94" s="1343"/>
      <c r="C94" s="1346"/>
      <c r="D94" s="1349"/>
      <c r="E94" s="1352"/>
      <c r="F94" s="1343"/>
      <c r="G94" s="1371"/>
      <c r="H94" s="1356"/>
      <c r="I94" s="1356"/>
      <c r="J94" s="1354"/>
      <c r="K94" s="1356"/>
      <c r="L94" s="1356"/>
      <c r="M94" s="929"/>
      <c r="N94" s="929"/>
      <c r="O94" s="930"/>
      <c r="P94" s="929"/>
      <c r="Q94" s="930"/>
      <c r="R94" s="930"/>
      <c r="S94" s="930"/>
      <c r="T94" s="930"/>
      <c r="U94" s="930"/>
      <c r="V94" s="930"/>
      <c r="W94" s="930"/>
      <c r="X94" s="930"/>
      <c r="Y94" s="930"/>
      <c r="Z94" s="929"/>
      <c r="AA94" s="1360"/>
      <c r="AB94" s="1360"/>
      <c r="AC94" s="1379"/>
      <c r="AD94" s="1383"/>
      <c r="AE94" s="1374"/>
      <c r="AF94" s="1377"/>
      <c r="AG94" s="257">
        <f>IF(L94=L93,0,IF(L94=L92,0,IF(L94=L91,0,IF(L94=L90,0,IF(L94=L89,0,IF(L94=L88,0,1))))))</f>
        <v>0</v>
      </c>
      <c r="AH94" s="257" t="s">
        <v>369</v>
      </c>
      <c r="AI94" s="257" t="str">
        <f t="shared" si="4"/>
        <v>??</v>
      </c>
      <c r="AJ94" s="286">
        <f t="shared" si="5"/>
        <v>0</v>
      </c>
    </row>
    <row r="95" spans="1:36" ht="12.95" customHeight="1" thickBot="1" x14ac:dyDescent="0.25">
      <c r="A95" s="1341"/>
      <c r="B95" s="1344"/>
      <c r="C95" s="1347"/>
      <c r="D95" s="1350"/>
      <c r="E95" s="1353"/>
      <c r="F95" s="1344"/>
      <c r="G95" s="1372"/>
      <c r="H95" s="1357"/>
      <c r="I95" s="1357"/>
      <c r="J95" s="1355"/>
      <c r="K95" s="1357"/>
      <c r="L95" s="1357"/>
      <c r="M95" s="287"/>
      <c r="N95" s="287"/>
      <c r="O95" s="288"/>
      <c r="P95" s="287"/>
      <c r="Q95" s="288"/>
      <c r="R95" s="288"/>
      <c r="S95" s="288"/>
      <c r="T95" s="288"/>
      <c r="U95" s="288"/>
      <c r="V95" s="288"/>
      <c r="W95" s="288"/>
      <c r="X95" s="288"/>
      <c r="Y95" s="288"/>
      <c r="Z95" s="287"/>
      <c r="AA95" s="1361"/>
      <c r="AB95" s="1361"/>
      <c r="AC95" s="1380"/>
      <c r="AD95" s="1384"/>
      <c r="AE95" s="1375"/>
      <c r="AF95" s="1378"/>
      <c r="AG95" s="257">
        <f>IF(L95=L94,0,IF(L95=L93,0,IF(L95=L92,0,IF(L95=L91,0,IF(L95=L90,0,IF(L94=L89,0,IF(L95=L88,0,1)))))))</f>
        <v>0</v>
      </c>
      <c r="AH95" s="257" t="s">
        <v>369</v>
      </c>
      <c r="AI95" s="257" t="str">
        <f t="shared" si="4"/>
        <v>??</v>
      </c>
      <c r="AJ95" s="286">
        <f t="shared" si="5"/>
        <v>0</v>
      </c>
    </row>
    <row r="96" spans="1:36" ht="12.95" customHeight="1" thickTop="1" x14ac:dyDescent="0.2">
      <c r="A96" s="1339"/>
      <c r="B96" s="1342"/>
      <c r="C96" s="1345"/>
      <c r="D96" s="1348"/>
      <c r="E96" s="1351"/>
      <c r="F96" s="1343"/>
      <c r="G96" s="1370"/>
      <c r="H96" s="1342"/>
      <c r="I96" s="283" t="s">
        <v>10</v>
      </c>
      <c r="J96" s="1354"/>
      <c r="K96" s="1342"/>
      <c r="L96" s="1358"/>
      <c r="M96" s="284"/>
      <c r="N96" s="284"/>
      <c r="O96" s="285"/>
      <c r="P96" s="284"/>
      <c r="Q96" s="285"/>
      <c r="R96" s="285"/>
      <c r="S96" s="285"/>
      <c r="T96" s="285"/>
      <c r="U96" s="285"/>
      <c r="V96" s="285"/>
      <c r="W96" s="285"/>
      <c r="X96" s="285"/>
      <c r="Y96" s="285"/>
      <c r="Z96" s="284"/>
      <c r="AA96" s="1359">
        <f>SUM(O96:Z103)</f>
        <v>0</v>
      </c>
      <c r="AB96" s="1359">
        <f>IF(AA96&gt;0,18,0)</f>
        <v>0</v>
      </c>
      <c r="AC96" s="1365">
        <f>IF((AA96-AB96)&gt;=0,AA96-AB96,0)</f>
        <v>0</v>
      </c>
      <c r="AD96" s="1382">
        <f>IF(AA96&lt;AB96,AA96,AB96)/IF(AB96=0,1,AB96)</f>
        <v>0</v>
      </c>
      <c r="AE96" s="1373" t="str">
        <f>IF(AD96=1,"pe",IF(AD96&gt;0,"ne",""))</f>
        <v/>
      </c>
      <c r="AF96" s="1376"/>
      <c r="AG96" s="257">
        <v>1</v>
      </c>
      <c r="AH96" s="257" t="s">
        <v>369</v>
      </c>
      <c r="AI96" s="257" t="str">
        <f t="shared" si="4"/>
        <v>??</v>
      </c>
      <c r="AJ96" s="286">
        <f>C96</f>
        <v>0</v>
      </c>
    </row>
    <row r="97" spans="1:36" ht="12.95" customHeight="1" x14ac:dyDescent="0.2">
      <c r="A97" s="1340"/>
      <c r="B97" s="1343"/>
      <c r="C97" s="1346"/>
      <c r="D97" s="1349"/>
      <c r="E97" s="1352"/>
      <c r="F97" s="1343"/>
      <c r="G97" s="1371"/>
      <c r="H97" s="1356"/>
      <c r="I97" s="1381"/>
      <c r="J97" s="1354"/>
      <c r="K97" s="1356"/>
      <c r="L97" s="1356"/>
      <c r="M97" s="929"/>
      <c r="N97" s="929"/>
      <c r="O97" s="930"/>
      <c r="P97" s="929"/>
      <c r="Q97" s="930"/>
      <c r="R97" s="930"/>
      <c r="S97" s="930"/>
      <c r="T97" s="930"/>
      <c r="U97" s="930"/>
      <c r="V97" s="930"/>
      <c r="W97" s="930"/>
      <c r="X97" s="930"/>
      <c r="Y97" s="930"/>
      <c r="Z97" s="929"/>
      <c r="AA97" s="1360"/>
      <c r="AB97" s="1360"/>
      <c r="AC97" s="1366"/>
      <c r="AD97" s="1383"/>
      <c r="AE97" s="1374"/>
      <c r="AF97" s="1377"/>
      <c r="AG97" s="257">
        <f>IF(L97=L96,0,1)</f>
        <v>0</v>
      </c>
      <c r="AH97" s="257" t="s">
        <v>369</v>
      </c>
      <c r="AI97" s="257" t="str">
        <f t="shared" si="4"/>
        <v>??</v>
      </c>
      <c r="AJ97" s="286">
        <f>AJ96</f>
        <v>0</v>
      </c>
    </row>
    <row r="98" spans="1:36" ht="12.95" customHeight="1" x14ac:dyDescent="0.2">
      <c r="A98" s="1340"/>
      <c r="B98" s="1343"/>
      <c r="C98" s="1346"/>
      <c r="D98" s="1349"/>
      <c r="E98" s="1352"/>
      <c r="F98" s="1343"/>
      <c r="G98" s="1371"/>
      <c r="H98" s="1356"/>
      <c r="I98" s="1356"/>
      <c r="J98" s="1354"/>
      <c r="K98" s="1356"/>
      <c r="L98" s="1356"/>
      <c r="M98" s="929"/>
      <c r="N98" s="929"/>
      <c r="O98" s="930"/>
      <c r="P98" s="929"/>
      <c r="Q98" s="930"/>
      <c r="R98" s="930"/>
      <c r="S98" s="930"/>
      <c r="T98" s="930"/>
      <c r="U98" s="930"/>
      <c r="V98" s="930"/>
      <c r="W98" s="930"/>
      <c r="X98" s="930"/>
      <c r="Y98" s="930"/>
      <c r="Z98" s="929"/>
      <c r="AA98" s="1360"/>
      <c r="AB98" s="1360"/>
      <c r="AC98" s="1366"/>
      <c r="AD98" s="1383"/>
      <c r="AE98" s="1374"/>
      <c r="AF98" s="1377"/>
      <c r="AG98" s="257">
        <f>IF(L98=L97,0,IF(L98=L96,0,1))</f>
        <v>0</v>
      </c>
      <c r="AH98" s="257" t="s">
        <v>369</v>
      </c>
      <c r="AI98" s="257" t="str">
        <f t="shared" si="4"/>
        <v>??</v>
      </c>
      <c r="AJ98" s="286">
        <f t="shared" si="5"/>
        <v>0</v>
      </c>
    </row>
    <row r="99" spans="1:36" ht="12.95" customHeight="1" x14ac:dyDescent="0.2">
      <c r="A99" s="1340"/>
      <c r="B99" s="1343"/>
      <c r="C99" s="1346"/>
      <c r="D99" s="1349"/>
      <c r="E99" s="1352"/>
      <c r="F99" s="1343"/>
      <c r="G99" s="1371"/>
      <c r="H99" s="1356"/>
      <c r="I99" s="1356"/>
      <c r="J99" s="1354"/>
      <c r="K99" s="1356"/>
      <c r="L99" s="1356"/>
      <c r="M99" s="929"/>
      <c r="N99" s="929"/>
      <c r="O99" s="930"/>
      <c r="P99" s="929"/>
      <c r="Q99" s="930"/>
      <c r="R99" s="930"/>
      <c r="S99" s="930"/>
      <c r="T99" s="930"/>
      <c r="U99" s="930"/>
      <c r="V99" s="930"/>
      <c r="W99" s="930"/>
      <c r="X99" s="930"/>
      <c r="Y99" s="930"/>
      <c r="Z99" s="929"/>
      <c r="AA99" s="1360"/>
      <c r="AB99" s="1360"/>
      <c r="AC99" s="1366"/>
      <c r="AD99" s="1383"/>
      <c r="AE99" s="1374"/>
      <c r="AF99" s="1377"/>
      <c r="AG99" s="257">
        <f>IF(L99=L98,0,IF(L99=L97,0,IF(L99=L96,0,1)))</f>
        <v>0</v>
      </c>
      <c r="AH99" s="257" t="s">
        <v>369</v>
      </c>
      <c r="AI99" s="257" t="str">
        <f t="shared" si="4"/>
        <v>??</v>
      </c>
      <c r="AJ99" s="286">
        <f t="shared" si="5"/>
        <v>0</v>
      </c>
    </row>
    <row r="100" spans="1:36" ht="12.95" customHeight="1" x14ac:dyDescent="0.2">
      <c r="A100" s="1340"/>
      <c r="B100" s="1343"/>
      <c r="C100" s="1346"/>
      <c r="D100" s="1349"/>
      <c r="E100" s="1352"/>
      <c r="F100" s="1343"/>
      <c r="G100" s="1371"/>
      <c r="H100" s="1356"/>
      <c r="I100" s="1356"/>
      <c r="J100" s="1354"/>
      <c r="K100" s="1356"/>
      <c r="L100" s="1356"/>
      <c r="M100" s="929"/>
      <c r="N100" s="929"/>
      <c r="O100" s="930"/>
      <c r="P100" s="929"/>
      <c r="Q100" s="930"/>
      <c r="R100" s="930"/>
      <c r="S100" s="930"/>
      <c r="T100" s="930"/>
      <c r="U100" s="930"/>
      <c r="V100" s="930"/>
      <c r="W100" s="930"/>
      <c r="X100" s="930"/>
      <c r="Y100" s="930"/>
      <c r="Z100" s="929"/>
      <c r="AA100" s="1360"/>
      <c r="AB100" s="1360"/>
      <c r="AC100" s="1366"/>
      <c r="AD100" s="1383"/>
      <c r="AE100" s="1374"/>
      <c r="AF100" s="1377"/>
      <c r="AG100" s="257">
        <f>IF(L100=L99,0,IF(L100=L98,0,IF(L100=L97,0,IF(L100=L96,0,1))))</f>
        <v>0</v>
      </c>
      <c r="AH100" s="257" t="s">
        <v>369</v>
      </c>
      <c r="AI100" s="257" t="str">
        <f t="shared" si="4"/>
        <v>??</v>
      </c>
      <c r="AJ100" s="286">
        <f t="shared" si="5"/>
        <v>0</v>
      </c>
    </row>
    <row r="101" spans="1:36" ht="12.95" customHeight="1" x14ac:dyDescent="0.2">
      <c r="A101" s="1340"/>
      <c r="B101" s="1343"/>
      <c r="C101" s="1346"/>
      <c r="D101" s="1349"/>
      <c r="E101" s="1352"/>
      <c r="F101" s="1343"/>
      <c r="G101" s="1371"/>
      <c r="H101" s="1356"/>
      <c r="I101" s="1356"/>
      <c r="J101" s="1354"/>
      <c r="K101" s="1356"/>
      <c r="L101" s="1356"/>
      <c r="M101" s="929"/>
      <c r="N101" s="929"/>
      <c r="O101" s="930"/>
      <c r="P101" s="929"/>
      <c r="Q101" s="930"/>
      <c r="R101" s="930"/>
      <c r="S101" s="930"/>
      <c r="T101" s="930"/>
      <c r="U101" s="930"/>
      <c r="V101" s="930"/>
      <c r="W101" s="930"/>
      <c r="X101" s="930"/>
      <c r="Y101" s="930"/>
      <c r="Z101" s="929"/>
      <c r="AA101" s="1360"/>
      <c r="AB101" s="1360"/>
      <c r="AC101" s="1379" t="str">
        <f>IF(AC96=0,"",IF(AC96&gt;9,"Błąd",""))</f>
        <v/>
      </c>
      <c r="AD101" s="1383"/>
      <c r="AE101" s="1374"/>
      <c r="AF101" s="1377"/>
      <c r="AG101" s="257">
        <f>IF(L101=L100,0,IF(L101=L99,0,IF(L101=L98,0,IF(L101=L97,0,IF(L101=L96,0,1)))))</f>
        <v>0</v>
      </c>
      <c r="AH101" s="257" t="s">
        <v>369</v>
      </c>
      <c r="AI101" s="257" t="str">
        <f t="shared" si="4"/>
        <v>??</v>
      </c>
      <c r="AJ101" s="286">
        <f t="shared" si="5"/>
        <v>0</v>
      </c>
    </row>
    <row r="102" spans="1:36" ht="12.95" customHeight="1" x14ac:dyDescent="0.2">
      <c r="A102" s="1340"/>
      <c r="B102" s="1343"/>
      <c r="C102" s="1346"/>
      <c r="D102" s="1349"/>
      <c r="E102" s="1352"/>
      <c r="F102" s="1343"/>
      <c r="G102" s="1371"/>
      <c r="H102" s="1356"/>
      <c r="I102" s="1356"/>
      <c r="J102" s="1354"/>
      <c r="K102" s="1356"/>
      <c r="L102" s="1356"/>
      <c r="M102" s="929"/>
      <c r="N102" s="929"/>
      <c r="O102" s="930"/>
      <c r="P102" s="929"/>
      <c r="Q102" s="930"/>
      <c r="R102" s="930"/>
      <c r="S102" s="930"/>
      <c r="T102" s="930"/>
      <c r="U102" s="930"/>
      <c r="V102" s="930"/>
      <c r="W102" s="930"/>
      <c r="X102" s="930"/>
      <c r="Y102" s="930"/>
      <c r="Z102" s="929"/>
      <c r="AA102" s="1360"/>
      <c r="AB102" s="1360"/>
      <c r="AC102" s="1379"/>
      <c r="AD102" s="1383"/>
      <c r="AE102" s="1374"/>
      <c r="AF102" s="1377"/>
      <c r="AG102" s="257">
        <f>IF(L102=L101,0,IF(L102=L100,0,IF(L102=L99,0,IF(L102=L98,0,IF(L102=L97,0,IF(L102=L96,0,1))))))</f>
        <v>0</v>
      </c>
      <c r="AH102" s="257" t="s">
        <v>369</v>
      </c>
      <c r="AI102" s="257" t="str">
        <f t="shared" si="4"/>
        <v>??</v>
      </c>
      <c r="AJ102" s="286">
        <f t="shared" si="5"/>
        <v>0</v>
      </c>
    </row>
    <row r="103" spans="1:36" ht="12.95" customHeight="1" thickBot="1" x14ac:dyDescent="0.25">
      <c r="A103" s="1341"/>
      <c r="B103" s="1344"/>
      <c r="C103" s="1347"/>
      <c r="D103" s="1350"/>
      <c r="E103" s="1353"/>
      <c r="F103" s="1344"/>
      <c r="G103" s="1372"/>
      <c r="H103" s="1357"/>
      <c r="I103" s="1357"/>
      <c r="J103" s="1355"/>
      <c r="K103" s="1357"/>
      <c r="L103" s="1357"/>
      <c r="M103" s="287"/>
      <c r="N103" s="287"/>
      <c r="O103" s="288"/>
      <c r="P103" s="287"/>
      <c r="Q103" s="288"/>
      <c r="R103" s="288"/>
      <c r="S103" s="288"/>
      <c r="T103" s="288"/>
      <c r="U103" s="288"/>
      <c r="V103" s="288"/>
      <c r="W103" s="288"/>
      <c r="X103" s="288"/>
      <c r="Y103" s="288"/>
      <c r="Z103" s="287"/>
      <c r="AA103" s="1361"/>
      <c r="AB103" s="1361"/>
      <c r="AC103" s="1380"/>
      <c r="AD103" s="1384"/>
      <c r="AE103" s="1375"/>
      <c r="AF103" s="1378"/>
      <c r="AG103" s="257">
        <f>IF(L103=L102,0,IF(L103=L101,0,IF(L103=L100,0,IF(L103=L99,0,IF(L103=L98,0,IF(L102=L97,0,IF(L103=L96,0,1)))))))</f>
        <v>0</v>
      </c>
      <c r="AH103" s="257" t="s">
        <v>369</v>
      </c>
      <c r="AI103" s="257" t="str">
        <f t="shared" si="4"/>
        <v>??</v>
      </c>
      <c r="AJ103" s="286">
        <f t="shared" si="5"/>
        <v>0</v>
      </c>
    </row>
    <row r="104" spans="1:36" ht="12.95" customHeight="1" thickTop="1" x14ac:dyDescent="0.2">
      <c r="A104" s="1339"/>
      <c r="B104" s="1342"/>
      <c r="C104" s="1345"/>
      <c r="D104" s="1348"/>
      <c r="E104" s="1351"/>
      <c r="F104" s="1343"/>
      <c r="G104" s="1370"/>
      <c r="H104" s="1342"/>
      <c r="I104" s="283" t="s">
        <v>10</v>
      </c>
      <c r="J104" s="1354"/>
      <c r="K104" s="1342" t="s">
        <v>158</v>
      </c>
      <c r="L104" s="1358"/>
      <c r="M104" s="284"/>
      <c r="N104" s="284"/>
      <c r="O104" s="285"/>
      <c r="P104" s="284"/>
      <c r="Q104" s="285"/>
      <c r="R104" s="285"/>
      <c r="S104" s="285"/>
      <c r="T104" s="285"/>
      <c r="U104" s="285"/>
      <c r="V104" s="285"/>
      <c r="W104" s="285"/>
      <c r="X104" s="285"/>
      <c r="Y104" s="285"/>
      <c r="Z104" s="284"/>
      <c r="AA104" s="1359">
        <f>SUM(O104:Z111)</f>
        <v>3</v>
      </c>
      <c r="AB104" s="1359">
        <f>IF(AA104&gt;0,18,0)</f>
        <v>18</v>
      </c>
      <c r="AC104" s="1365">
        <f>IF((AA104-AB104)&gt;=0,AA104-AB104,0)</f>
        <v>0</v>
      </c>
      <c r="AD104" s="1382">
        <f>IF(AA104&lt;AB104,AA104,AB104)/IF(AB104=0,1,AB104)</f>
        <v>0.16666666666666666</v>
      </c>
      <c r="AE104" s="1373" t="str">
        <f>IF(AD104=1,"pe",IF(AD104&gt;0,"ne",""))</f>
        <v>ne</v>
      </c>
      <c r="AF104" s="1376"/>
      <c r="AG104" s="257">
        <v>1</v>
      </c>
      <c r="AH104" s="257" t="s">
        <v>369</v>
      </c>
      <c r="AI104" s="257" t="str">
        <f t="shared" si="4"/>
        <v>??</v>
      </c>
      <c r="AJ104" s="286">
        <f>C104</f>
        <v>0</v>
      </c>
    </row>
    <row r="105" spans="1:36" ht="12.95" customHeight="1" x14ac:dyDescent="0.2">
      <c r="A105" s="1340"/>
      <c r="B105" s="1343"/>
      <c r="C105" s="1346"/>
      <c r="D105" s="1349"/>
      <c r="E105" s="1352"/>
      <c r="F105" s="1343"/>
      <c r="G105" s="1371"/>
      <c r="H105" s="1356"/>
      <c r="I105" s="1381"/>
      <c r="J105" s="1354"/>
      <c r="K105" s="1356"/>
      <c r="L105" s="1356"/>
      <c r="M105" s="929"/>
      <c r="N105" s="929"/>
      <c r="O105" s="930"/>
      <c r="P105" s="929"/>
      <c r="Q105" s="930"/>
      <c r="R105" s="930"/>
      <c r="S105" s="930"/>
      <c r="T105" s="930"/>
      <c r="U105" s="930"/>
      <c r="V105" s="930"/>
      <c r="W105" s="930"/>
      <c r="X105" s="930"/>
      <c r="Y105" s="930"/>
      <c r="Z105" s="929"/>
      <c r="AA105" s="1360"/>
      <c r="AB105" s="1360"/>
      <c r="AC105" s="1366"/>
      <c r="AD105" s="1383"/>
      <c r="AE105" s="1374"/>
      <c r="AF105" s="1377"/>
      <c r="AG105" s="257">
        <f>IF(L105=L104,0,1)</f>
        <v>0</v>
      </c>
      <c r="AH105" s="257" t="s">
        <v>369</v>
      </c>
      <c r="AI105" s="257" t="str">
        <f t="shared" si="4"/>
        <v>??</v>
      </c>
      <c r="AJ105" s="286">
        <f>AJ104</f>
        <v>0</v>
      </c>
    </row>
    <row r="106" spans="1:36" ht="12.95" customHeight="1" x14ac:dyDescent="0.2">
      <c r="A106" s="1340"/>
      <c r="B106" s="1343"/>
      <c r="C106" s="1346"/>
      <c r="D106" s="1349"/>
      <c r="E106" s="1352"/>
      <c r="F106" s="1343"/>
      <c r="G106" s="1371"/>
      <c r="H106" s="1356"/>
      <c r="I106" s="1356"/>
      <c r="J106" s="1354"/>
      <c r="K106" s="1356"/>
      <c r="L106" s="1356"/>
      <c r="M106" s="929"/>
      <c r="N106" s="929"/>
      <c r="O106" s="930"/>
      <c r="P106" s="929"/>
      <c r="Q106" s="930"/>
      <c r="R106" s="930"/>
      <c r="S106" s="930">
        <v>3</v>
      </c>
      <c r="T106" s="930"/>
      <c r="U106" s="930"/>
      <c r="V106" s="930"/>
      <c r="W106" s="930"/>
      <c r="X106" s="930"/>
      <c r="Y106" s="930"/>
      <c r="Z106" s="929"/>
      <c r="AA106" s="1360"/>
      <c r="AB106" s="1360"/>
      <c r="AC106" s="1366"/>
      <c r="AD106" s="1383"/>
      <c r="AE106" s="1374"/>
      <c r="AF106" s="1377"/>
      <c r="AG106" s="257">
        <f>IF(L106=L105,0,IF(L106=L104,0,1))</f>
        <v>0</v>
      </c>
      <c r="AH106" s="257" t="s">
        <v>369</v>
      </c>
      <c r="AI106" s="257" t="str">
        <f t="shared" si="4"/>
        <v>??</v>
      </c>
      <c r="AJ106" s="286">
        <f t="shared" si="5"/>
        <v>0</v>
      </c>
    </row>
    <row r="107" spans="1:36" ht="12.95" customHeight="1" x14ac:dyDescent="0.2">
      <c r="A107" s="1340"/>
      <c r="B107" s="1343"/>
      <c r="C107" s="1346"/>
      <c r="D107" s="1349"/>
      <c r="E107" s="1352"/>
      <c r="F107" s="1343"/>
      <c r="G107" s="1371"/>
      <c r="H107" s="1356"/>
      <c r="I107" s="1356"/>
      <c r="J107" s="1354"/>
      <c r="K107" s="1356"/>
      <c r="L107" s="1356"/>
      <c r="M107" s="929"/>
      <c r="N107" s="929"/>
      <c r="O107" s="930"/>
      <c r="P107" s="929"/>
      <c r="Q107" s="930"/>
      <c r="R107" s="930"/>
      <c r="S107" s="930"/>
      <c r="T107" s="930"/>
      <c r="U107" s="930"/>
      <c r="V107" s="930"/>
      <c r="W107" s="930"/>
      <c r="X107" s="930"/>
      <c r="Y107" s="930"/>
      <c r="Z107" s="929"/>
      <c r="AA107" s="1360"/>
      <c r="AB107" s="1360"/>
      <c r="AC107" s="1366"/>
      <c r="AD107" s="1383"/>
      <c r="AE107" s="1374"/>
      <c r="AF107" s="1377"/>
      <c r="AG107" s="257">
        <f>IF(L107=L106,0,IF(L107=L105,0,IF(L107=L104,0,1)))</f>
        <v>0</v>
      </c>
      <c r="AH107" s="257" t="s">
        <v>369</v>
      </c>
      <c r="AI107" s="257" t="str">
        <f t="shared" si="4"/>
        <v>??</v>
      </c>
      <c r="AJ107" s="286">
        <f t="shared" si="5"/>
        <v>0</v>
      </c>
    </row>
    <row r="108" spans="1:36" ht="12.95" customHeight="1" x14ac:dyDescent="0.2">
      <c r="A108" s="1340"/>
      <c r="B108" s="1343"/>
      <c r="C108" s="1346"/>
      <c r="D108" s="1349"/>
      <c r="E108" s="1352"/>
      <c r="F108" s="1343"/>
      <c r="G108" s="1371"/>
      <c r="H108" s="1356"/>
      <c r="I108" s="1356"/>
      <c r="J108" s="1354"/>
      <c r="K108" s="1356"/>
      <c r="L108" s="1356"/>
      <c r="M108" s="929"/>
      <c r="N108" s="929"/>
      <c r="O108" s="930"/>
      <c r="P108" s="929"/>
      <c r="Q108" s="930"/>
      <c r="R108" s="930"/>
      <c r="S108" s="930"/>
      <c r="T108" s="930"/>
      <c r="U108" s="930"/>
      <c r="V108" s="930"/>
      <c r="W108" s="930"/>
      <c r="X108" s="930"/>
      <c r="Y108" s="930"/>
      <c r="Z108" s="929"/>
      <c r="AA108" s="1360"/>
      <c r="AB108" s="1360"/>
      <c r="AC108" s="1366"/>
      <c r="AD108" s="1383"/>
      <c r="AE108" s="1374"/>
      <c r="AF108" s="1377"/>
      <c r="AG108" s="257">
        <f>IF(L108=L107,0,IF(L108=L106,0,IF(L108=L105,0,IF(L108=L104,0,1))))</f>
        <v>0</v>
      </c>
      <c r="AH108" s="257" t="s">
        <v>369</v>
      </c>
      <c r="AI108" s="257" t="str">
        <f t="shared" si="4"/>
        <v>??</v>
      </c>
      <c r="AJ108" s="286">
        <f t="shared" si="5"/>
        <v>0</v>
      </c>
    </row>
    <row r="109" spans="1:36" ht="12.95" customHeight="1" x14ac:dyDescent="0.2">
      <c r="A109" s="1340"/>
      <c r="B109" s="1343"/>
      <c r="C109" s="1346"/>
      <c r="D109" s="1349"/>
      <c r="E109" s="1352"/>
      <c r="F109" s="1343"/>
      <c r="G109" s="1371"/>
      <c r="H109" s="1356"/>
      <c r="I109" s="1356"/>
      <c r="J109" s="1354"/>
      <c r="K109" s="1356"/>
      <c r="L109" s="1356"/>
      <c r="M109" s="929"/>
      <c r="N109" s="929"/>
      <c r="O109" s="930"/>
      <c r="P109" s="929"/>
      <c r="Q109" s="930"/>
      <c r="R109" s="930"/>
      <c r="S109" s="930"/>
      <c r="T109" s="930"/>
      <c r="U109" s="930"/>
      <c r="V109" s="930"/>
      <c r="W109" s="930"/>
      <c r="X109" s="930"/>
      <c r="Y109" s="930"/>
      <c r="Z109" s="929"/>
      <c r="AA109" s="1360"/>
      <c r="AB109" s="1360"/>
      <c r="AC109" s="1379" t="str">
        <f>IF(AC104=0,"",IF(AC104&gt;9,"Błąd",""))</f>
        <v/>
      </c>
      <c r="AD109" s="1383"/>
      <c r="AE109" s="1374"/>
      <c r="AF109" s="1377"/>
      <c r="AG109" s="257">
        <f>IF(L109=L108,0,IF(L109=L107,0,IF(L109=L106,0,IF(L109=L105,0,IF(L109=L104,0,1)))))</f>
        <v>0</v>
      </c>
      <c r="AH109" s="257" t="s">
        <v>369</v>
      </c>
      <c r="AI109" s="257" t="str">
        <f t="shared" si="4"/>
        <v>??</v>
      </c>
      <c r="AJ109" s="286">
        <f t="shared" si="5"/>
        <v>0</v>
      </c>
    </row>
    <row r="110" spans="1:36" ht="12.95" customHeight="1" x14ac:dyDescent="0.2">
      <c r="A110" s="1340"/>
      <c r="B110" s="1343"/>
      <c r="C110" s="1346"/>
      <c r="D110" s="1349"/>
      <c r="E110" s="1352"/>
      <c r="F110" s="1343"/>
      <c r="G110" s="1371"/>
      <c r="H110" s="1356"/>
      <c r="I110" s="1356"/>
      <c r="J110" s="1354"/>
      <c r="K110" s="1356"/>
      <c r="L110" s="1356"/>
      <c r="M110" s="929"/>
      <c r="N110" s="929"/>
      <c r="O110" s="930"/>
      <c r="P110" s="929"/>
      <c r="Q110" s="930"/>
      <c r="R110" s="930"/>
      <c r="S110" s="930"/>
      <c r="T110" s="930"/>
      <c r="U110" s="930"/>
      <c r="V110" s="930"/>
      <c r="W110" s="930"/>
      <c r="X110" s="930"/>
      <c r="Y110" s="930"/>
      <c r="Z110" s="929"/>
      <c r="AA110" s="1360"/>
      <c r="AB110" s="1360"/>
      <c r="AC110" s="1379"/>
      <c r="AD110" s="1383"/>
      <c r="AE110" s="1374"/>
      <c r="AF110" s="1377"/>
      <c r="AG110" s="257">
        <f>IF(L110=L109,0,IF(L110=L108,0,IF(L110=L107,0,IF(L110=L106,0,IF(L110=L105,0,IF(L110=L104,0,1))))))</f>
        <v>0</v>
      </c>
      <c r="AH110" s="257" t="s">
        <v>369</v>
      </c>
      <c r="AI110" s="257" t="str">
        <f t="shared" si="4"/>
        <v>??</v>
      </c>
      <c r="AJ110" s="286">
        <f t="shared" si="5"/>
        <v>0</v>
      </c>
    </row>
    <row r="111" spans="1:36" ht="12.95" customHeight="1" thickBot="1" x14ac:dyDescent="0.25">
      <c r="A111" s="1341"/>
      <c r="B111" s="1344"/>
      <c r="C111" s="1347"/>
      <c r="D111" s="1350"/>
      <c r="E111" s="1353"/>
      <c r="F111" s="1344"/>
      <c r="G111" s="1372"/>
      <c r="H111" s="1357"/>
      <c r="I111" s="1357"/>
      <c r="J111" s="1355"/>
      <c r="K111" s="1357"/>
      <c r="L111" s="1357"/>
      <c r="M111" s="287"/>
      <c r="N111" s="287"/>
      <c r="O111" s="288"/>
      <c r="P111" s="287"/>
      <c r="Q111" s="288"/>
      <c r="R111" s="288"/>
      <c r="S111" s="288"/>
      <c r="T111" s="288"/>
      <c r="U111" s="288"/>
      <c r="V111" s="288"/>
      <c r="W111" s="288"/>
      <c r="X111" s="288"/>
      <c r="Y111" s="288"/>
      <c r="Z111" s="287"/>
      <c r="AA111" s="1361"/>
      <c r="AB111" s="1361"/>
      <c r="AC111" s="1380"/>
      <c r="AD111" s="1384"/>
      <c r="AE111" s="1375"/>
      <c r="AF111" s="1378"/>
      <c r="AG111" s="257">
        <f>IF(L111=L110,0,IF(L111=L109,0,IF(L111=L108,0,IF(L111=L107,0,IF(L111=L106,0,IF(L110=L105,0,IF(L111=L104,0,1)))))))</f>
        <v>0</v>
      </c>
      <c r="AH111" s="257" t="s">
        <v>369</v>
      </c>
      <c r="AI111" s="257" t="str">
        <f t="shared" si="4"/>
        <v>??</v>
      </c>
      <c r="AJ111" s="286">
        <f t="shared" si="5"/>
        <v>0</v>
      </c>
    </row>
    <row r="112" spans="1:36" ht="12.95" customHeight="1" thickTop="1" x14ac:dyDescent="0.2">
      <c r="A112" s="1339"/>
      <c r="B112" s="1342"/>
      <c r="C112" s="1345"/>
      <c r="D112" s="1348"/>
      <c r="E112" s="1351"/>
      <c r="F112" s="1343"/>
      <c r="G112" s="1370"/>
      <c r="H112" s="1342"/>
      <c r="I112" s="283" t="s">
        <v>10</v>
      </c>
      <c r="J112" s="1354"/>
      <c r="K112" s="1342"/>
      <c r="L112" s="1358"/>
      <c r="M112" s="284"/>
      <c r="N112" s="284"/>
      <c r="O112" s="285"/>
      <c r="P112" s="284"/>
      <c r="Q112" s="285"/>
      <c r="R112" s="285"/>
      <c r="S112" s="285"/>
      <c r="T112" s="285"/>
      <c r="U112" s="285"/>
      <c r="V112" s="285"/>
      <c r="W112" s="285"/>
      <c r="X112" s="285"/>
      <c r="Y112" s="285"/>
      <c r="Z112" s="284"/>
      <c r="AA112" s="1359">
        <f>SUM(O112:Z119)</f>
        <v>0</v>
      </c>
      <c r="AB112" s="1359">
        <f>IF(AA112&gt;0,18,0)</f>
        <v>0</v>
      </c>
      <c r="AC112" s="1365">
        <f>IF((AA112-AB112)&gt;=0,AA112-AB112,0)</f>
        <v>0</v>
      </c>
      <c r="AD112" s="1382">
        <f>IF(AA112&lt;AB112,AA112,AB112)/IF(AB112=0,1,AB112)</f>
        <v>0</v>
      </c>
      <c r="AE112" s="1373" t="str">
        <f>IF(AD112=1,"pe",IF(AD112&gt;0,"ne",""))</f>
        <v/>
      </c>
      <c r="AF112" s="1376"/>
      <c r="AG112" s="257">
        <v>1</v>
      </c>
      <c r="AH112" s="257" t="s">
        <v>369</v>
      </c>
      <c r="AI112" s="257" t="str">
        <f t="shared" si="4"/>
        <v>??</v>
      </c>
      <c r="AJ112" s="286">
        <f>C112</f>
        <v>0</v>
      </c>
    </row>
    <row r="113" spans="1:36" ht="12.95" customHeight="1" x14ac:dyDescent="0.2">
      <c r="A113" s="1340"/>
      <c r="B113" s="1343"/>
      <c r="C113" s="1346"/>
      <c r="D113" s="1349"/>
      <c r="E113" s="1352"/>
      <c r="F113" s="1343"/>
      <c r="G113" s="1371"/>
      <c r="H113" s="1356"/>
      <c r="I113" s="1381"/>
      <c r="J113" s="1354"/>
      <c r="K113" s="1356"/>
      <c r="L113" s="1356"/>
      <c r="M113" s="929"/>
      <c r="N113" s="929"/>
      <c r="O113" s="930"/>
      <c r="P113" s="929"/>
      <c r="Q113" s="930"/>
      <c r="R113" s="930"/>
      <c r="S113" s="930"/>
      <c r="T113" s="930"/>
      <c r="U113" s="930"/>
      <c r="V113" s="930"/>
      <c r="W113" s="930"/>
      <c r="X113" s="930"/>
      <c r="Y113" s="930"/>
      <c r="Z113" s="929"/>
      <c r="AA113" s="1360"/>
      <c r="AB113" s="1360"/>
      <c r="AC113" s="1366"/>
      <c r="AD113" s="1383"/>
      <c r="AE113" s="1374"/>
      <c r="AF113" s="1377"/>
      <c r="AG113" s="257">
        <f>IF(L113=L112,0,1)</f>
        <v>0</v>
      </c>
      <c r="AH113" s="257" t="s">
        <v>369</v>
      </c>
      <c r="AI113" s="257" t="str">
        <f t="shared" si="4"/>
        <v>??</v>
      </c>
      <c r="AJ113" s="286">
        <f>AJ112</f>
        <v>0</v>
      </c>
    </row>
    <row r="114" spans="1:36" ht="12.95" customHeight="1" x14ac:dyDescent="0.2">
      <c r="A114" s="1340"/>
      <c r="B114" s="1343"/>
      <c r="C114" s="1346"/>
      <c r="D114" s="1349"/>
      <c r="E114" s="1352"/>
      <c r="F114" s="1343"/>
      <c r="G114" s="1371"/>
      <c r="H114" s="1356"/>
      <c r="I114" s="1356"/>
      <c r="J114" s="1354"/>
      <c r="K114" s="1356"/>
      <c r="L114" s="1356"/>
      <c r="M114" s="929"/>
      <c r="N114" s="929"/>
      <c r="O114" s="930"/>
      <c r="P114" s="929"/>
      <c r="Q114" s="930"/>
      <c r="R114" s="930"/>
      <c r="S114" s="930"/>
      <c r="T114" s="930"/>
      <c r="U114" s="930"/>
      <c r="V114" s="930"/>
      <c r="W114" s="930"/>
      <c r="X114" s="930"/>
      <c r="Y114" s="930"/>
      <c r="Z114" s="929"/>
      <c r="AA114" s="1360"/>
      <c r="AB114" s="1360"/>
      <c r="AC114" s="1366"/>
      <c r="AD114" s="1383"/>
      <c r="AE114" s="1374"/>
      <c r="AF114" s="1377"/>
      <c r="AG114" s="257">
        <f>IF(L114=L113,0,IF(L114=L112,0,1))</f>
        <v>0</v>
      </c>
      <c r="AH114" s="257" t="s">
        <v>369</v>
      </c>
      <c r="AI114" s="257" t="str">
        <f t="shared" si="4"/>
        <v>??</v>
      </c>
      <c r="AJ114" s="286">
        <f t="shared" si="5"/>
        <v>0</v>
      </c>
    </row>
    <row r="115" spans="1:36" ht="12.95" customHeight="1" x14ac:dyDescent="0.2">
      <c r="A115" s="1340"/>
      <c r="B115" s="1343"/>
      <c r="C115" s="1346"/>
      <c r="D115" s="1349"/>
      <c r="E115" s="1352"/>
      <c r="F115" s="1343"/>
      <c r="G115" s="1371"/>
      <c r="H115" s="1356"/>
      <c r="I115" s="1356"/>
      <c r="J115" s="1354"/>
      <c r="K115" s="1356"/>
      <c r="L115" s="1356"/>
      <c r="M115" s="929"/>
      <c r="N115" s="929"/>
      <c r="O115" s="930"/>
      <c r="P115" s="929"/>
      <c r="Q115" s="930"/>
      <c r="R115" s="930"/>
      <c r="S115" s="930"/>
      <c r="T115" s="930"/>
      <c r="U115" s="930"/>
      <c r="V115" s="930"/>
      <c r="W115" s="930"/>
      <c r="X115" s="930"/>
      <c r="Y115" s="930"/>
      <c r="Z115" s="929"/>
      <c r="AA115" s="1360"/>
      <c r="AB115" s="1360"/>
      <c r="AC115" s="1366"/>
      <c r="AD115" s="1383"/>
      <c r="AE115" s="1374"/>
      <c r="AF115" s="1377"/>
      <c r="AG115" s="257">
        <f>IF(L115=L114,0,IF(L115=L113,0,IF(L115=L112,0,1)))</f>
        <v>0</v>
      </c>
      <c r="AH115" s="257" t="s">
        <v>369</v>
      </c>
      <c r="AI115" s="257" t="str">
        <f t="shared" si="4"/>
        <v>??</v>
      </c>
      <c r="AJ115" s="286">
        <f t="shared" si="5"/>
        <v>0</v>
      </c>
    </row>
    <row r="116" spans="1:36" ht="12.95" customHeight="1" x14ac:dyDescent="0.2">
      <c r="A116" s="1340"/>
      <c r="B116" s="1343"/>
      <c r="C116" s="1346"/>
      <c r="D116" s="1349"/>
      <c r="E116" s="1352"/>
      <c r="F116" s="1343"/>
      <c r="G116" s="1371"/>
      <c r="H116" s="1356"/>
      <c r="I116" s="1356"/>
      <c r="J116" s="1354"/>
      <c r="K116" s="1356"/>
      <c r="L116" s="1356"/>
      <c r="M116" s="929"/>
      <c r="N116" s="929"/>
      <c r="O116" s="930"/>
      <c r="P116" s="929"/>
      <c r="Q116" s="930"/>
      <c r="R116" s="930"/>
      <c r="S116" s="930"/>
      <c r="T116" s="930"/>
      <c r="U116" s="930"/>
      <c r="V116" s="930"/>
      <c r="W116" s="930"/>
      <c r="X116" s="930"/>
      <c r="Y116" s="930"/>
      <c r="Z116" s="929"/>
      <c r="AA116" s="1360"/>
      <c r="AB116" s="1360"/>
      <c r="AC116" s="1366"/>
      <c r="AD116" s="1383"/>
      <c r="AE116" s="1374"/>
      <c r="AF116" s="1377"/>
      <c r="AG116" s="257">
        <f>IF(L116=L115,0,IF(L116=L114,0,IF(L116=L113,0,IF(L116=L112,0,1))))</f>
        <v>0</v>
      </c>
      <c r="AH116" s="257" t="s">
        <v>369</v>
      </c>
      <c r="AI116" s="257" t="str">
        <f t="shared" si="4"/>
        <v>??</v>
      </c>
      <c r="AJ116" s="286">
        <f t="shared" si="5"/>
        <v>0</v>
      </c>
    </row>
    <row r="117" spans="1:36" ht="12.95" customHeight="1" x14ac:dyDescent="0.2">
      <c r="A117" s="1340"/>
      <c r="B117" s="1343"/>
      <c r="C117" s="1346"/>
      <c r="D117" s="1349"/>
      <c r="E117" s="1352"/>
      <c r="F117" s="1343"/>
      <c r="G117" s="1371"/>
      <c r="H117" s="1356"/>
      <c r="I117" s="1356"/>
      <c r="J117" s="1354"/>
      <c r="K117" s="1356"/>
      <c r="L117" s="1356"/>
      <c r="M117" s="929"/>
      <c r="N117" s="929"/>
      <c r="O117" s="930"/>
      <c r="P117" s="929"/>
      <c r="Q117" s="930"/>
      <c r="R117" s="930"/>
      <c r="S117" s="930"/>
      <c r="T117" s="930"/>
      <c r="U117" s="930"/>
      <c r="V117" s="930"/>
      <c r="W117" s="930"/>
      <c r="X117" s="930"/>
      <c r="Y117" s="930"/>
      <c r="Z117" s="929"/>
      <c r="AA117" s="1360"/>
      <c r="AB117" s="1360"/>
      <c r="AC117" s="1379" t="str">
        <f>IF(AC112=0,"",IF(AC112&gt;9,"Błąd",""))</f>
        <v/>
      </c>
      <c r="AD117" s="1383"/>
      <c r="AE117" s="1374"/>
      <c r="AF117" s="1377"/>
      <c r="AG117" s="257">
        <f>IF(L117=L116,0,IF(L117=L115,0,IF(L117=L114,0,IF(L117=L113,0,IF(L117=L112,0,1)))))</f>
        <v>0</v>
      </c>
      <c r="AH117" s="257" t="s">
        <v>369</v>
      </c>
      <c r="AI117" s="257" t="str">
        <f t="shared" si="4"/>
        <v>??</v>
      </c>
      <c r="AJ117" s="286">
        <f t="shared" si="5"/>
        <v>0</v>
      </c>
    </row>
    <row r="118" spans="1:36" ht="12.95" customHeight="1" x14ac:dyDescent="0.2">
      <c r="A118" s="1340"/>
      <c r="B118" s="1343"/>
      <c r="C118" s="1346"/>
      <c r="D118" s="1349"/>
      <c r="E118" s="1352"/>
      <c r="F118" s="1343"/>
      <c r="G118" s="1371"/>
      <c r="H118" s="1356"/>
      <c r="I118" s="1356"/>
      <c r="J118" s="1354"/>
      <c r="K118" s="1356"/>
      <c r="L118" s="1356"/>
      <c r="M118" s="929"/>
      <c r="N118" s="929"/>
      <c r="O118" s="930"/>
      <c r="P118" s="929"/>
      <c r="Q118" s="930"/>
      <c r="R118" s="930"/>
      <c r="S118" s="930"/>
      <c r="T118" s="930"/>
      <c r="U118" s="930"/>
      <c r="V118" s="930"/>
      <c r="W118" s="930"/>
      <c r="X118" s="930"/>
      <c r="Y118" s="930"/>
      <c r="Z118" s="929"/>
      <c r="AA118" s="1360"/>
      <c r="AB118" s="1360"/>
      <c r="AC118" s="1379"/>
      <c r="AD118" s="1383"/>
      <c r="AE118" s="1374"/>
      <c r="AF118" s="1377"/>
      <c r="AG118" s="257">
        <f>IF(L118=L117,0,IF(L118=L116,0,IF(L118=L115,0,IF(L118=L114,0,IF(L118=L113,0,IF(L118=L112,0,1))))))</f>
        <v>0</v>
      </c>
      <c r="AH118" s="257" t="s">
        <v>369</v>
      </c>
      <c r="AI118" s="257" t="str">
        <f t="shared" si="4"/>
        <v>??</v>
      </c>
      <c r="AJ118" s="286">
        <f t="shared" si="5"/>
        <v>0</v>
      </c>
    </row>
    <row r="119" spans="1:36" ht="12.95" customHeight="1" thickBot="1" x14ac:dyDescent="0.25">
      <c r="A119" s="1341"/>
      <c r="B119" s="1344"/>
      <c r="C119" s="1347"/>
      <c r="D119" s="1350"/>
      <c r="E119" s="1353"/>
      <c r="F119" s="1344"/>
      <c r="G119" s="1372"/>
      <c r="H119" s="1357"/>
      <c r="I119" s="1357"/>
      <c r="J119" s="1355"/>
      <c r="K119" s="1357"/>
      <c r="L119" s="1357"/>
      <c r="M119" s="287"/>
      <c r="N119" s="287"/>
      <c r="O119" s="288"/>
      <c r="P119" s="287"/>
      <c r="Q119" s="288"/>
      <c r="R119" s="288"/>
      <c r="S119" s="288"/>
      <c r="T119" s="288"/>
      <c r="U119" s="288"/>
      <c r="V119" s="288"/>
      <c r="W119" s="288"/>
      <c r="X119" s="288"/>
      <c r="Y119" s="288"/>
      <c r="Z119" s="287"/>
      <c r="AA119" s="1361"/>
      <c r="AB119" s="1361"/>
      <c r="AC119" s="1380"/>
      <c r="AD119" s="1384"/>
      <c r="AE119" s="1375"/>
      <c r="AF119" s="1378"/>
      <c r="AG119" s="257">
        <f>IF(L119=L118,0,IF(L119=L117,0,IF(L119=L116,0,IF(L119=L115,0,IF(L119=L114,0,IF(L118=L113,0,IF(L119=L112,0,1)))))))</f>
        <v>0</v>
      </c>
      <c r="AH119" s="257" t="s">
        <v>369</v>
      </c>
      <c r="AI119" s="257" t="str">
        <f t="shared" si="4"/>
        <v>??</v>
      </c>
      <c r="AJ119" s="286">
        <f t="shared" si="5"/>
        <v>0</v>
      </c>
    </row>
    <row r="120" spans="1:36" ht="12.95" customHeight="1" thickTop="1" x14ac:dyDescent="0.2">
      <c r="A120" s="1339"/>
      <c r="B120" s="1342"/>
      <c r="C120" s="1345"/>
      <c r="D120" s="1348"/>
      <c r="E120" s="1351"/>
      <c r="F120" s="1343"/>
      <c r="G120" s="1370"/>
      <c r="H120" s="1342"/>
      <c r="I120" s="283" t="s">
        <v>10</v>
      </c>
      <c r="J120" s="1354"/>
      <c r="K120" s="1342"/>
      <c r="L120" s="1358"/>
      <c r="M120" s="284"/>
      <c r="N120" s="284"/>
      <c r="O120" s="285"/>
      <c r="P120" s="284"/>
      <c r="Q120" s="285"/>
      <c r="R120" s="285"/>
      <c r="S120" s="285"/>
      <c r="T120" s="285"/>
      <c r="U120" s="285"/>
      <c r="V120" s="285"/>
      <c r="W120" s="285"/>
      <c r="X120" s="285"/>
      <c r="Y120" s="285"/>
      <c r="Z120" s="284"/>
      <c r="AA120" s="1359">
        <f>SUM(O120:Z127)</f>
        <v>0</v>
      </c>
      <c r="AB120" s="1359">
        <f>IF(AA120&gt;0,18,0)</f>
        <v>0</v>
      </c>
      <c r="AC120" s="1365">
        <f>IF((AA120-AB120)&gt;=0,AA120-AB120,0)</f>
        <v>0</v>
      </c>
      <c r="AD120" s="1382">
        <f>IF(AA120&lt;AB120,AA120,AB120)/IF(AB120=0,1,AB120)</f>
        <v>0</v>
      </c>
      <c r="AE120" s="1373" t="str">
        <f>IF(AD120=1,"pe",IF(AD120&gt;0,"ne",""))</f>
        <v/>
      </c>
      <c r="AF120" s="1376"/>
      <c r="AG120" s="257">
        <v>1</v>
      </c>
      <c r="AH120" s="257" t="s">
        <v>369</v>
      </c>
      <c r="AI120" s="257" t="str">
        <f t="shared" si="4"/>
        <v>??</v>
      </c>
      <c r="AJ120" s="286">
        <f>C120</f>
        <v>0</v>
      </c>
    </row>
    <row r="121" spans="1:36" ht="12.95" customHeight="1" x14ac:dyDescent="0.2">
      <c r="A121" s="1340"/>
      <c r="B121" s="1343"/>
      <c r="C121" s="1346"/>
      <c r="D121" s="1349"/>
      <c r="E121" s="1352"/>
      <c r="F121" s="1343"/>
      <c r="G121" s="1371"/>
      <c r="H121" s="1356"/>
      <c r="I121" s="1381"/>
      <c r="J121" s="1354"/>
      <c r="K121" s="1356"/>
      <c r="L121" s="1356"/>
      <c r="M121" s="929"/>
      <c r="N121" s="929"/>
      <c r="O121" s="930"/>
      <c r="P121" s="929"/>
      <c r="Q121" s="930"/>
      <c r="R121" s="930"/>
      <c r="S121" s="930"/>
      <c r="T121" s="930"/>
      <c r="U121" s="930"/>
      <c r="V121" s="930"/>
      <c r="W121" s="930"/>
      <c r="X121" s="930"/>
      <c r="Y121" s="930"/>
      <c r="Z121" s="929"/>
      <c r="AA121" s="1360"/>
      <c r="AB121" s="1360"/>
      <c r="AC121" s="1366"/>
      <c r="AD121" s="1383"/>
      <c r="AE121" s="1374"/>
      <c r="AF121" s="1377"/>
      <c r="AG121" s="257">
        <f>IF(L121=L120,0,1)</f>
        <v>0</v>
      </c>
      <c r="AH121" s="257" t="s">
        <v>369</v>
      </c>
      <c r="AI121" s="257" t="str">
        <f t="shared" si="4"/>
        <v>??</v>
      </c>
      <c r="AJ121" s="286">
        <f>AJ120</f>
        <v>0</v>
      </c>
    </row>
    <row r="122" spans="1:36" ht="12.95" customHeight="1" x14ac:dyDescent="0.2">
      <c r="A122" s="1340"/>
      <c r="B122" s="1343"/>
      <c r="C122" s="1346"/>
      <c r="D122" s="1349"/>
      <c r="E122" s="1352"/>
      <c r="F122" s="1343"/>
      <c r="G122" s="1371"/>
      <c r="H122" s="1356"/>
      <c r="I122" s="1356"/>
      <c r="J122" s="1354"/>
      <c r="K122" s="1356"/>
      <c r="L122" s="1356"/>
      <c r="M122" s="929"/>
      <c r="N122" s="929"/>
      <c r="O122" s="930"/>
      <c r="P122" s="929"/>
      <c r="Q122" s="930"/>
      <c r="R122" s="930"/>
      <c r="S122" s="930"/>
      <c r="T122" s="930"/>
      <c r="U122" s="930"/>
      <c r="V122" s="930"/>
      <c r="W122" s="930"/>
      <c r="X122" s="930"/>
      <c r="Y122" s="930"/>
      <c r="Z122" s="929"/>
      <c r="AA122" s="1360"/>
      <c r="AB122" s="1360"/>
      <c r="AC122" s="1366"/>
      <c r="AD122" s="1383"/>
      <c r="AE122" s="1374"/>
      <c r="AF122" s="1377"/>
      <c r="AG122" s="257">
        <f>IF(L122=L121,0,IF(L122=L120,0,1))</f>
        <v>0</v>
      </c>
      <c r="AH122" s="257" t="s">
        <v>369</v>
      </c>
      <c r="AI122" s="257" t="str">
        <f t="shared" si="4"/>
        <v>??</v>
      </c>
      <c r="AJ122" s="286">
        <f t="shared" si="5"/>
        <v>0</v>
      </c>
    </row>
    <row r="123" spans="1:36" ht="12.95" customHeight="1" x14ac:dyDescent="0.2">
      <c r="A123" s="1340"/>
      <c r="B123" s="1343"/>
      <c r="C123" s="1346"/>
      <c r="D123" s="1349"/>
      <c r="E123" s="1352"/>
      <c r="F123" s="1343"/>
      <c r="G123" s="1371"/>
      <c r="H123" s="1356"/>
      <c r="I123" s="1356"/>
      <c r="J123" s="1354"/>
      <c r="K123" s="1356"/>
      <c r="L123" s="1356"/>
      <c r="M123" s="929"/>
      <c r="N123" s="929"/>
      <c r="O123" s="930"/>
      <c r="P123" s="929"/>
      <c r="Q123" s="930"/>
      <c r="R123" s="930"/>
      <c r="S123" s="930"/>
      <c r="T123" s="930"/>
      <c r="U123" s="930"/>
      <c r="V123" s="930"/>
      <c r="W123" s="930"/>
      <c r="X123" s="930"/>
      <c r="Y123" s="930"/>
      <c r="Z123" s="929"/>
      <c r="AA123" s="1360"/>
      <c r="AB123" s="1360"/>
      <c r="AC123" s="1366"/>
      <c r="AD123" s="1383"/>
      <c r="AE123" s="1374"/>
      <c r="AF123" s="1377"/>
      <c r="AG123" s="257">
        <f>IF(L123=L122,0,IF(L123=L121,0,IF(L123=L120,0,1)))</f>
        <v>0</v>
      </c>
      <c r="AH123" s="257" t="s">
        <v>369</v>
      </c>
      <c r="AI123" s="257" t="str">
        <f t="shared" si="4"/>
        <v>??</v>
      </c>
      <c r="AJ123" s="286">
        <f t="shared" si="5"/>
        <v>0</v>
      </c>
    </row>
    <row r="124" spans="1:36" ht="12.95" customHeight="1" x14ac:dyDescent="0.2">
      <c r="A124" s="1340"/>
      <c r="B124" s="1343"/>
      <c r="C124" s="1346"/>
      <c r="D124" s="1349"/>
      <c r="E124" s="1352"/>
      <c r="F124" s="1343"/>
      <c r="G124" s="1371"/>
      <c r="H124" s="1356"/>
      <c r="I124" s="1356"/>
      <c r="J124" s="1354"/>
      <c r="K124" s="1356"/>
      <c r="L124" s="1356"/>
      <c r="M124" s="929"/>
      <c r="N124" s="929"/>
      <c r="O124" s="930"/>
      <c r="P124" s="929"/>
      <c r="Q124" s="930"/>
      <c r="R124" s="930"/>
      <c r="S124" s="930"/>
      <c r="T124" s="930"/>
      <c r="U124" s="930"/>
      <c r="V124" s="930"/>
      <c r="W124" s="930"/>
      <c r="X124" s="930"/>
      <c r="Y124" s="930"/>
      <c r="Z124" s="929"/>
      <c r="AA124" s="1360"/>
      <c r="AB124" s="1360"/>
      <c r="AC124" s="1366"/>
      <c r="AD124" s="1383"/>
      <c r="AE124" s="1374"/>
      <c r="AF124" s="1377"/>
      <c r="AG124" s="257">
        <f>IF(L124=L123,0,IF(L124=L122,0,IF(L124=L121,0,IF(L124=L120,0,1))))</f>
        <v>0</v>
      </c>
      <c r="AH124" s="257" t="s">
        <v>369</v>
      </c>
      <c r="AI124" s="257" t="str">
        <f t="shared" si="4"/>
        <v>??</v>
      </c>
      <c r="AJ124" s="286">
        <f t="shared" si="5"/>
        <v>0</v>
      </c>
    </row>
    <row r="125" spans="1:36" ht="12.95" customHeight="1" x14ac:dyDescent="0.2">
      <c r="A125" s="1340"/>
      <c r="B125" s="1343"/>
      <c r="C125" s="1346"/>
      <c r="D125" s="1349"/>
      <c r="E125" s="1352"/>
      <c r="F125" s="1343"/>
      <c r="G125" s="1371"/>
      <c r="H125" s="1356"/>
      <c r="I125" s="1356"/>
      <c r="J125" s="1354"/>
      <c r="K125" s="1356"/>
      <c r="L125" s="1356"/>
      <c r="M125" s="929"/>
      <c r="N125" s="929"/>
      <c r="O125" s="930"/>
      <c r="P125" s="929"/>
      <c r="Q125" s="930"/>
      <c r="R125" s="930"/>
      <c r="S125" s="930"/>
      <c r="T125" s="930"/>
      <c r="U125" s="930"/>
      <c r="V125" s="930"/>
      <c r="W125" s="930"/>
      <c r="X125" s="930"/>
      <c r="Y125" s="930"/>
      <c r="Z125" s="929"/>
      <c r="AA125" s="1360"/>
      <c r="AB125" s="1360"/>
      <c r="AC125" s="1379" t="str">
        <f>IF(AC120=0,"",IF(AC120&gt;9,"Błąd",""))</f>
        <v/>
      </c>
      <c r="AD125" s="1383"/>
      <c r="AE125" s="1374"/>
      <c r="AF125" s="1377"/>
      <c r="AG125" s="257">
        <f>IF(L125=L124,0,IF(L125=L123,0,IF(L125=L122,0,IF(L125=L121,0,IF(L125=L120,0,1)))))</f>
        <v>0</v>
      </c>
      <c r="AH125" s="257" t="s">
        <v>369</v>
      </c>
      <c r="AI125" s="257" t="str">
        <f t="shared" si="4"/>
        <v>??</v>
      </c>
      <c r="AJ125" s="286">
        <f t="shared" si="5"/>
        <v>0</v>
      </c>
    </row>
    <row r="126" spans="1:36" ht="12.95" customHeight="1" x14ac:dyDescent="0.2">
      <c r="A126" s="1340"/>
      <c r="B126" s="1343"/>
      <c r="C126" s="1346"/>
      <c r="D126" s="1349"/>
      <c r="E126" s="1352"/>
      <c r="F126" s="1343"/>
      <c r="G126" s="1371"/>
      <c r="H126" s="1356"/>
      <c r="I126" s="1356"/>
      <c r="J126" s="1354"/>
      <c r="K126" s="1356"/>
      <c r="L126" s="1356"/>
      <c r="M126" s="929"/>
      <c r="N126" s="929"/>
      <c r="O126" s="930"/>
      <c r="P126" s="929"/>
      <c r="Q126" s="930"/>
      <c r="R126" s="930"/>
      <c r="S126" s="930"/>
      <c r="T126" s="930"/>
      <c r="U126" s="930"/>
      <c r="V126" s="930"/>
      <c r="W126" s="930"/>
      <c r="X126" s="930"/>
      <c r="Y126" s="930"/>
      <c r="Z126" s="929"/>
      <c r="AA126" s="1360"/>
      <c r="AB126" s="1360"/>
      <c r="AC126" s="1379"/>
      <c r="AD126" s="1383"/>
      <c r="AE126" s="1374"/>
      <c r="AF126" s="1377"/>
      <c r="AG126" s="257">
        <f>IF(L126=L125,0,IF(L126=L124,0,IF(L126=L123,0,IF(L126=L122,0,IF(L126=L121,0,IF(L126=L120,0,1))))))</f>
        <v>0</v>
      </c>
      <c r="AH126" s="257" t="s">
        <v>369</v>
      </c>
      <c r="AI126" s="257" t="str">
        <f t="shared" si="4"/>
        <v>??</v>
      </c>
      <c r="AJ126" s="286">
        <f t="shared" si="5"/>
        <v>0</v>
      </c>
    </row>
    <row r="127" spans="1:36" ht="12.95" customHeight="1" thickBot="1" x14ac:dyDescent="0.25">
      <c r="A127" s="1341"/>
      <c r="B127" s="1344"/>
      <c r="C127" s="1347"/>
      <c r="D127" s="1350"/>
      <c r="E127" s="1353"/>
      <c r="F127" s="1344"/>
      <c r="G127" s="1372"/>
      <c r="H127" s="1357"/>
      <c r="I127" s="1357"/>
      <c r="J127" s="1355"/>
      <c r="K127" s="1357"/>
      <c r="L127" s="1357"/>
      <c r="M127" s="287"/>
      <c r="N127" s="287"/>
      <c r="O127" s="288"/>
      <c r="P127" s="287"/>
      <c r="Q127" s="288"/>
      <c r="R127" s="288"/>
      <c r="S127" s="288"/>
      <c r="T127" s="288"/>
      <c r="U127" s="288"/>
      <c r="V127" s="288"/>
      <c r="W127" s="288"/>
      <c r="X127" s="288"/>
      <c r="Y127" s="288"/>
      <c r="Z127" s="287"/>
      <c r="AA127" s="1361"/>
      <c r="AB127" s="1361"/>
      <c r="AC127" s="1380"/>
      <c r="AD127" s="1384"/>
      <c r="AE127" s="1375"/>
      <c r="AF127" s="1378"/>
      <c r="AG127" s="257">
        <f>IF(L127=L126,0,IF(L127=L125,0,IF(L127=L124,0,IF(L127=L123,0,IF(L127=L122,0,IF(L126=L121,0,IF(L127=L120,0,1)))))))</f>
        <v>0</v>
      </c>
      <c r="AH127" s="257" t="s">
        <v>369</v>
      </c>
      <c r="AI127" s="257" t="str">
        <f t="shared" si="4"/>
        <v>??</v>
      </c>
      <c r="AJ127" s="286">
        <f t="shared" si="5"/>
        <v>0</v>
      </c>
    </row>
    <row r="128" spans="1:36" ht="12.95" customHeight="1" thickTop="1" x14ac:dyDescent="0.2">
      <c r="A128" s="1339"/>
      <c r="B128" s="1342"/>
      <c r="C128" s="1345"/>
      <c r="D128" s="1348"/>
      <c r="E128" s="1351"/>
      <c r="F128" s="1343"/>
      <c r="G128" s="1370"/>
      <c r="H128" s="1342"/>
      <c r="I128" s="283" t="s">
        <v>10</v>
      </c>
      <c r="J128" s="1354"/>
      <c r="K128" s="1342"/>
      <c r="L128" s="1358"/>
      <c r="M128" s="284"/>
      <c r="N128" s="284"/>
      <c r="O128" s="285"/>
      <c r="P128" s="284"/>
      <c r="Q128" s="285"/>
      <c r="R128" s="285"/>
      <c r="S128" s="285"/>
      <c r="T128" s="285"/>
      <c r="U128" s="285"/>
      <c r="V128" s="285"/>
      <c r="W128" s="285"/>
      <c r="X128" s="285"/>
      <c r="Y128" s="285"/>
      <c r="Z128" s="284"/>
      <c r="AA128" s="1359">
        <f>SUM(O128:Z135)</f>
        <v>0</v>
      </c>
      <c r="AB128" s="1359">
        <f>IF(AA128&gt;0,18,0)</f>
        <v>0</v>
      </c>
      <c r="AC128" s="1365">
        <f>IF((AA128-AB128)&gt;=0,AA128-AB128,0)</f>
        <v>0</v>
      </c>
      <c r="AD128" s="1382">
        <f>IF(AA128&lt;AB128,AA128,AB128)/IF(AB128=0,1,AB128)</f>
        <v>0</v>
      </c>
      <c r="AE128" s="1373" t="str">
        <f>IF(AD128=1,"pe",IF(AD128&gt;0,"ne",""))</f>
        <v/>
      </c>
      <c r="AF128" s="1376"/>
      <c r="AG128" s="257">
        <v>1</v>
      </c>
      <c r="AH128" s="257" t="s">
        <v>369</v>
      </c>
      <c r="AI128" s="257" t="str">
        <f t="shared" si="4"/>
        <v>??</v>
      </c>
      <c r="AJ128" s="286">
        <f>C128</f>
        <v>0</v>
      </c>
    </row>
    <row r="129" spans="1:36" ht="12.95" customHeight="1" x14ac:dyDescent="0.2">
      <c r="A129" s="1340"/>
      <c r="B129" s="1343"/>
      <c r="C129" s="1346"/>
      <c r="D129" s="1349"/>
      <c r="E129" s="1352"/>
      <c r="F129" s="1343"/>
      <c r="G129" s="1371"/>
      <c r="H129" s="1356"/>
      <c r="I129" s="1381"/>
      <c r="J129" s="1354"/>
      <c r="K129" s="1356"/>
      <c r="L129" s="1356"/>
      <c r="M129" s="929"/>
      <c r="N129" s="929"/>
      <c r="O129" s="930"/>
      <c r="P129" s="929"/>
      <c r="Q129" s="930"/>
      <c r="R129" s="930"/>
      <c r="S129" s="930"/>
      <c r="T129" s="930"/>
      <c r="U129" s="930"/>
      <c r="V129" s="930"/>
      <c r="W129" s="930"/>
      <c r="X129" s="930"/>
      <c r="Y129" s="930"/>
      <c r="Z129" s="929"/>
      <c r="AA129" s="1360"/>
      <c r="AB129" s="1360"/>
      <c r="AC129" s="1366"/>
      <c r="AD129" s="1383"/>
      <c r="AE129" s="1374"/>
      <c r="AF129" s="1377"/>
      <c r="AG129" s="257">
        <f>IF(L129=L128,0,1)</f>
        <v>0</v>
      </c>
      <c r="AH129" s="257" t="s">
        <v>369</v>
      </c>
      <c r="AI129" s="257" t="str">
        <f t="shared" si="4"/>
        <v>??</v>
      </c>
      <c r="AJ129" s="286">
        <f>AJ128</f>
        <v>0</v>
      </c>
    </row>
    <row r="130" spans="1:36" ht="12.95" customHeight="1" x14ac:dyDescent="0.2">
      <c r="A130" s="1340"/>
      <c r="B130" s="1343"/>
      <c r="C130" s="1346"/>
      <c r="D130" s="1349"/>
      <c r="E130" s="1352"/>
      <c r="F130" s="1343"/>
      <c r="G130" s="1371"/>
      <c r="H130" s="1356"/>
      <c r="I130" s="1356"/>
      <c r="J130" s="1354"/>
      <c r="K130" s="1356"/>
      <c r="L130" s="1356"/>
      <c r="M130" s="929"/>
      <c r="N130" s="929"/>
      <c r="O130" s="930"/>
      <c r="P130" s="929"/>
      <c r="Q130" s="930"/>
      <c r="R130" s="930"/>
      <c r="S130" s="930"/>
      <c r="T130" s="930"/>
      <c r="U130" s="930"/>
      <c r="V130" s="930"/>
      <c r="W130" s="930"/>
      <c r="X130" s="930"/>
      <c r="Y130" s="930"/>
      <c r="Z130" s="929"/>
      <c r="AA130" s="1360"/>
      <c r="AB130" s="1360"/>
      <c r="AC130" s="1366"/>
      <c r="AD130" s="1383"/>
      <c r="AE130" s="1374"/>
      <c r="AF130" s="1377"/>
      <c r="AG130" s="257">
        <f>IF(L130=L129,0,IF(L130=L128,0,1))</f>
        <v>0</v>
      </c>
      <c r="AH130" s="257" t="s">
        <v>369</v>
      </c>
      <c r="AI130" s="257" t="str">
        <f t="shared" si="4"/>
        <v>??</v>
      </c>
      <c r="AJ130" s="286">
        <f t="shared" si="5"/>
        <v>0</v>
      </c>
    </row>
    <row r="131" spans="1:36" ht="12.95" customHeight="1" x14ac:dyDescent="0.2">
      <c r="A131" s="1340"/>
      <c r="B131" s="1343"/>
      <c r="C131" s="1346"/>
      <c r="D131" s="1349"/>
      <c r="E131" s="1352"/>
      <c r="F131" s="1343"/>
      <c r="G131" s="1371"/>
      <c r="H131" s="1356"/>
      <c r="I131" s="1356"/>
      <c r="J131" s="1354"/>
      <c r="K131" s="1356"/>
      <c r="L131" s="1356"/>
      <c r="M131" s="929"/>
      <c r="N131" s="929"/>
      <c r="O131" s="930"/>
      <c r="P131" s="929"/>
      <c r="Q131" s="930"/>
      <c r="R131" s="930"/>
      <c r="S131" s="930"/>
      <c r="T131" s="930"/>
      <c r="U131" s="930"/>
      <c r="V131" s="930"/>
      <c r="W131" s="930"/>
      <c r="X131" s="930"/>
      <c r="Y131" s="930"/>
      <c r="Z131" s="929"/>
      <c r="AA131" s="1360"/>
      <c r="AB131" s="1360"/>
      <c r="AC131" s="1366"/>
      <c r="AD131" s="1383"/>
      <c r="AE131" s="1374"/>
      <c r="AF131" s="1377"/>
      <c r="AG131" s="257">
        <f>IF(L131=L130,0,IF(L131=L129,0,IF(L131=L128,0,1)))</f>
        <v>0</v>
      </c>
      <c r="AH131" s="257" t="s">
        <v>369</v>
      </c>
      <c r="AI131" s="257" t="str">
        <f t="shared" si="4"/>
        <v>??</v>
      </c>
      <c r="AJ131" s="286">
        <f t="shared" si="5"/>
        <v>0</v>
      </c>
    </row>
    <row r="132" spans="1:36" ht="12.95" customHeight="1" x14ac:dyDescent="0.2">
      <c r="A132" s="1340"/>
      <c r="B132" s="1343"/>
      <c r="C132" s="1346"/>
      <c r="D132" s="1349"/>
      <c r="E132" s="1352"/>
      <c r="F132" s="1343"/>
      <c r="G132" s="1371"/>
      <c r="H132" s="1356"/>
      <c r="I132" s="1356"/>
      <c r="J132" s="1354"/>
      <c r="K132" s="1356"/>
      <c r="L132" s="1356"/>
      <c r="M132" s="929"/>
      <c r="N132" s="929"/>
      <c r="O132" s="930"/>
      <c r="P132" s="929"/>
      <c r="Q132" s="930"/>
      <c r="R132" s="930"/>
      <c r="S132" s="930"/>
      <c r="T132" s="930"/>
      <c r="U132" s="930"/>
      <c r="V132" s="930"/>
      <c r="W132" s="930"/>
      <c r="X132" s="930"/>
      <c r="Y132" s="930"/>
      <c r="Z132" s="929"/>
      <c r="AA132" s="1360"/>
      <c r="AB132" s="1360"/>
      <c r="AC132" s="1366"/>
      <c r="AD132" s="1383"/>
      <c r="AE132" s="1374"/>
      <c r="AF132" s="1377"/>
      <c r="AG132" s="257">
        <f>IF(L132=L131,0,IF(L132=L130,0,IF(L132=L129,0,IF(L132=L128,0,1))))</f>
        <v>0</v>
      </c>
      <c r="AH132" s="257" t="s">
        <v>369</v>
      </c>
      <c r="AI132" s="257" t="str">
        <f t="shared" si="4"/>
        <v>??</v>
      </c>
      <c r="AJ132" s="286">
        <f t="shared" si="5"/>
        <v>0</v>
      </c>
    </row>
    <row r="133" spans="1:36" ht="12.95" customHeight="1" x14ac:dyDescent="0.2">
      <c r="A133" s="1340"/>
      <c r="B133" s="1343"/>
      <c r="C133" s="1346"/>
      <c r="D133" s="1349"/>
      <c r="E133" s="1352"/>
      <c r="F133" s="1343"/>
      <c r="G133" s="1371"/>
      <c r="H133" s="1356"/>
      <c r="I133" s="1356"/>
      <c r="J133" s="1354"/>
      <c r="K133" s="1356"/>
      <c r="L133" s="1356"/>
      <c r="M133" s="929"/>
      <c r="N133" s="929"/>
      <c r="O133" s="930"/>
      <c r="P133" s="929"/>
      <c r="Q133" s="930"/>
      <c r="R133" s="930"/>
      <c r="S133" s="930"/>
      <c r="T133" s="930"/>
      <c r="U133" s="930"/>
      <c r="V133" s="930"/>
      <c r="W133" s="930"/>
      <c r="X133" s="930"/>
      <c r="Y133" s="930"/>
      <c r="Z133" s="929"/>
      <c r="AA133" s="1360"/>
      <c r="AB133" s="1360"/>
      <c r="AC133" s="1379" t="str">
        <f>IF(AC128=0,"",IF(AC128&gt;9,"Błąd",""))</f>
        <v/>
      </c>
      <c r="AD133" s="1383"/>
      <c r="AE133" s="1374"/>
      <c r="AF133" s="1377"/>
      <c r="AG133" s="257">
        <f>IF(L133=L132,0,IF(L133=L131,0,IF(L133=L130,0,IF(L133=L129,0,IF(L133=L128,0,1)))))</f>
        <v>0</v>
      </c>
      <c r="AH133" s="257" t="s">
        <v>369</v>
      </c>
      <c r="AI133" s="257" t="str">
        <f t="shared" si="4"/>
        <v>??</v>
      </c>
      <c r="AJ133" s="286">
        <f t="shared" si="5"/>
        <v>0</v>
      </c>
    </row>
    <row r="134" spans="1:36" ht="12.95" customHeight="1" x14ac:dyDescent="0.2">
      <c r="A134" s="1340"/>
      <c r="B134" s="1343"/>
      <c r="C134" s="1346"/>
      <c r="D134" s="1349"/>
      <c r="E134" s="1352"/>
      <c r="F134" s="1343"/>
      <c r="G134" s="1371"/>
      <c r="H134" s="1356"/>
      <c r="I134" s="1356"/>
      <c r="J134" s="1354"/>
      <c r="K134" s="1356"/>
      <c r="L134" s="1356"/>
      <c r="M134" s="929"/>
      <c r="N134" s="929"/>
      <c r="O134" s="930"/>
      <c r="P134" s="929"/>
      <c r="Q134" s="930"/>
      <c r="R134" s="930"/>
      <c r="S134" s="930"/>
      <c r="T134" s="930"/>
      <c r="U134" s="930"/>
      <c r="V134" s="930"/>
      <c r="W134" s="930"/>
      <c r="X134" s="930"/>
      <c r="Y134" s="930"/>
      <c r="Z134" s="929"/>
      <c r="AA134" s="1360"/>
      <c r="AB134" s="1360"/>
      <c r="AC134" s="1379"/>
      <c r="AD134" s="1383"/>
      <c r="AE134" s="1374"/>
      <c r="AF134" s="1377"/>
      <c r="AG134" s="257">
        <f>IF(L134=L133,0,IF(L134=L132,0,IF(L134=L131,0,IF(L134=L130,0,IF(L134=L129,0,IF(L134=L128,0,1))))))</f>
        <v>0</v>
      </c>
      <c r="AH134" s="257" t="s">
        <v>369</v>
      </c>
      <c r="AI134" s="257" t="str">
        <f t="shared" ref="AI134:AI197" si="6">$C$1</f>
        <v>??</v>
      </c>
      <c r="AJ134" s="286">
        <f t="shared" si="5"/>
        <v>0</v>
      </c>
    </row>
    <row r="135" spans="1:36" ht="12.95" customHeight="1" thickBot="1" x14ac:dyDescent="0.25">
      <c r="A135" s="1341"/>
      <c r="B135" s="1344"/>
      <c r="C135" s="1347"/>
      <c r="D135" s="1350"/>
      <c r="E135" s="1353"/>
      <c r="F135" s="1344"/>
      <c r="G135" s="1372"/>
      <c r="H135" s="1357"/>
      <c r="I135" s="1357"/>
      <c r="J135" s="1355"/>
      <c r="K135" s="1357"/>
      <c r="L135" s="1357"/>
      <c r="M135" s="287"/>
      <c r="N135" s="287"/>
      <c r="O135" s="288"/>
      <c r="P135" s="287"/>
      <c r="Q135" s="288"/>
      <c r="R135" s="288"/>
      <c r="S135" s="288"/>
      <c r="T135" s="288"/>
      <c r="U135" s="288"/>
      <c r="V135" s="288"/>
      <c r="W135" s="288"/>
      <c r="X135" s="288"/>
      <c r="Y135" s="288"/>
      <c r="Z135" s="287"/>
      <c r="AA135" s="1361"/>
      <c r="AB135" s="1361"/>
      <c r="AC135" s="1380"/>
      <c r="AD135" s="1384"/>
      <c r="AE135" s="1375"/>
      <c r="AF135" s="1378"/>
      <c r="AG135" s="257">
        <f>IF(L135=L134,0,IF(L135=L133,0,IF(L135=L132,0,IF(L135=L131,0,IF(L135=L130,0,IF(L134=L129,0,IF(L135=L128,0,1)))))))</f>
        <v>0</v>
      </c>
      <c r="AH135" s="257" t="s">
        <v>369</v>
      </c>
      <c r="AI135" s="257" t="str">
        <f t="shared" si="6"/>
        <v>??</v>
      </c>
      <c r="AJ135" s="286">
        <f t="shared" si="5"/>
        <v>0</v>
      </c>
    </row>
    <row r="136" spans="1:36" ht="12.95" customHeight="1" thickTop="1" x14ac:dyDescent="0.2">
      <c r="A136" s="1339"/>
      <c r="B136" s="1342"/>
      <c r="C136" s="1345"/>
      <c r="D136" s="1348"/>
      <c r="E136" s="1351"/>
      <c r="F136" s="1343"/>
      <c r="G136" s="1370"/>
      <c r="H136" s="1342"/>
      <c r="I136" s="283" t="s">
        <v>10</v>
      </c>
      <c r="J136" s="1354"/>
      <c r="K136" s="1342"/>
      <c r="L136" s="1358"/>
      <c r="M136" s="284"/>
      <c r="N136" s="284"/>
      <c r="O136" s="285"/>
      <c r="P136" s="284"/>
      <c r="Q136" s="285"/>
      <c r="R136" s="285"/>
      <c r="S136" s="285"/>
      <c r="T136" s="285"/>
      <c r="U136" s="285"/>
      <c r="V136" s="285"/>
      <c r="W136" s="285"/>
      <c r="X136" s="285"/>
      <c r="Y136" s="285"/>
      <c r="Z136" s="284"/>
      <c r="AA136" s="1359">
        <f>SUM(O136:Z143)</f>
        <v>0</v>
      </c>
      <c r="AB136" s="1359">
        <f>IF(AA136&gt;0,18,0)</f>
        <v>0</v>
      </c>
      <c r="AC136" s="1365">
        <f>IF((AA136-AB136)&gt;=0,AA136-AB136,0)</f>
        <v>0</v>
      </c>
      <c r="AD136" s="1382">
        <f>IF(AA136&lt;AB136,AA136,AB136)/IF(AB136=0,1,AB136)</f>
        <v>0</v>
      </c>
      <c r="AE136" s="1373" t="str">
        <f>IF(AD136=1,"pe",IF(AD136&gt;0,"ne",""))</f>
        <v/>
      </c>
      <c r="AF136" s="1376"/>
      <c r="AG136" s="257">
        <v>1</v>
      </c>
      <c r="AH136" s="257" t="s">
        <v>369</v>
      </c>
      <c r="AI136" s="257" t="str">
        <f t="shared" si="6"/>
        <v>??</v>
      </c>
      <c r="AJ136" s="286">
        <f>C136</f>
        <v>0</v>
      </c>
    </row>
    <row r="137" spans="1:36" ht="12.95" customHeight="1" x14ac:dyDescent="0.2">
      <c r="A137" s="1340"/>
      <c r="B137" s="1343"/>
      <c r="C137" s="1346"/>
      <c r="D137" s="1349"/>
      <c r="E137" s="1352"/>
      <c r="F137" s="1343"/>
      <c r="G137" s="1371"/>
      <c r="H137" s="1356"/>
      <c r="I137" s="1381"/>
      <c r="J137" s="1354"/>
      <c r="K137" s="1356"/>
      <c r="L137" s="1356"/>
      <c r="M137" s="929"/>
      <c r="N137" s="929"/>
      <c r="O137" s="930"/>
      <c r="P137" s="929"/>
      <c r="Q137" s="930"/>
      <c r="R137" s="930"/>
      <c r="S137" s="930"/>
      <c r="T137" s="930"/>
      <c r="U137" s="930"/>
      <c r="V137" s="930"/>
      <c r="W137" s="930"/>
      <c r="X137" s="930"/>
      <c r="Y137" s="930"/>
      <c r="Z137" s="929"/>
      <c r="AA137" s="1360"/>
      <c r="AB137" s="1360"/>
      <c r="AC137" s="1366"/>
      <c r="AD137" s="1383"/>
      <c r="AE137" s="1374"/>
      <c r="AF137" s="1377"/>
      <c r="AG137" s="257">
        <f>IF(L137=L136,0,1)</f>
        <v>0</v>
      </c>
      <c r="AH137" s="257" t="s">
        <v>369</v>
      </c>
      <c r="AI137" s="257" t="str">
        <f t="shared" si="6"/>
        <v>??</v>
      </c>
      <c r="AJ137" s="286">
        <f>AJ136</f>
        <v>0</v>
      </c>
    </row>
    <row r="138" spans="1:36" ht="12.95" customHeight="1" x14ac:dyDescent="0.2">
      <c r="A138" s="1340"/>
      <c r="B138" s="1343"/>
      <c r="C138" s="1346"/>
      <c r="D138" s="1349"/>
      <c r="E138" s="1352"/>
      <c r="F138" s="1343"/>
      <c r="G138" s="1371"/>
      <c r="H138" s="1356"/>
      <c r="I138" s="1356"/>
      <c r="J138" s="1354"/>
      <c r="K138" s="1356"/>
      <c r="L138" s="1356"/>
      <c r="M138" s="929"/>
      <c r="N138" s="929"/>
      <c r="O138" s="930"/>
      <c r="P138" s="929"/>
      <c r="Q138" s="930"/>
      <c r="R138" s="930"/>
      <c r="S138" s="930"/>
      <c r="T138" s="930"/>
      <c r="U138" s="930"/>
      <c r="V138" s="930"/>
      <c r="W138" s="930"/>
      <c r="X138" s="930"/>
      <c r="Y138" s="930"/>
      <c r="Z138" s="929"/>
      <c r="AA138" s="1360"/>
      <c r="AB138" s="1360"/>
      <c r="AC138" s="1366"/>
      <c r="AD138" s="1383"/>
      <c r="AE138" s="1374"/>
      <c r="AF138" s="1377"/>
      <c r="AG138" s="257">
        <f>IF(L138=L137,0,IF(L138=L136,0,1))</f>
        <v>0</v>
      </c>
      <c r="AH138" s="257" t="s">
        <v>369</v>
      </c>
      <c r="AI138" s="257" t="str">
        <f t="shared" si="6"/>
        <v>??</v>
      </c>
      <c r="AJ138" s="286">
        <f t="shared" si="5"/>
        <v>0</v>
      </c>
    </row>
    <row r="139" spans="1:36" ht="12.95" customHeight="1" x14ac:dyDescent="0.2">
      <c r="A139" s="1340"/>
      <c r="B139" s="1343"/>
      <c r="C139" s="1346"/>
      <c r="D139" s="1349"/>
      <c r="E139" s="1352"/>
      <c r="F139" s="1343"/>
      <c r="G139" s="1371"/>
      <c r="H139" s="1356"/>
      <c r="I139" s="1356"/>
      <c r="J139" s="1354"/>
      <c r="K139" s="1356"/>
      <c r="L139" s="1356"/>
      <c r="M139" s="929"/>
      <c r="N139" s="929"/>
      <c r="O139" s="930"/>
      <c r="P139" s="929"/>
      <c r="Q139" s="930"/>
      <c r="R139" s="930"/>
      <c r="S139" s="930"/>
      <c r="T139" s="930"/>
      <c r="U139" s="930"/>
      <c r="V139" s="930"/>
      <c r="W139" s="930"/>
      <c r="X139" s="930"/>
      <c r="Y139" s="930"/>
      <c r="Z139" s="929"/>
      <c r="AA139" s="1360"/>
      <c r="AB139" s="1360"/>
      <c r="AC139" s="1366"/>
      <c r="AD139" s="1383"/>
      <c r="AE139" s="1374"/>
      <c r="AF139" s="1377"/>
      <c r="AG139" s="257">
        <f>IF(L139=L138,0,IF(L139=L137,0,IF(L139=L136,0,1)))</f>
        <v>0</v>
      </c>
      <c r="AH139" s="257" t="s">
        <v>369</v>
      </c>
      <c r="AI139" s="257" t="str">
        <f t="shared" si="6"/>
        <v>??</v>
      </c>
      <c r="AJ139" s="286">
        <f t="shared" si="5"/>
        <v>0</v>
      </c>
    </row>
    <row r="140" spans="1:36" ht="12.95" customHeight="1" x14ac:dyDescent="0.2">
      <c r="A140" s="1340"/>
      <c r="B140" s="1343"/>
      <c r="C140" s="1346"/>
      <c r="D140" s="1349"/>
      <c r="E140" s="1352"/>
      <c r="F140" s="1343"/>
      <c r="G140" s="1371"/>
      <c r="H140" s="1356"/>
      <c r="I140" s="1356"/>
      <c r="J140" s="1354"/>
      <c r="K140" s="1356"/>
      <c r="L140" s="1356"/>
      <c r="M140" s="929"/>
      <c r="N140" s="929"/>
      <c r="O140" s="930"/>
      <c r="P140" s="929"/>
      <c r="Q140" s="930"/>
      <c r="R140" s="930"/>
      <c r="S140" s="930"/>
      <c r="T140" s="930"/>
      <c r="U140" s="930"/>
      <c r="V140" s="930"/>
      <c r="W140" s="930"/>
      <c r="X140" s="930"/>
      <c r="Y140" s="930"/>
      <c r="Z140" s="929"/>
      <c r="AA140" s="1360"/>
      <c r="AB140" s="1360"/>
      <c r="AC140" s="1366"/>
      <c r="AD140" s="1383"/>
      <c r="AE140" s="1374"/>
      <c r="AF140" s="1377"/>
      <c r="AG140" s="257">
        <f>IF(L140=L139,0,IF(L140=L138,0,IF(L140=L137,0,IF(L140=L136,0,1))))</f>
        <v>0</v>
      </c>
      <c r="AH140" s="257" t="s">
        <v>369</v>
      </c>
      <c r="AI140" s="257" t="str">
        <f t="shared" si="6"/>
        <v>??</v>
      </c>
      <c r="AJ140" s="286">
        <f t="shared" si="5"/>
        <v>0</v>
      </c>
    </row>
    <row r="141" spans="1:36" ht="12.95" customHeight="1" x14ac:dyDescent="0.2">
      <c r="A141" s="1340"/>
      <c r="B141" s="1343"/>
      <c r="C141" s="1346"/>
      <c r="D141" s="1349"/>
      <c r="E141" s="1352"/>
      <c r="F141" s="1343"/>
      <c r="G141" s="1371"/>
      <c r="H141" s="1356"/>
      <c r="I141" s="1356"/>
      <c r="J141" s="1354"/>
      <c r="K141" s="1356"/>
      <c r="L141" s="1356"/>
      <c r="M141" s="929"/>
      <c r="N141" s="929"/>
      <c r="O141" s="930"/>
      <c r="P141" s="929"/>
      <c r="Q141" s="930"/>
      <c r="R141" s="930"/>
      <c r="S141" s="930"/>
      <c r="T141" s="930"/>
      <c r="U141" s="930"/>
      <c r="V141" s="930"/>
      <c r="W141" s="930"/>
      <c r="X141" s="930"/>
      <c r="Y141" s="930"/>
      <c r="Z141" s="929"/>
      <c r="AA141" s="1360"/>
      <c r="AB141" s="1360"/>
      <c r="AC141" s="1379" t="str">
        <f>IF(AC136=0,"",IF(AC136&gt;9,"Błąd",""))</f>
        <v/>
      </c>
      <c r="AD141" s="1383"/>
      <c r="AE141" s="1374"/>
      <c r="AF141" s="1377"/>
      <c r="AG141" s="257">
        <f>IF(L141=L140,0,IF(L141=L139,0,IF(L141=L138,0,IF(L141=L137,0,IF(L141=L136,0,1)))))</f>
        <v>0</v>
      </c>
      <c r="AH141" s="257" t="s">
        <v>369</v>
      </c>
      <c r="AI141" s="257" t="str">
        <f t="shared" si="6"/>
        <v>??</v>
      </c>
      <c r="AJ141" s="286">
        <f t="shared" si="5"/>
        <v>0</v>
      </c>
    </row>
    <row r="142" spans="1:36" ht="12.95" customHeight="1" x14ac:dyDescent="0.2">
      <c r="A142" s="1340"/>
      <c r="B142" s="1343"/>
      <c r="C142" s="1346"/>
      <c r="D142" s="1349"/>
      <c r="E142" s="1352"/>
      <c r="F142" s="1343"/>
      <c r="G142" s="1371"/>
      <c r="H142" s="1356"/>
      <c r="I142" s="1356"/>
      <c r="J142" s="1354"/>
      <c r="K142" s="1356"/>
      <c r="L142" s="1356"/>
      <c r="M142" s="929"/>
      <c r="N142" s="929"/>
      <c r="O142" s="930"/>
      <c r="P142" s="929"/>
      <c r="Q142" s="930"/>
      <c r="R142" s="930"/>
      <c r="S142" s="930"/>
      <c r="T142" s="930"/>
      <c r="U142" s="930"/>
      <c r="V142" s="930"/>
      <c r="W142" s="930"/>
      <c r="X142" s="930"/>
      <c r="Y142" s="930"/>
      <c r="Z142" s="929"/>
      <c r="AA142" s="1360"/>
      <c r="AB142" s="1360"/>
      <c r="AC142" s="1379"/>
      <c r="AD142" s="1383"/>
      <c r="AE142" s="1374"/>
      <c r="AF142" s="1377"/>
      <c r="AG142" s="257">
        <f>IF(L142=L141,0,IF(L142=L140,0,IF(L142=L139,0,IF(L142=L138,0,IF(L142=L137,0,IF(L142=L136,0,1))))))</f>
        <v>0</v>
      </c>
      <c r="AH142" s="257" t="s">
        <v>369</v>
      </c>
      <c r="AI142" s="257" t="str">
        <f t="shared" si="6"/>
        <v>??</v>
      </c>
      <c r="AJ142" s="286">
        <f t="shared" si="5"/>
        <v>0</v>
      </c>
    </row>
    <row r="143" spans="1:36" ht="12.95" customHeight="1" thickBot="1" x14ac:dyDescent="0.25">
      <c r="A143" s="1341"/>
      <c r="B143" s="1344"/>
      <c r="C143" s="1347"/>
      <c r="D143" s="1350"/>
      <c r="E143" s="1353"/>
      <c r="F143" s="1344"/>
      <c r="G143" s="1372"/>
      <c r="H143" s="1357"/>
      <c r="I143" s="1357"/>
      <c r="J143" s="1355"/>
      <c r="K143" s="1357"/>
      <c r="L143" s="1357"/>
      <c r="M143" s="287"/>
      <c r="N143" s="287"/>
      <c r="O143" s="288"/>
      <c r="P143" s="287"/>
      <c r="Q143" s="288"/>
      <c r="R143" s="288"/>
      <c r="S143" s="288"/>
      <c r="T143" s="288"/>
      <c r="U143" s="288"/>
      <c r="V143" s="288"/>
      <c r="W143" s="288"/>
      <c r="X143" s="288"/>
      <c r="Y143" s="288"/>
      <c r="Z143" s="287"/>
      <c r="AA143" s="1361"/>
      <c r="AB143" s="1361"/>
      <c r="AC143" s="1380"/>
      <c r="AD143" s="1384"/>
      <c r="AE143" s="1375"/>
      <c r="AF143" s="1378"/>
      <c r="AG143" s="257">
        <f>IF(L143=L142,0,IF(L143=L141,0,IF(L143=L140,0,IF(L143=L139,0,IF(L143=L138,0,IF(L142=L137,0,IF(L143=L136,0,1)))))))</f>
        <v>0</v>
      </c>
      <c r="AH143" s="257" t="s">
        <v>369</v>
      </c>
      <c r="AI143" s="257" t="str">
        <f t="shared" si="6"/>
        <v>??</v>
      </c>
      <c r="AJ143" s="286">
        <f t="shared" si="5"/>
        <v>0</v>
      </c>
    </row>
    <row r="144" spans="1:36" ht="12.95" customHeight="1" thickTop="1" x14ac:dyDescent="0.2">
      <c r="A144" s="1339"/>
      <c r="B144" s="1342"/>
      <c r="C144" s="1345"/>
      <c r="D144" s="1348"/>
      <c r="E144" s="1351"/>
      <c r="F144" s="1343"/>
      <c r="G144" s="1370"/>
      <c r="H144" s="1342"/>
      <c r="I144" s="283" t="s">
        <v>10</v>
      </c>
      <c r="J144" s="1354"/>
      <c r="K144" s="1342"/>
      <c r="L144" s="1358"/>
      <c r="M144" s="284"/>
      <c r="N144" s="284"/>
      <c r="O144" s="285"/>
      <c r="P144" s="284"/>
      <c r="Q144" s="285"/>
      <c r="R144" s="285"/>
      <c r="S144" s="285"/>
      <c r="T144" s="285"/>
      <c r="U144" s="285"/>
      <c r="V144" s="285"/>
      <c r="W144" s="285"/>
      <c r="X144" s="285"/>
      <c r="Y144" s="285"/>
      <c r="Z144" s="284"/>
      <c r="AA144" s="1359">
        <f>SUM(O144:Z151)</f>
        <v>0</v>
      </c>
      <c r="AB144" s="1359">
        <f>IF(AA144&gt;0,18,0)</f>
        <v>0</v>
      </c>
      <c r="AC144" s="1365">
        <f>IF((AA144-AB144)&gt;=0,AA144-AB144,0)</f>
        <v>0</v>
      </c>
      <c r="AD144" s="1382">
        <f>IF(AA144&lt;AB144,AA144,AB144)/IF(AB144=0,1,AB144)</f>
        <v>0</v>
      </c>
      <c r="AE144" s="1373" t="str">
        <f>IF(AD144=1,"pe",IF(AD144&gt;0,"ne",""))</f>
        <v/>
      </c>
      <c r="AF144" s="1376"/>
      <c r="AG144" s="257">
        <v>1</v>
      </c>
      <c r="AH144" s="257" t="s">
        <v>369</v>
      </c>
      <c r="AI144" s="257" t="str">
        <f t="shared" si="6"/>
        <v>??</v>
      </c>
      <c r="AJ144" s="286">
        <f>C144</f>
        <v>0</v>
      </c>
    </row>
    <row r="145" spans="1:36" ht="12.95" customHeight="1" x14ac:dyDescent="0.2">
      <c r="A145" s="1340"/>
      <c r="B145" s="1343"/>
      <c r="C145" s="1346"/>
      <c r="D145" s="1349"/>
      <c r="E145" s="1352"/>
      <c r="F145" s="1343"/>
      <c r="G145" s="1371"/>
      <c r="H145" s="1356"/>
      <c r="I145" s="1381"/>
      <c r="J145" s="1354"/>
      <c r="K145" s="1356"/>
      <c r="L145" s="1356"/>
      <c r="M145" s="929"/>
      <c r="N145" s="929"/>
      <c r="O145" s="930"/>
      <c r="P145" s="929"/>
      <c r="Q145" s="930"/>
      <c r="R145" s="930"/>
      <c r="S145" s="930"/>
      <c r="T145" s="930"/>
      <c r="U145" s="930"/>
      <c r="V145" s="930"/>
      <c r="W145" s="930"/>
      <c r="X145" s="930"/>
      <c r="Y145" s="930"/>
      <c r="Z145" s="929"/>
      <c r="AA145" s="1360"/>
      <c r="AB145" s="1360"/>
      <c r="AC145" s="1366"/>
      <c r="AD145" s="1383"/>
      <c r="AE145" s="1374"/>
      <c r="AF145" s="1377"/>
      <c r="AG145" s="257">
        <f>IF(L145=L144,0,1)</f>
        <v>0</v>
      </c>
      <c r="AH145" s="257" t="s">
        <v>369</v>
      </c>
      <c r="AI145" s="257" t="str">
        <f t="shared" si="6"/>
        <v>??</v>
      </c>
      <c r="AJ145" s="286">
        <f t="shared" ref="AJ145:AJ207" si="7">AJ144</f>
        <v>0</v>
      </c>
    </row>
    <row r="146" spans="1:36" ht="12.95" customHeight="1" x14ac:dyDescent="0.2">
      <c r="A146" s="1340"/>
      <c r="B146" s="1343"/>
      <c r="C146" s="1346"/>
      <c r="D146" s="1349"/>
      <c r="E146" s="1352"/>
      <c r="F146" s="1343"/>
      <c r="G146" s="1371"/>
      <c r="H146" s="1356"/>
      <c r="I146" s="1356"/>
      <c r="J146" s="1354"/>
      <c r="K146" s="1356"/>
      <c r="L146" s="1356"/>
      <c r="M146" s="929"/>
      <c r="N146" s="929"/>
      <c r="O146" s="930"/>
      <c r="P146" s="929"/>
      <c r="Q146" s="930"/>
      <c r="R146" s="930"/>
      <c r="S146" s="930"/>
      <c r="T146" s="930"/>
      <c r="U146" s="930"/>
      <c r="V146" s="930"/>
      <c r="W146" s="930"/>
      <c r="X146" s="930"/>
      <c r="Y146" s="930"/>
      <c r="Z146" s="929"/>
      <c r="AA146" s="1360"/>
      <c r="AB146" s="1360"/>
      <c r="AC146" s="1366"/>
      <c r="AD146" s="1383"/>
      <c r="AE146" s="1374"/>
      <c r="AF146" s="1377"/>
      <c r="AG146" s="257">
        <f>IF(L146=L145,0,IF(L146=L144,0,1))</f>
        <v>0</v>
      </c>
      <c r="AH146" s="257" t="s">
        <v>369</v>
      </c>
      <c r="AI146" s="257" t="str">
        <f t="shared" si="6"/>
        <v>??</v>
      </c>
      <c r="AJ146" s="286">
        <f t="shared" si="7"/>
        <v>0</v>
      </c>
    </row>
    <row r="147" spans="1:36" ht="12.95" customHeight="1" x14ac:dyDescent="0.2">
      <c r="A147" s="1340"/>
      <c r="B147" s="1343"/>
      <c r="C147" s="1346"/>
      <c r="D147" s="1349"/>
      <c r="E147" s="1352"/>
      <c r="F147" s="1343"/>
      <c r="G147" s="1371"/>
      <c r="H147" s="1356"/>
      <c r="I147" s="1356"/>
      <c r="J147" s="1354"/>
      <c r="K147" s="1356"/>
      <c r="L147" s="1356"/>
      <c r="M147" s="929"/>
      <c r="N147" s="929"/>
      <c r="O147" s="930"/>
      <c r="P147" s="929"/>
      <c r="Q147" s="930"/>
      <c r="R147" s="930"/>
      <c r="S147" s="930"/>
      <c r="T147" s="930"/>
      <c r="U147" s="930"/>
      <c r="V147" s="930"/>
      <c r="W147" s="930"/>
      <c r="X147" s="930"/>
      <c r="Y147" s="930"/>
      <c r="Z147" s="929"/>
      <c r="AA147" s="1360"/>
      <c r="AB147" s="1360"/>
      <c r="AC147" s="1366"/>
      <c r="AD147" s="1383"/>
      <c r="AE147" s="1374"/>
      <c r="AF147" s="1377"/>
      <c r="AG147" s="257">
        <f>IF(L147=L146,0,IF(L147=L145,0,IF(L147=L144,0,1)))</f>
        <v>0</v>
      </c>
      <c r="AH147" s="257" t="s">
        <v>369</v>
      </c>
      <c r="AI147" s="257" t="str">
        <f t="shared" si="6"/>
        <v>??</v>
      </c>
      <c r="AJ147" s="286">
        <f t="shared" si="7"/>
        <v>0</v>
      </c>
    </row>
    <row r="148" spans="1:36" ht="12.95" customHeight="1" x14ac:dyDescent="0.2">
      <c r="A148" s="1340"/>
      <c r="B148" s="1343"/>
      <c r="C148" s="1346"/>
      <c r="D148" s="1349"/>
      <c r="E148" s="1352"/>
      <c r="F148" s="1343"/>
      <c r="G148" s="1371"/>
      <c r="H148" s="1356"/>
      <c r="I148" s="1356"/>
      <c r="J148" s="1354"/>
      <c r="K148" s="1356"/>
      <c r="L148" s="1356"/>
      <c r="M148" s="929"/>
      <c r="N148" s="929"/>
      <c r="O148" s="930"/>
      <c r="P148" s="929"/>
      <c r="Q148" s="930"/>
      <c r="R148" s="930"/>
      <c r="S148" s="930"/>
      <c r="T148" s="930"/>
      <c r="U148" s="930"/>
      <c r="V148" s="930"/>
      <c r="W148" s="930"/>
      <c r="X148" s="930"/>
      <c r="Y148" s="930"/>
      <c r="Z148" s="929"/>
      <c r="AA148" s="1360"/>
      <c r="AB148" s="1360"/>
      <c r="AC148" s="1366"/>
      <c r="AD148" s="1383"/>
      <c r="AE148" s="1374"/>
      <c r="AF148" s="1377"/>
      <c r="AG148" s="257">
        <f>IF(L148=L147,0,IF(L148=L146,0,IF(L148=L145,0,IF(L148=L144,0,1))))</f>
        <v>0</v>
      </c>
      <c r="AH148" s="257" t="s">
        <v>369</v>
      </c>
      <c r="AI148" s="257" t="str">
        <f t="shared" si="6"/>
        <v>??</v>
      </c>
      <c r="AJ148" s="286">
        <f t="shared" si="7"/>
        <v>0</v>
      </c>
    </row>
    <row r="149" spans="1:36" ht="12.95" customHeight="1" x14ac:dyDescent="0.2">
      <c r="A149" s="1340"/>
      <c r="B149" s="1343"/>
      <c r="C149" s="1346"/>
      <c r="D149" s="1349"/>
      <c r="E149" s="1352"/>
      <c r="F149" s="1343"/>
      <c r="G149" s="1371"/>
      <c r="H149" s="1356"/>
      <c r="I149" s="1356"/>
      <c r="J149" s="1354"/>
      <c r="K149" s="1356"/>
      <c r="L149" s="1356"/>
      <c r="M149" s="929"/>
      <c r="N149" s="929"/>
      <c r="O149" s="930"/>
      <c r="P149" s="929"/>
      <c r="Q149" s="930"/>
      <c r="R149" s="930"/>
      <c r="S149" s="930"/>
      <c r="T149" s="930"/>
      <c r="U149" s="930"/>
      <c r="V149" s="930"/>
      <c r="W149" s="930"/>
      <c r="X149" s="930"/>
      <c r="Y149" s="930"/>
      <c r="Z149" s="929"/>
      <c r="AA149" s="1360"/>
      <c r="AB149" s="1360"/>
      <c r="AC149" s="1379" t="str">
        <f>IF(AC144=0,"",IF(AC144&gt;9,"Błąd",""))</f>
        <v/>
      </c>
      <c r="AD149" s="1383"/>
      <c r="AE149" s="1374"/>
      <c r="AF149" s="1377"/>
      <c r="AG149" s="257">
        <f>IF(L149=L148,0,IF(L149=L147,0,IF(L149=L146,0,IF(L149=L145,0,IF(L149=L144,0,1)))))</f>
        <v>0</v>
      </c>
      <c r="AH149" s="257" t="s">
        <v>369</v>
      </c>
      <c r="AI149" s="257" t="str">
        <f t="shared" si="6"/>
        <v>??</v>
      </c>
      <c r="AJ149" s="286">
        <f t="shared" si="7"/>
        <v>0</v>
      </c>
    </row>
    <row r="150" spans="1:36" ht="12.95" customHeight="1" x14ac:dyDescent="0.2">
      <c r="A150" s="1340"/>
      <c r="B150" s="1343"/>
      <c r="C150" s="1346"/>
      <c r="D150" s="1349"/>
      <c r="E150" s="1352"/>
      <c r="F150" s="1343"/>
      <c r="G150" s="1371"/>
      <c r="H150" s="1356"/>
      <c r="I150" s="1356"/>
      <c r="J150" s="1354"/>
      <c r="K150" s="1356"/>
      <c r="L150" s="1356"/>
      <c r="M150" s="929"/>
      <c r="N150" s="929"/>
      <c r="O150" s="930"/>
      <c r="P150" s="929"/>
      <c r="Q150" s="930"/>
      <c r="R150" s="930"/>
      <c r="S150" s="930"/>
      <c r="T150" s="930"/>
      <c r="U150" s="930"/>
      <c r="V150" s="930"/>
      <c r="W150" s="930"/>
      <c r="X150" s="930"/>
      <c r="Y150" s="930"/>
      <c r="Z150" s="929"/>
      <c r="AA150" s="1360"/>
      <c r="AB150" s="1360"/>
      <c r="AC150" s="1379"/>
      <c r="AD150" s="1383"/>
      <c r="AE150" s="1374"/>
      <c r="AF150" s="1377"/>
      <c r="AG150" s="257">
        <f>IF(L150=L149,0,IF(L150=L148,0,IF(L150=L147,0,IF(L150=L146,0,IF(L150=L145,0,IF(L150=L144,0,1))))))</f>
        <v>0</v>
      </c>
      <c r="AH150" s="257" t="s">
        <v>369</v>
      </c>
      <c r="AI150" s="257" t="str">
        <f t="shared" si="6"/>
        <v>??</v>
      </c>
      <c r="AJ150" s="286">
        <f t="shared" si="7"/>
        <v>0</v>
      </c>
    </row>
    <row r="151" spans="1:36" ht="12.95" customHeight="1" thickBot="1" x14ac:dyDescent="0.25">
      <c r="A151" s="1341"/>
      <c r="B151" s="1344"/>
      <c r="C151" s="1347"/>
      <c r="D151" s="1350"/>
      <c r="E151" s="1353"/>
      <c r="F151" s="1344"/>
      <c r="G151" s="1372"/>
      <c r="H151" s="1357"/>
      <c r="I151" s="1357"/>
      <c r="J151" s="1355"/>
      <c r="K151" s="1357"/>
      <c r="L151" s="1357"/>
      <c r="M151" s="287"/>
      <c r="N151" s="287"/>
      <c r="O151" s="288"/>
      <c r="P151" s="287"/>
      <c r="Q151" s="288"/>
      <c r="R151" s="288"/>
      <c r="S151" s="288"/>
      <c r="T151" s="288"/>
      <c r="U151" s="288"/>
      <c r="V151" s="288"/>
      <c r="W151" s="288"/>
      <c r="X151" s="288"/>
      <c r="Y151" s="288"/>
      <c r="Z151" s="287"/>
      <c r="AA151" s="1361"/>
      <c r="AB151" s="1361"/>
      <c r="AC151" s="1380"/>
      <c r="AD151" s="1384"/>
      <c r="AE151" s="1375"/>
      <c r="AF151" s="1378"/>
      <c r="AG151" s="257">
        <f>IF(L151=L150,0,IF(L151=L149,0,IF(L151=L148,0,IF(L151=L147,0,IF(L151=L146,0,IF(L150=L145,0,IF(L151=L144,0,1)))))))</f>
        <v>0</v>
      </c>
      <c r="AH151" s="257" t="s">
        <v>369</v>
      </c>
      <c r="AI151" s="257" t="str">
        <f t="shared" si="6"/>
        <v>??</v>
      </c>
      <c r="AJ151" s="286">
        <f t="shared" si="7"/>
        <v>0</v>
      </c>
    </row>
    <row r="152" spans="1:36" ht="12.95" customHeight="1" thickTop="1" x14ac:dyDescent="0.2">
      <c r="A152" s="1339"/>
      <c r="B152" s="1342"/>
      <c r="C152" s="1345"/>
      <c r="D152" s="1348"/>
      <c r="E152" s="1351"/>
      <c r="F152" s="1343"/>
      <c r="G152" s="1370"/>
      <c r="H152" s="1342"/>
      <c r="I152" s="283" t="s">
        <v>10</v>
      </c>
      <c r="J152" s="1354"/>
      <c r="K152" s="1342"/>
      <c r="L152" s="1358"/>
      <c r="M152" s="284"/>
      <c r="N152" s="284"/>
      <c r="O152" s="285"/>
      <c r="P152" s="284"/>
      <c r="Q152" s="285"/>
      <c r="R152" s="285"/>
      <c r="S152" s="285"/>
      <c r="T152" s="285"/>
      <c r="U152" s="285"/>
      <c r="V152" s="285"/>
      <c r="W152" s="285"/>
      <c r="X152" s="285"/>
      <c r="Y152" s="285"/>
      <c r="Z152" s="284"/>
      <c r="AA152" s="1359">
        <f>SUM(O152:Z159)</f>
        <v>0</v>
      </c>
      <c r="AB152" s="1359">
        <f>IF(AA152&gt;0,18,0)</f>
        <v>0</v>
      </c>
      <c r="AC152" s="1365">
        <f>IF((AA152-AB152)&gt;=0,AA152-AB152,0)</f>
        <v>0</v>
      </c>
      <c r="AD152" s="1382">
        <f>IF(AA152&lt;AB152,AA152,AB152)/IF(AB152=0,1,AB152)</f>
        <v>0</v>
      </c>
      <c r="AE152" s="1373" t="str">
        <f>IF(AD152=1,"pe",IF(AD152&gt;0,"ne",""))</f>
        <v/>
      </c>
      <c r="AF152" s="1376"/>
      <c r="AG152" s="257">
        <v>1</v>
      </c>
      <c r="AH152" s="257" t="s">
        <v>369</v>
      </c>
      <c r="AI152" s="257" t="str">
        <f t="shared" si="6"/>
        <v>??</v>
      </c>
      <c r="AJ152" s="286">
        <f>C152</f>
        <v>0</v>
      </c>
    </row>
    <row r="153" spans="1:36" ht="12.95" customHeight="1" x14ac:dyDescent="0.2">
      <c r="A153" s="1340"/>
      <c r="B153" s="1343"/>
      <c r="C153" s="1346"/>
      <c r="D153" s="1349"/>
      <c r="E153" s="1352"/>
      <c r="F153" s="1343"/>
      <c r="G153" s="1371"/>
      <c r="H153" s="1356"/>
      <c r="I153" s="1381"/>
      <c r="J153" s="1354"/>
      <c r="K153" s="1356"/>
      <c r="L153" s="1356"/>
      <c r="M153" s="929"/>
      <c r="N153" s="929"/>
      <c r="O153" s="930"/>
      <c r="P153" s="929"/>
      <c r="Q153" s="930"/>
      <c r="R153" s="930"/>
      <c r="S153" s="930"/>
      <c r="T153" s="930"/>
      <c r="U153" s="930"/>
      <c r="V153" s="930"/>
      <c r="W153" s="930"/>
      <c r="X153" s="930"/>
      <c r="Y153" s="930"/>
      <c r="Z153" s="929"/>
      <c r="AA153" s="1360"/>
      <c r="AB153" s="1360"/>
      <c r="AC153" s="1366"/>
      <c r="AD153" s="1383"/>
      <c r="AE153" s="1374"/>
      <c r="AF153" s="1377"/>
      <c r="AG153" s="257">
        <f>IF(L153=L152,0,1)</f>
        <v>0</v>
      </c>
      <c r="AH153" s="257" t="s">
        <v>369</v>
      </c>
      <c r="AI153" s="257" t="str">
        <f t="shared" si="6"/>
        <v>??</v>
      </c>
      <c r="AJ153" s="286">
        <f>AJ152</f>
        <v>0</v>
      </c>
    </row>
    <row r="154" spans="1:36" ht="12.95" customHeight="1" x14ac:dyDescent="0.2">
      <c r="A154" s="1340"/>
      <c r="B154" s="1343"/>
      <c r="C154" s="1346"/>
      <c r="D154" s="1349"/>
      <c r="E154" s="1352"/>
      <c r="F154" s="1343"/>
      <c r="G154" s="1371"/>
      <c r="H154" s="1356"/>
      <c r="I154" s="1356"/>
      <c r="J154" s="1354"/>
      <c r="K154" s="1356"/>
      <c r="L154" s="1356"/>
      <c r="M154" s="929"/>
      <c r="N154" s="929"/>
      <c r="O154" s="930"/>
      <c r="P154" s="929"/>
      <c r="Q154" s="930"/>
      <c r="R154" s="930"/>
      <c r="S154" s="930"/>
      <c r="T154" s="930"/>
      <c r="U154" s="930"/>
      <c r="V154" s="930"/>
      <c r="W154" s="930"/>
      <c r="X154" s="930"/>
      <c r="Y154" s="930"/>
      <c r="Z154" s="929"/>
      <c r="AA154" s="1360"/>
      <c r="AB154" s="1360"/>
      <c r="AC154" s="1366"/>
      <c r="AD154" s="1383"/>
      <c r="AE154" s="1374"/>
      <c r="AF154" s="1377"/>
      <c r="AG154" s="257">
        <f>IF(L154=L153,0,IF(L154=L152,0,1))</f>
        <v>0</v>
      </c>
      <c r="AH154" s="257" t="s">
        <v>369</v>
      </c>
      <c r="AI154" s="257" t="str">
        <f t="shared" si="6"/>
        <v>??</v>
      </c>
      <c r="AJ154" s="286">
        <f t="shared" si="7"/>
        <v>0</v>
      </c>
    </row>
    <row r="155" spans="1:36" ht="12.95" customHeight="1" x14ac:dyDescent="0.2">
      <c r="A155" s="1340"/>
      <c r="B155" s="1343"/>
      <c r="C155" s="1346"/>
      <c r="D155" s="1349"/>
      <c r="E155" s="1352"/>
      <c r="F155" s="1343"/>
      <c r="G155" s="1371"/>
      <c r="H155" s="1356"/>
      <c r="I155" s="1356"/>
      <c r="J155" s="1354"/>
      <c r="K155" s="1356"/>
      <c r="L155" s="1356"/>
      <c r="M155" s="929"/>
      <c r="N155" s="929"/>
      <c r="O155" s="930"/>
      <c r="P155" s="929"/>
      <c r="Q155" s="930"/>
      <c r="R155" s="930"/>
      <c r="S155" s="930"/>
      <c r="T155" s="930"/>
      <c r="U155" s="930"/>
      <c r="V155" s="930"/>
      <c r="W155" s="930"/>
      <c r="X155" s="930"/>
      <c r="Y155" s="930"/>
      <c r="Z155" s="929"/>
      <c r="AA155" s="1360"/>
      <c r="AB155" s="1360"/>
      <c r="AC155" s="1366"/>
      <c r="AD155" s="1383"/>
      <c r="AE155" s="1374"/>
      <c r="AF155" s="1377"/>
      <c r="AG155" s="257">
        <f>IF(L155=L154,0,IF(L155=L153,0,IF(L155=L152,0,1)))</f>
        <v>0</v>
      </c>
      <c r="AH155" s="257" t="s">
        <v>369</v>
      </c>
      <c r="AI155" s="257" t="str">
        <f t="shared" si="6"/>
        <v>??</v>
      </c>
      <c r="AJ155" s="286">
        <f t="shared" si="7"/>
        <v>0</v>
      </c>
    </row>
    <row r="156" spans="1:36" ht="12.95" customHeight="1" x14ac:dyDescent="0.2">
      <c r="A156" s="1340"/>
      <c r="B156" s="1343"/>
      <c r="C156" s="1346"/>
      <c r="D156" s="1349"/>
      <c r="E156" s="1352"/>
      <c r="F156" s="1343"/>
      <c r="G156" s="1371"/>
      <c r="H156" s="1356"/>
      <c r="I156" s="1356"/>
      <c r="J156" s="1354"/>
      <c r="K156" s="1356"/>
      <c r="L156" s="1356"/>
      <c r="M156" s="929"/>
      <c r="N156" s="929"/>
      <c r="O156" s="930"/>
      <c r="P156" s="929"/>
      <c r="Q156" s="930"/>
      <c r="R156" s="930"/>
      <c r="S156" s="930"/>
      <c r="T156" s="930"/>
      <c r="U156" s="930"/>
      <c r="V156" s="930"/>
      <c r="W156" s="930"/>
      <c r="X156" s="930"/>
      <c r="Y156" s="930"/>
      <c r="Z156" s="929"/>
      <c r="AA156" s="1360"/>
      <c r="AB156" s="1360"/>
      <c r="AC156" s="1366"/>
      <c r="AD156" s="1383"/>
      <c r="AE156" s="1374"/>
      <c r="AF156" s="1377"/>
      <c r="AG156" s="257">
        <f>IF(L156=L155,0,IF(L156=L154,0,IF(L156=L153,0,IF(L156=L152,0,1))))</f>
        <v>0</v>
      </c>
      <c r="AH156" s="257" t="s">
        <v>369</v>
      </c>
      <c r="AI156" s="257" t="str">
        <f t="shared" si="6"/>
        <v>??</v>
      </c>
      <c r="AJ156" s="286">
        <f t="shared" si="7"/>
        <v>0</v>
      </c>
    </row>
    <row r="157" spans="1:36" ht="12.95" customHeight="1" x14ac:dyDescent="0.2">
      <c r="A157" s="1340"/>
      <c r="B157" s="1343"/>
      <c r="C157" s="1346"/>
      <c r="D157" s="1349"/>
      <c r="E157" s="1352"/>
      <c r="F157" s="1343"/>
      <c r="G157" s="1371"/>
      <c r="H157" s="1356"/>
      <c r="I157" s="1356"/>
      <c r="J157" s="1354"/>
      <c r="K157" s="1356"/>
      <c r="L157" s="1356"/>
      <c r="M157" s="929"/>
      <c r="N157" s="929"/>
      <c r="O157" s="930"/>
      <c r="P157" s="929"/>
      <c r="Q157" s="930"/>
      <c r="R157" s="930"/>
      <c r="S157" s="930"/>
      <c r="T157" s="930"/>
      <c r="U157" s="930"/>
      <c r="V157" s="930"/>
      <c r="W157" s="930"/>
      <c r="X157" s="930"/>
      <c r="Y157" s="930"/>
      <c r="Z157" s="929"/>
      <c r="AA157" s="1360"/>
      <c r="AB157" s="1360"/>
      <c r="AC157" s="1379" t="str">
        <f>IF(AC152=0,"",IF(AC152&gt;9,"Błąd",""))</f>
        <v/>
      </c>
      <c r="AD157" s="1383"/>
      <c r="AE157" s="1374"/>
      <c r="AF157" s="1377"/>
      <c r="AG157" s="257">
        <f>IF(L157=L156,0,IF(L157=L155,0,IF(L157=L154,0,IF(L157=L153,0,IF(L157=L152,0,1)))))</f>
        <v>0</v>
      </c>
      <c r="AH157" s="257" t="s">
        <v>369</v>
      </c>
      <c r="AI157" s="257" t="str">
        <f t="shared" si="6"/>
        <v>??</v>
      </c>
      <c r="AJ157" s="286">
        <f t="shared" si="7"/>
        <v>0</v>
      </c>
    </row>
    <row r="158" spans="1:36" ht="12.95" customHeight="1" x14ac:dyDescent="0.2">
      <c r="A158" s="1340"/>
      <c r="B158" s="1343"/>
      <c r="C158" s="1346"/>
      <c r="D158" s="1349"/>
      <c r="E158" s="1352"/>
      <c r="F158" s="1343"/>
      <c r="G158" s="1371"/>
      <c r="H158" s="1356"/>
      <c r="I158" s="1356"/>
      <c r="J158" s="1354"/>
      <c r="K158" s="1356"/>
      <c r="L158" s="1356"/>
      <c r="M158" s="929"/>
      <c r="N158" s="929"/>
      <c r="O158" s="930"/>
      <c r="P158" s="929"/>
      <c r="Q158" s="930"/>
      <c r="R158" s="930"/>
      <c r="S158" s="930"/>
      <c r="T158" s="930"/>
      <c r="U158" s="930"/>
      <c r="V158" s="930"/>
      <c r="W158" s="930"/>
      <c r="X158" s="930"/>
      <c r="Y158" s="930"/>
      <c r="Z158" s="929"/>
      <c r="AA158" s="1360"/>
      <c r="AB158" s="1360"/>
      <c r="AC158" s="1379"/>
      <c r="AD158" s="1383"/>
      <c r="AE158" s="1374"/>
      <c r="AF158" s="1377"/>
      <c r="AG158" s="257">
        <f>IF(L158=L157,0,IF(L158=L156,0,IF(L158=L155,0,IF(L158=L154,0,IF(L158=L153,0,IF(L158=L152,0,1))))))</f>
        <v>0</v>
      </c>
      <c r="AH158" s="257" t="s">
        <v>369</v>
      </c>
      <c r="AI158" s="257" t="str">
        <f t="shared" si="6"/>
        <v>??</v>
      </c>
      <c r="AJ158" s="286">
        <f t="shared" si="7"/>
        <v>0</v>
      </c>
    </row>
    <row r="159" spans="1:36" ht="12.95" customHeight="1" thickBot="1" x14ac:dyDescent="0.25">
      <c r="A159" s="1341"/>
      <c r="B159" s="1344"/>
      <c r="C159" s="1347"/>
      <c r="D159" s="1350"/>
      <c r="E159" s="1353"/>
      <c r="F159" s="1344"/>
      <c r="G159" s="1372"/>
      <c r="H159" s="1357"/>
      <c r="I159" s="1357"/>
      <c r="J159" s="1355"/>
      <c r="K159" s="1357"/>
      <c r="L159" s="1357"/>
      <c r="M159" s="287"/>
      <c r="N159" s="287"/>
      <c r="O159" s="288"/>
      <c r="P159" s="287"/>
      <c r="Q159" s="288"/>
      <c r="R159" s="288"/>
      <c r="S159" s="288"/>
      <c r="T159" s="288"/>
      <c r="U159" s="288"/>
      <c r="V159" s="288"/>
      <c r="W159" s="288"/>
      <c r="X159" s="288"/>
      <c r="Y159" s="288"/>
      <c r="Z159" s="287"/>
      <c r="AA159" s="1361"/>
      <c r="AB159" s="1361"/>
      <c r="AC159" s="1380"/>
      <c r="AD159" s="1384"/>
      <c r="AE159" s="1375"/>
      <c r="AF159" s="1378"/>
      <c r="AG159" s="257">
        <f>IF(L159=L158,0,IF(L159=L157,0,IF(L159=L156,0,IF(L159=L155,0,IF(L159=L154,0,IF(L158=L153,0,IF(L159=L152,0,1)))))))</f>
        <v>0</v>
      </c>
      <c r="AH159" s="257" t="s">
        <v>369</v>
      </c>
      <c r="AI159" s="257" t="str">
        <f t="shared" si="6"/>
        <v>??</v>
      </c>
      <c r="AJ159" s="286">
        <f t="shared" si="7"/>
        <v>0</v>
      </c>
    </row>
    <row r="160" spans="1:36" ht="12.95" customHeight="1" thickTop="1" x14ac:dyDescent="0.2">
      <c r="A160" s="1339"/>
      <c r="B160" s="1342"/>
      <c r="C160" s="1345"/>
      <c r="D160" s="1348"/>
      <c r="E160" s="1351"/>
      <c r="F160" s="1343"/>
      <c r="G160" s="1370"/>
      <c r="H160" s="1342"/>
      <c r="I160" s="283" t="s">
        <v>10</v>
      </c>
      <c r="J160" s="1354"/>
      <c r="K160" s="1342"/>
      <c r="L160" s="1358"/>
      <c r="M160" s="284"/>
      <c r="N160" s="284"/>
      <c r="O160" s="285"/>
      <c r="P160" s="284"/>
      <c r="Q160" s="285"/>
      <c r="R160" s="285"/>
      <c r="S160" s="285"/>
      <c r="T160" s="285"/>
      <c r="U160" s="285"/>
      <c r="V160" s="285"/>
      <c r="W160" s="285"/>
      <c r="X160" s="285"/>
      <c r="Y160" s="285"/>
      <c r="Z160" s="284"/>
      <c r="AA160" s="1359">
        <f>SUM(O160:Z167)</f>
        <v>0</v>
      </c>
      <c r="AB160" s="1359">
        <f>IF(AA160&gt;0,18,0)</f>
        <v>0</v>
      </c>
      <c r="AC160" s="1365">
        <f>IF((AA160-AB160)&gt;=0,AA160-AB160,0)</f>
        <v>0</v>
      </c>
      <c r="AD160" s="1382">
        <f>IF(AA160&lt;AB160,AA160,AB160)/IF(AB160=0,1,AB160)</f>
        <v>0</v>
      </c>
      <c r="AE160" s="1373" t="str">
        <f>IF(AD160=1,"pe",IF(AD160&gt;0,"ne",""))</f>
        <v/>
      </c>
      <c r="AF160" s="1376"/>
      <c r="AG160" s="257">
        <v>1</v>
      </c>
      <c r="AH160" s="257" t="s">
        <v>369</v>
      </c>
      <c r="AI160" s="257" t="str">
        <f t="shared" si="6"/>
        <v>??</v>
      </c>
      <c r="AJ160" s="286">
        <f>C160</f>
        <v>0</v>
      </c>
    </row>
    <row r="161" spans="1:36" ht="12.95" customHeight="1" x14ac:dyDescent="0.2">
      <c r="A161" s="1340"/>
      <c r="B161" s="1343"/>
      <c r="C161" s="1346"/>
      <c r="D161" s="1349"/>
      <c r="E161" s="1352"/>
      <c r="F161" s="1343"/>
      <c r="G161" s="1371"/>
      <c r="H161" s="1356"/>
      <c r="I161" s="1381"/>
      <c r="J161" s="1354"/>
      <c r="K161" s="1356"/>
      <c r="L161" s="1356"/>
      <c r="M161" s="929"/>
      <c r="N161" s="929"/>
      <c r="O161" s="930"/>
      <c r="P161" s="929"/>
      <c r="Q161" s="930"/>
      <c r="R161" s="930"/>
      <c r="S161" s="930"/>
      <c r="T161" s="930"/>
      <c r="U161" s="930"/>
      <c r="V161" s="930"/>
      <c r="W161" s="930"/>
      <c r="X161" s="930"/>
      <c r="Y161" s="930"/>
      <c r="Z161" s="929"/>
      <c r="AA161" s="1360"/>
      <c r="AB161" s="1360"/>
      <c r="AC161" s="1366"/>
      <c r="AD161" s="1383"/>
      <c r="AE161" s="1374"/>
      <c r="AF161" s="1377"/>
      <c r="AG161" s="257">
        <f>IF(L161=L160,0,1)</f>
        <v>0</v>
      </c>
      <c r="AH161" s="257" t="s">
        <v>369</v>
      </c>
      <c r="AI161" s="257" t="str">
        <f t="shared" si="6"/>
        <v>??</v>
      </c>
      <c r="AJ161" s="286">
        <f>AJ160</f>
        <v>0</v>
      </c>
    </row>
    <row r="162" spans="1:36" ht="12.95" customHeight="1" x14ac:dyDescent="0.2">
      <c r="A162" s="1340"/>
      <c r="B162" s="1343"/>
      <c r="C162" s="1346"/>
      <c r="D162" s="1349"/>
      <c r="E162" s="1352"/>
      <c r="F162" s="1343"/>
      <c r="G162" s="1371"/>
      <c r="H162" s="1356"/>
      <c r="I162" s="1356"/>
      <c r="J162" s="1354"/>
      <c r="K162" s="1356"/>
      <c r="L162" s="1356"/>
      <c r="M162" s="929"/>
      <c r="N162" s="929"/>
      <c r="O162" s="930"/>
      <c r="P162" s="929"/>
      <c r="Q162" s="930"/>
      <c r="R162" s="930"/>
      <c r="S162" s="930"/>
      <c r="T162" s="930"/>
      <c r="U162" s="930"/>
      <c r="V162" s="930"/>
      <c r="W162" s="930"/>
      <c r="X162" s="930"/>
      <c r="Y162" s="930"/>
      <c r="Z162" s="929"/>
      <c r="AA162" s="1360"/>
      <c r="AB162" s="1360"/>
      <c r="AC162" s="1366"/>
      <c r="AD162" s="1383"/>
      <c r="AE162" s="1374"/>
      <c r="AF162" s="1377"/>
      <c r="AG162" s="257">
        <f>IF(L162=L161,0,IF(L162=L160,0,1))</f>
        <v>0</v>
      </c>
      <c r="AH162" s="257" t="s">
        <v>369</v>
      </c>
      <c r="AI162" s="257" t="str">
        <f t="shared" si="6"/>
        <v>??</v>
      </c>
      <c r="AJ162" s="286">
        <f t="shared" si="7"/>
        <v>0</v>
      </c>
    </row>
    <row r="163" spans="1:36" ht="12.95" customHeight="1" x14ac:dyDescent="0.2">
      <c r="A163" s="1340"/>
      <c r="B163" s="1343"/>
      <c r="C163" s="1346"/>
      <c r="D163" s="1349"/>
      <c r="E163" s="1352"/>
      <c r="F163" s="1343"/>
      <c r="G163" s="1371"/>
      <c r="H163" s="1356"/>
      <c r="I163" s="1356"/>
      <c r="J163" s="1354"/>
      <c r="K163" s="1356"/>
      <c r="L163" s="1356"/>
      <c r="M163" s="929"/>
      <c r="N163" s="929"/>
      <c r="O163" s="930"/>
      <c r="P163" s="929"/>
      <c r="Q163" s="930"/>
      <c r="R163" s="930"/>
      <c r="S163" s="930"/>
      <c r="T163" s="930"/>
      <c r="U163" s="930"/>
      <c r="V163" s="930"/>
      <c r="W163" s="930"/>
      <c r="X163" s="930"/>
      <c r="Y163" s="930"/>
      <c r="Z163" s="929"/>
      <c r="AA163" s="1360"/>
      <c r="AB163" s="1360"/>
      <c r="AC163" s="1366"/>
      <c r="AD163" s="1383"/>
      <c r="AE163" s="1374"/>
      <c r="AF163" s="1377"/>
      <c r="AG163" s="257">
        <f>IF(L163=L162,0,IF(L163=L161,0,IF(L163=L160,0,1)))</f>
        <v>0</v>
      </c>
      <c r="AH163" s="257" t="s">
        <v>369</v>
      </c>
      <c r="AI163" s="257" t="str">
        <f t="shared" si="6"/>
        <v>??</v>
      </c>
      <c r="AJ163" s="286">
        <f t="shared" si="7"/>
        <v>0</v>
      </c>
    </row>
    <row r="164" spans="1:36" ht="12.95" customHeight="1" x14ac:dyDescent="0.2">
      <c r="A164" s="1340"/>
      <c r="B164" s="1343"/>
      <c r="C164" s="1346"/>
      <c r="D164" s="1349"/>
      <c r="E164" s="1352"/>
      <c r="F164" s="1343"/>
      <c r="G164" s="1371"/>
      <c r="H164" s="1356"/>
      <c r="I164" s="1356"/>
      <c r="J164" s="1354"/>
      <c r="K164" s="1356"/>
      <c r="L164" s="1356"/>
      <c r="M164" s="929"/>
      <c r="N164" s="929"/>
      <c r="O164" s="930"/>
      <c r="P164" s="929"/>
      <c r="Q164" s="930"/>
      <c r="R164" s="930"/>
      <c r="S164" s="930"/>
      <c r="T164" s="930"/>
      <c r="U164" s="930"/>
      <c r="V164" s="930"/>
      <c r="W164" s="930"/>
      <c r="X164" s="930"/>
      <c r="Y164" s="930"/>
      <c r="Z164" s="929"/>
      <c r="AA164" s="1360"/>
      <c r="AB164" s="1360"/>
      <c r="AC164" s="1366"/>
      <c r="AD164" s="1383"/>
      <c r="AE164" s="1374"/>
      <c r="AF164" s="1377"/>
      <c r="AG164" s="257">
        <f>IF(L164=L163,0,IF(L164=L162,0,IF(L164=L161,0,IF(L164=L160,0,1))))</f>
        <v>0</v>
      </c>
      <c r="AH164" s="257" t="s">
        <v>369</v>
      </c>
      <c r="AI164" s="257" t="str">
        <f t="shared" si="6"/>
        <v>??</v>
      </c>
      <c r="AJ164" s="286">
        <f t="shared" si="7"/>
        <v>0</v>
      </c>
    </row>
    <row r="165" spans="1:36" ht="12.95" customHeight="1" x14ac:dyDescent="0.2">
      <c r="A165" s="1340"/>
      <c r="B165" s="1343"/>
      <c r="C165" s="1346"/>
      <c r="D165" s="1349"/>
      <c r="E165" s="1352"/>
      <c r="F165" s="1343"/>
      <c r="G165" s="1371"/>
      <c r="H165" s="1356"/>
      <c r="I165" s="1356"/>
      <c r="J165" s="1354"/>
      <c r="K165" s="1356"/>
      <c r="L165" s="1356"/>
      <c r="M165" s="929"/>
      <c r="N165" s="929"/>
      <c r="O165" s="930"/>
      <c r="P165" s="929"/>
      <c r="Q165" s="930"/>
      <c r="R165" s="930"/>
      <c r="S165" s="930"/>
      <c r="T165" s="930"/>
      <c r="U165" s="930"/>
      <c r="V165" s="930"/>
      <c r="W165" s="930"/>
      <c r="X165" s="930"/>
      <c r="Y165" s="930"/>
      <c r="Z165" s="929"/>
      <c r="AA165" s="1360"/>
      <c r="AB165" s="1360"/>
      <c r="AC165" s="1379" t="str">
        <f>IF(AC160=0,"",IF(AC160&gt;9,"Błąd",""))</f>
        <v/>
      </c>
      <c r="AD165" s="1383"/>
      <c r="AE165" s="1374"/>
      <c r="AF165" s="1377"/>
      <c r="AG165" s="257">
        <f>IF(L165=L164,0,IF(L165=L163,0,IF(L165=L162,0,IF(L165=L161,0,IF(L165=L160,0,1)))))</f>
        <v>0</v>
      </c>
      <c r="AH165" s="257" t="s">
        <v>369</v>
      </c>
      <c r="AI165" s="257" t="str">
        <f t="shared" si="6"/>
        <v>??</v>
      </c>
      <c r="AJ165" s="286">
        <f t="shared" si="7"/>
        <v>0</v>
      </c>
    </row>
    <row r="166" spans="1:36" ht="12.95" customHeight="1" x14ac:dyDescent="0.2">
      <c r="A166" s="1340"/>
      <c r="B166" s="1343"/>
      <c r="C166" s="1346"/>
      <c r="D166" s="1349"/>
      <c r="E166" s="1352"/>
      <c r="F166" s="1343"/>
      <c r="G166" s="1371"/>
      <c r="H166" s="1356"/>
      <c r="I166" s="1356"/>
      <c r="J166" s="1354"/>
      <c r="K166" s="1356"/>
      <c r="L166" s="1356"/>
      <c r="M166" s="929"/>
      <c r="N166" s="929"/>
      <c r="O166" s="930"/>
      <c r="P166" s="929"/>
      <c r="Q166" s="930"/>
      <c r="R166" s="930"/>
      <c r="S166" s="930"/>
      <c r="T166" s="930"/>
      <c r="U166" s="930"/>
      <c r="V166" s="930"/>
      <c r="W166" s="930"/>
      <c r="X166" s="930"/>
      <c r="Y166" s="930"/>
      <c r="Z166" s="929"/>
      <c r="AA166" s="1360"/>
      <c r="AB166" s="1360"/>
      <c r="AC166" s="1379"/>
      <c r="AD166" s="1383"/>
      <c r="AE166" s="1374"/>
      <c r="AF166" s="1377"/>
      <c r="AG166" s="257">
        <f>IF(L166=L165,0,IF(L166=L164,0,IF(L166=L163,0,IF(L166=L162,0,IF(L166=L161,0,IF(L166=L160,0,1))))))</f>
        <v>0</v>
      </c>
      <c r="AH166" s="257" t="s">
        <v>369</v>
      </c>
      <c r="AI166" s="257" t="str">
        <f t="shared" si="6"/>
        <v>??</v>
      </c>
      <c r="AJ166" s="286">
        <f t="shared" si="7"/>
        <v>0</v>
      </c>
    </row>
    <row r="167" spans="1:36" ht="12.95" customHeight="1" thickBot="1" x14ac:dyDescent="0.25">
      <c r="A167" s="1341"/>
      <c r="B167" s="1344"/>
      <c r="C167" s="1347"/>
      <c r="D167" s="1350"/>
      <c r="E167" s="1353"/>
      <c r="F167" s="1344"/>
      <c r="G167" s="1372"/>
      <c r="H167" s="1357"/>
      <c r="I167" s="1357"/>
      <c r="J167" s="1355"/>
      <c r="K167" s="1357"/>
      <c r="L167" s="1357"/>
      <c r="M167" s="287"/>
      <c r="N167" s="287"/>
      <c r="O167" s="288"/>
      <c r="P167" s="287"/>
      <c r="Q167" s="288"/>
      <c r="R167" s="288"/>
      <c r="S167" s="288"/>
      <c r="T167" s="288"/>
      <c r="U167" s="288"/>
      <c r="V167" s="288"/>
      <c r="W167" s="288"/>
      <c r="X167" s="288"/>
      <c r="Y167" s="288"/>
      <c r="Z167" s="287"/>
      <c r="AA167" s="1361"/>
      <c r="AB167" s="1361"/>
      <c r="AC167" s="1380"/>
      <c r="AD167" s="1384"/>
      <c r="AE167" s="1375"/>
      <c r="AF167" s="1378"/>
      <c r="AG167" s="257">
        <f>IF(L167=L166,0,IF(L167=L165,0,IF(L167=L164,0,IF(L167=L163,0,IF(L167=L162,0,IF(L166=L161,0,IF(L167=L160,0,1)))))))</f>
        <v>0</v>
      </c>
      <c r="AH167" s="257" t="s">
        <v>369</v>
      </c>
      <c r="AI167" s="257" t="str">
        <f t="shared" si="6"/>
        <v>??</v>
      </c>
      <c r="AJ167" s="286">
        <f t="shared" si="7"/>
        <v>0</v>
      </c>
    </row>
    <row r="168" spans="1:36" ht="12.95" customHeight="1" thickTop="1" x14ac:dyDescent="0.2">
      <c r="A168" s="1339"/>
      <c r="B168" s="1342"/>
      <c r="C168" s="1345"/>
      <c r="D168" s="1348"/>
      <c r="E168" s="1351"/>
      <c r="F168" s="1343"/>
      <c r="G168" s="1370"/>
      <c r="H168" s="1342"/>
      <c r="I168" s="283" t="s">
        <v>10</v>
      </c>
      <c r="J168" s="1354"/>
      <c r="K168" s="1342"/>
      <c r="L168" s="1358"/>
      <c r="M168" s="284"/>
      <c r="N168" s="284"/>
      <c r="O168" s="285"/>
      <c r="P168" s="284"/>
      <c r="Q168" s="285"/>
      <c r="R168" s="285"/>
      <c r="S168" s="285"/>
      <c r="T168" s="285"/>
      <c r="U168" s="285"/>
      <c r="V168" s="285"/>
      <c r="W168" s="285"/>
      <c r="X168" s="285"/>
      <c r="Y168" s="285"/>
      <c r="Z168" s="284"/>
      <c r="AA168" s="1359">
        <f>SUM(O168:Z175)</f>
        <v>0</v>
      </c>
      <c r="AB168" s="1359">
        <f>IF(AA168&gt;0,18,0)</f>
        <v>0</v>
      </c>
      <c r="AC168" s="1365">
        <f>IF((AA168-AB168)&gt;=0,AA168-AB168,0)</f>
        <v>0</v>
      </c>
      <c r="AD168" s="1382">
        <f>IF(AA168&lt;AB168,AA168,AB168)/IF(AB168=0,1,AB168)</f>
        <v>0</v>
      </c>
      <c r="AE168" s="1373" t="str">
        <f>IF(AD168=1,"pe",IF(AD168&gt;0,"ne",""))</f>
        <v/>
      </c>
      <c r="AF168" s="1376"/>
      <c r="AG168" s="257">
        <v>1</v>
      </c>
      <c r="AH168" s="257" t="s">
        <v>369</v>
      </c>
      <c r="AI168" s="257" t="str">
        <f t="shared" si="6"/>
        <v>??</v>
      </c>
      <c r="AJ168" s="286">
        <f>C168</f>
        <v>0</v>
      </c>
    </row>
    <row r="169" spans="1:36" ht="12.95" customHeight="1" x14ac:dyDescent="0.2">
      <c r="A169" s="1340"/>
      <c r="B169" s="1343"/>
      <c r="C169" s="1346"/>
      <c r="D169" s="1349"/>
      <c r="E169" s="1352"/>
      <c r="F169" s="1343"/>
      <c r="G169" s="1371"/>
      <c r="H169" s="1356"/>
      <c r="I169" s="1381"/>
      <c r="J169" s="1354"/>
      <c r="K169" s="1356"/>
      <c r="L169" s="1356"/>
      <c r="M169" s="929"/>
      <c r="N169" s="929"/>
      <c r="O169" s="930"/>
      <c r="P169" s="929"/>
      <c r="Q169" s="930"/>
      <c r="R169" s="930"/>
      <c r="S169" s="930"/>
      <c r="T169" s="930"/>
      <c r="U169" s="930"/>
      <c r="V169" s="930"/>
      <c r="W169" s="930"/>
      <c r="X169" s="930"/>
      <c r="Y169" s="930"/>
      <c r="Z169" s="929"/>
      <c r="AA169" s="1360"/>
      <c r="AB169" s="1360"/>
      <c r="AC169" s="1366"/>
      <c r="AD169" s="1383"/>
      <c r="AE169" s="1374"/>
      <c r="AF169" s="1377"/>
      <c r="AG169" s="257">
        <f>IF(L169=L168,0,1)</f>
        <v>0</v>
      </c>
      <c r="AH169" s="257" t="s">
        <v>369</v>
      </c>
      <c r="AI169" s="257" t="str">
        <f t="shared" si="6"/>
        <v>??</v>
      </c>
      <c r="AJ169" s="286">
        <f>AJ168</f>
        <v>0</v>
      </c>
    </row>
    <row r="170" spans="1:36" ht="12.95" customHeight="1" x14ac:dyDescent="0.2">
      <c r="A170" s="1340"/>
      <c r="B170" s="1343"/>
      <c r="C170" s="1346"/>
      <c r="D170" s="1349"/>
      <c r="E170" s="1352"/>
      <c r="F170" s="1343"/>
      <c r="G170" s="1371"/>
      <c r="H170" s="1356"/>
      <c r="I170" s="1356"/>
      <c r="J170" s="1354"/>
      <c r="K170" s="1356"/>
      <c r="L170" s="1356"/>
      <c r="M170" s="929"/>
      <c r="N170" s="929"/>
      <c r="O170" s="930"/>
      <c r="P170" s="929"/>
      <c r="Q170" s="930"/>
      <c r="R170" s="930"/>
      <c r="S170" s="930"/>
      <c r="T170" s="930"/>
      <c r="U170" s="930"/>
      <c r="V170" s="930"/>
      <c r="W170" s="930"/>
      <c r="X170" s="930"/>
      <c r="Y170" s="930"/>
      <c r="Z170" s="929"/>
      <c r="AA170" s="1360"/>
      <c r="AB170" s="1360"/>
      <c r="AC170" s="1366"/>
      <c r="AD170" s="1383"/>
      <c r="AE170" s="1374"/>
      <c r="AF170" s="1377"/>
      <c r="AG170" s="257">
        <f>IF(L170=L169,0,IF(L170=L168,0,1))</f>
        <v>0</v>
      </c>
      <c r="AH170" s="257" t="s">
        <v>369</v>
      </c>
      <c r="AI170" s="257" t="str">
        <f t="shared" si="6"/>
        <v>??</v>
      </c>
      <c r="AJ170" s="286">
        <f t="shared" si="7"/>
        <v>0</v>
      </c>
    </row>
    <row r="171" spans="1:36" ht="12.95" customHeight="1" x14ac:dyDescent="0.2">
      <c r="A171" s="1340"/>
      <c r="B171" s="1343"/>
      <c r="C171" s="1346"/>
      <c r="D171" s="1349"/>
      <c r="E171" s="1352"/>
      <c r="F171" s="1343"/>
      <c r="G171" s="1371"/>
      <c r="H171" s="1356"/>
      <c r="I171" s="1356"/>
      <c r="J171" s="1354"/>
      <c r="K171" s="1356"/>
      <c r="L171" s="1356"/>
      <c r="M171" s="929"/>
      <c r="N171" s="929"/>
      <c r="O171" s="930"/>
      <c r="P171" s="929"/>
      <c r="Q171" s="930"/>
      <c r="R171" s="930"/>
      <c r="S171" s="930"/>
      <c r="T171" s="930"/>
      <c r="U171" s="930"/>
      <c r="V171" s="930"/>
      <c r="W171" s="930"/>
      <c r="X171" s="930"/>
      <c r="Y171" s="930"/>
      <c r="Z171" s="929"/>
      <c r="AA171" s="1360"/>
      <c r="AB171" s="1360"/>
      <c r="AC171" s="1366"/>
      <c r="AD171" s="1383"/>
      <c r="AE171" s="1374"/>
      <c r="AF171" s="1377"/>
      <c r="AG171" s="257">
        <f>IF(L171=L170,0,IF(L171=L169,0,IF(L171=L168,0,1)))</f>
        <v>0</v>
      </c>
      <c r="AH171" s="257" t="s">
        <v>369</v>
      </c>
      <c r="AI171" s="257" t="str">
        <f t="shared" si="6"/>
        <v>??</v>
      </c>
      <c r="AJ171" s="286">
        <f t="shared" si="7"/>
        <v>0</v>
      </c>
    </row>
    <row r="172" spans="1:36" ht="12.95" customHeight="1" x14ac:dyDescent="0.2">
      <c r="A172" s="1340"/>
      <c r="B172" s="1343"/>
      <c r="C172" s="1346"/>
      <c r="D172" s="1349"/>
      <c r="E172" s="1352"/>
      <c r="F172" s="1343"/>
      <c r="G172" s="1371"/>
      <c r="H172" s="1356"/>
      <c r="I172" s="1356"/>
      <c r="J172" s="1354"/>
      <c r="K172" s="1356"/>
      <c r="L172" s="1356"/>
      <c r="M172" s="929"/>
      <c r="N172" s="929"/>
      <c r="O172" s="930"/>
      <c r="P172" s="929"/>
      <c r="Q172" s="930"/>
      <c r="R172" s="930"/>
      <c r="S172" s="930"/>
      <c r="T172" s="930"/>
      <c r="U172" s="930"/>
      <c r="V172" s="930"/>
      <c r="W172" s="930"/>
      <c r="X172" s="930"/>
      <c r="Y172" s="930"/>
      <c r="Z172" s="929"/>
      <c r="AA172" s="1360"/>
      <c r="AB172" s="1360"/>
      <c r="AC172" s="1366"/>
      <c r="AD172" s="1383"/>
      <c r="AE172" s="1374"/>
      <c r="AF172" s="1377"/>
      <c r="AG172" s="257">
        <f>IF(L172=L171,0,IF(L172=L170,0,IF(L172=L169,0,IF(L172=L168,0,1))))</f>
        <v>0</v>
      </c>
      <c r="AH172" s="257" t="s">
        <v>369</v>
      </c>
      <c r="AI172" s="257" t="str">
        <f t="shared" si="6"/>
        <v>??</v>
      </c>
      <c r="AJ172" s="286">
        <f t="shared" si="7"/>
        <v>0</v>
      </c>
    </row>
    <row r="173" spans="1:36" ht="12.95" customHeight="1" x14ac:dyDescent="0.2">
      <c r="A173" s="1340"/>
      <c r="B173" s="1343"/>
      <c r="C173" s="1346"/>
      <c r="D173" s="1349"/>
      <c r="E173" s="1352"/>
      <c r="F173" s="1343"/>
      <c r="G173" s="1371"/>
      <c r="H173" s="1356"/>
      <c r="I173" s="1356"/>
      <c r="J173" s="1354"/>
      <c r="K173" s="1356"/>
      <c r="L173" s="1356"/>
      <c r="M173" s="929"/>
      <c r="N173" s="929"/>
      <c r="O173" s="930"/>
      <c r="P173" s="929"/>
      <c r="Q173" s="930"/>
      <c r="R173" s="930"/>
      <c r="S173" s="930"/>
      <c r="T173" s="930"/>
      <c r="U173" s="930"/>
      <c r="V173" s="930"/>
      <c r="W173" s="930"/>
      <c r="X173" s="930"/>
      <c r="Y173" s="930"/>
      <c r="Z173" s="929"/>
      <c r="AA173" s="1360"/>
      <c r="AB173" s="1360"/>
      <c r="AC173" s="1379" t="str">
        <f>IF(AC168=0,"",IF(AC168&gt;9,"Błąd",""))</f>
        <v/>
      </c>
      <c r="AD173" s="1383"/>
      <c r="AE173" s="1374"/>
      <c r="AF173" s="1377"/>
      <c r="AG173" s="257">
        <f>IF(L173=L172,0,IF(L173=L171,0,IF(L173=L170,0,IF(L173=L169,0,IF(L173=L168,0,1)))))</f>
        <v>0</v>
      </c>
      <c r="AH173" s="257" t="s">
        <v>369</v>
      </c>
      <c r="AI173" s="257" t="str">
        <f t="shared" si="6"/>
        <v>??</v>
      </c>
      <c r="AJ173" s="286">
        <f t="shared" si="7"/>
        <v>0</v>
      </c>
    </row>
    <row r="174" spans="1:36" ht="12.95" customHeight="1" x14ac:dyDescent="0.2">
      <c r="A174" s="1340"/>
      <c r="B174" s="1343"/>
      <c r="C174" s="1346"/>
      <c r="D174" s="1349"/>
      <c r="E174" s="1352"/>
      <c r="F174" s="1343"/>
      <c r="G174" s="1371"/>
      <c r="H174" s="1356"/>
      <c r="I174" s="1356"/>
      <c r="J174" s="1354"/>
      <c r="K174" s="1356"/>
      <c r="L174" s="1356"/>
      <c r="M174" s="929"/>
      <c r="N174" s="929"/>
      <c r="O174" s="930"/>
      <c r="P174" s="929"/>
      <c r="Q174" s="930"/>
      <c r="R174" s="930"/>
      <c r="S174" s="930"/>
      <c r="T174" s="930"/>
      <c r="U174" s="930"/>
      <c r="V174" s="930"/>
      <c r="W174" s="930"/>
      <c r="X174" s="930"/>
      <c r="Y174" s="930"/>
      <c r="Z174" s="929"/>
      <c r="AA174" s="1360"/>
      <c r="AB174" s="1360"/>
      <c r="AC174" s="1379"/>
      <c r="AD174" s="1383"/>
      <c r="AE174" s="1374"/>
      <c r="AF174" s="1377"/>
      <c r="AG174" s="257">
        <f>IF(L174=L173,0,IF(L174=L172,0,IF(L174=L171,0,IF(L174=L170,0,IF(L174=L169,0,IF(L174=L168,0,1))))))</f>
        <v>0</v>
      </c>
      <c r="AH174" s="257" t="s">
        <v>369</v>
      </c>
      <c r="AI174" s="257" t="str">
        <f t="shared" si="6"/>
        <v>??</v>
      </c>
      <c r="AJ174" s="286">
        <f t="shared" si="7"/>
        <v>0</v>
      </c>
    </row>
    <row r="175" spans="1:36" ht="12.95" customHeight="1" thickBot="1" x14ac:dyDescent="0.25">
      <c r="A175" s="1341"/>
      <c r="B175" s="1344"/>
      <c r="C175" s="1347"/>
      <c r="D175" s="1350"/>
      <c r="E175" s="1353"/>
      <c r="F175" s="1344"/>
      <c r="G175" s="1372"/>
      <c r="H175" s="1357"/>
      <c r="I175" s="1357"/>
      <c r="J175" s="1355"/>
      <c r="K175" s="1357"/>
      <c r="L175" s="1357"/>
      <c r="M175" s="287"/>
      <c r="N175" s="287"/>
      <c r="O175" s="288"/>
      <c r="P175" s="287"/>
      <c r="Q175" s="288"/>
      <c r="R175" s="288"/>
      <c r="S175" s="288"/>
      <c r="T175" s="288"/>
      <c r="U175" s="288"/>
      <c r="V175" s="288"/>
      <c r="W175" s="288"/>
      <c r="X175" s="288"/>
      <c r="Y175" s="288"/>
      <c r="Z175" s="287"/>
      <c r="AA175" s="1361"/>
      <c r="AB175" s="1361"/>
      <c r="AC175" s="1380"/>
      <c r="AD175" s="1384"/>
      <c r="AE175" s="1375"/>
      <c r="AF175" s="1378"/>
      <c r="AG175" s="257">
        <f>IF(L175=L174,0,IF(L175=L173,0,IF(L175=L172,0,IF(L175=L171,0,IF(L175=L170,0,IF(L174=L169,0,IF(L175=L168,0,1)))))))</f>
        <v>0</v>
      </c>
      <c r="AH175" s="257" t="s">
        <v>369</v>
      </c>
      <c r="AI175" s="257" t="str">
        <f t="shared" si="6"/>
        <v>??</v>
      </c>
      <c r="AJ175" s="286">
        <f t="shared" si="7"/>
        <v>0</v>
      </c>
    </row>
    <row r="176" spans="1:36" ht="12.95" customHeight="1" thickTop="1" x14ac:dyDescent="0.2">
      <c r="A176" s="1339"/>
      <c r="B176" s="1342"/>
      <c r="C176" s="1345"/>
      <c r="D176" s="1348"/>
      <c r="E176" s="1351"/>
      <c r="F176" s="1343"/>
      <c r="G176" s="1370"/>
      <c r="H176" s="1342"/>
      <c r="I176" s="283" t="s">
        <v>10</v>
      </c>
      <c r="J176" s="1354"/>
      <c r="K176" s="1342"/>
      <c r="L176" s="1358"/>
      <c r="M176" s="284"/>
      <c r="N176" s="284"/>
      <c r="O176" s="285"/>
      <c r="P176" s="284"/>
      <c r="Q176" s="285"/>
      <c r="R176" s="285"/>
      <c r="S176" s="285"/>
      <c r="T176" s="285"/>
      <c r="U176" s="285"/>
      <c r="V176" s="285"/>
      <c r="W176" s="285"/>
      <c r="X176" s="285"/>
      <c r="Y176" s="285"/>
      <c r="Z176" s="284"/>
      <c r="AA176" s="1359">
        <f>SUM(O176:Z183)</f>
        <v>0</v>
      </c>
      <c r="AB176" s="1359">
        <f>IF(AA176&gt;0,18,0)</f>
        <v>0</v>
      </c>
      <c r="AC176" s="1365">
        <f>IF((AA176-AB176)&gt;=0,AA176-AB176,0)</f>
        <v>0</v>
      </c>
      <c r="AD176" s="1382">
        <f>IF(AA176&lt;AB176,AA176,AB176)/IF(AB176=0,1,AB176)</f>
        <v>0</v>
      </c>
      <c r="AE176" s="1373" t="str">
        <f>IF(AD176=1,"pe",IF(AD176&gt;0,"ne",""))</f>
        <v/>
      </c>
      <c r="AF176" s="1376"/>
      <c r="AG176" s="257">
        <v>1</v>
      </c>
      <c r="AH176" s="257" t="s">
        <v>369</v>
      </c>
      <c r="AI176" s="257" t="str">
        <f t="shared" si="6"/>
        <v>??</v>
      </c>
      <c r="AJ176" s="286">
        <f>C176</f>
        <v>0</v>
      </c>
    </row>
    <row r="177" spans="1:36" ht="12.95" customHeight="1" x14ac:dyDescent="0.2">
      <c r="A177" s="1340"/>
      <c r="B177" s="1343"/>
      <c r="C177" s="1346"/>
      <c r="D177" s="1349"/>
      <c r="E177" s="1352"/>
      <c r="F177" s="1343"/>
      <c r="G177" s="1371"/>
      <c r="H177" s="1356"/>
      <c r="I177" s="1381"/>
      <c r="J177" s="1354"/>
      <c r="K177" s="1356"/>
      <c r="L177" s="1356"/>
      <c r="M177" s="929"/>
      <c r="N177" s="929"/>
      <c r="O177" s="930"/>
      <c r="P177" s="929"/>
      <c r="Q177" s="930"/>
      <c r="R177" s="930"/>
      <c r="S177" s="930"/>
      <c r="T177" s="930"/>
      <c r="U177" s="930"/>
      <c r="V177" s="930"/>
      <c r="W177" s="930"/>
      <c r="X177" s="930"/>
      <c r="Y177" s="930"/>
      <c r="Z177" s="929"/>
      <c r="AA177" s="1360"/>
      <c r="AB177" s="1360"/>
      <c r="AC177" s="1366"/>
      <c r="AD177" s="1383"/>
      <c r="AE177" s="1374"/>
      <c r="AF177" s="1377"/>
      <c r="AG177" s="257">
        <f>IF(L177=L176,0,1)</f>
        <v>0</v>
      </c>
      <c r="AH177" s="257" t="s">
        <v>369</v>
      </c>
      <c r="AI177" s="257" t="str">
        <f t="shared" si="6"/>
        <v>??</v>
      </c>
      <c r="AJ177" s="286">
        <f>AJ176</f>
        <v>0</v>
      </c>
    </row>
    <row r="178" spans="1:36" ht="12.95" customHeight="1" x14ac:dyDescent="0.2">
      <c r="A178" s="1340"/>
      <c r="B178" s="1343"/>
      <c r="C178" s="1346"/>
      <c r="D178" s="1349"/>
      <c r="E178" s="1352"/>
      <c r="F178" s="1343"/>
      <c r="G178" s="1371"/>
      <c r="H178" s="1356"/>
      <c r="I178" s="1356"/>
      <c r="J178" s="1354"/>
      <c r="K178" s="1356"/>
      <c r="L178" s="1356"/>
      <c r="M178" s="929"/>
      <c r="N178" s="929"/>
      <c r="O178" s="930"/>
      <c r="P178" s="929"/>
      <c r="Q178" s="930"/>
      <c r="R178" s="930"/>
      <c r="S178" s="930"/>
      <c r="T178" s="930"/>
      <c r="U178" s="930"/>
      <c r="V178" s="930"/>
      <c r="W178" s="930"/>
      <c r="X178" s="930"/>
      <c r="Y178" s="930"/>
      <c r="Z178" s="929"/>
      <c r="AA178" s="1360"/>
      <c r="AB178" s="1360"/>
      <c r="AC178" s="1366"/>
      <c r="AD178" s="1383"/>
      <c r="AE178" s="1374"/>
      <c r="AF178" s="1377"/>
      <c r="AG178" s="257">
        <f>IF(L178=L177,0,IF(L178=L176,0,1))</f>
        <v>0</v>
      </c>
      <c r="AH178" s="257" t="s">
        <v>369</v>
      </c>
      <c r="AI178" s="257" t="str">
        <f t="shared" si="6"/>
        <v>??</v>
      </c>
      <c r="AJ178" s="286">
        <f t="shared" si="7"/>
        <v>0</v>
      </c>
    </row>
    <row r="179" spans="1:36" ht="12.95" customHeight="1" x14ac:dyDescent="0.2">
      <c r="A179" s="1340"/>
      <c r="B179" s="1343"/>
      <c r="C179" s="1346"/>
      <c r="D179" s="1349"/>
      <c r="E179" s="1352"/>
      <c r="F179" s="1343"/>
      <c r="G179" s="1371"/>
      <c r="H179" s="1356"/>
      <c r="I179" s="1356"/>
      <c r="J179" s="1354"/>
      <c r="K179" s="1356"/>
      <c r="L179" s="1356"/>
      <c r="M179" s="929"/>
      <c r="N179" s="929"/>
      <c r="O179" s="930"/>
      <c r="P179" s="929"/>
      <c r="Q179" s="930"/>
      <c r="R179" s="930"/>
      <c r="S179" s="930"/>
      <c r="T179" s="930"/>
      <c r="U179" s="930"/>
      <c r="V179" s="930"/>
      <c r="W179" s="930"/>
      <c r="X179" s="930"/>
      <c r="Y179" s="930"/>
      <c r="Z179" s="929"/>
      <c r="AA179" s="1360"/>
      <c r="AB179" s="1360"/>
      <c r="AC179" s="1366"/>
      <c r="AD179" s="1383"/>
      <c r="AE179" s="1374"/>
      <c r="AF179" s="1377"/>
      <c r="AG179" s="257">
        <f>IF(L179=L178,0,IF(L179=L177,0,IF(L179=L176,0,1)))</f>
        <v>0</v>
      </c>
      <c r="AH179" s="257" t="s">
        <v>369</v>
      </c>
      <c r="AI179" s="257" t="str">
        <f t="shared" si="6"/>
        <v>??</v>
      </c>
      <c r="AJ179" s="286">
        <f t="shared" si="7"/>
        <v>0</v>
      </c>
    </row>
    <row r="180" spans="1:36" ht="12.95" customHeight="1" x14ac:dyDescent="0.2">
      <c r="A180" s="1340"/>
      <c r="B180" s="1343"/>
      <c r="C180" s="1346"/>
      <c r="D180" s="1349"/>
      <c r="E180" s="1352"/>
      <c r="F180" s="1343"/>
      <c r="G180" s="1371"/>
      <c r="H180" s="1356"/>
      <c r="I180" s="1356"/>
      <c r="J180" s="1354"/>
      <c r="K180" s="1356"/>
      <c r="L180" s="1356"/>
      <c r="M180" s="929"/>
      <c r="N180" s="929"/>
      <c r="O180" s="930"/>
      <c r="P180" s="929"/>
      <c r="Q180" s="930"/>
      <c r="R180" s="930"/>
      <c r="S180" s="930"/>
      <c r="T180" s="930"/>
      <c r="U180" s="930"/>
      <c r="V180" s="930"/>
      <c r="W180" s="930"/>
      <c r="X180" s="930"/>
      <c r="Y180" s="930"/>
      <c r="Z180" s="929"/>
      <c r="AA180" s="1360"/>
      <c r="AB180" s="1360"/>
      <c r="AC180" s="1366"/>
      <c r="AD180" s="1383"/>
      <c r="AE180" s="1374"/>
      <c r="AF180" s="1377"/>
      <c r="AG180" s="257">
        <f>IF(L180=L179,0,IF(L180=L178,0,IF(L180=L177,0,IF(L180=L176,0,1))))</f>
        <v>0</v>
      </c>
      <c r="AH180" s="257" t="s">
        <v>369</v>
      </c>
      <c r="AI180" s="257" t="str">
        <f t="shared" si="6"/>
        <v>??</v>
      </c>
      <c r="AJ180" s="286">
        <f t="shared" si="7"/>
        <v>0</v>
      </c>
    </row>
    <row r="181" spans="1:36" ht="12.95" customHeight="1" x14ac:dyDescent="0.2">
      <c r="A181" s="1340"/>
      <c r="B181" s="1343"/>
      <c r="C181" s="1346"/>
      <c r="D181" s="1349"/>
      <c r="E181" s="1352"/>
      <c r="F181" s="1343"/>
      <c r="G181" s="1371"/>
      <c r="H181" s="1356"/>
      <c r="I181" s="1356"/>
      <c r="J181" s="1354"/>
      <c r="K181" s="1356"/>
      <c r="L181" s="1356"/>
      <c r="M181" s="929"/>
      <c r="N181" s="929"/>
      <c r="O181" s="930"/>
      <c r="P181" s="929"/>
      <c r="Q181" s="930"/>
      <c r="R181" s="930"/>
      <c r="S181" s="930"/>
      <c r="T181" s="930"/>
      <c r="U181" s="930"/>
      <c r="V181" s="930"/>
      <c r="W181" s="930"/>
      <c r="X181" s="930"/>
      <c r="Y181" s="930"/>
      <c r="Z181" s="929"/>
      <c r="AA181" s="1360"/>
      <c r="AB181" s="1360"/>
      <c r="AC181" s="1379" t="str">
        <f>IF(AC176=0,"",IF(AC176&gt;9,"Błąd",""))</f>
        <v/>
      </c>
      <c r="AD181" s="1383"/>
      <c r="AE181" s="1374"/>
      <c r="AF181" s="1377"/>
      <c r="AG181" s="257">
        <f>IF(L181=L180,0,IF(L181=L179,0,IF(L181=L178,0,IF(L181=L177,0,IF(L181=L176,0,1)))))</f>
        <v>0</v>
      </c>
      <c r="AH181" s="257" t="s">
        <v>369</v>
      </c>
      <c r="AI181" s="257" t="str">
        <f t="shared" si="6"/>
        <v>??</v>
      </c>
      <c r="AJ181" s="286">
        <f t="shared" si="7"/>
        <v>0</v>
      </c>
    </row>
    <row r="182" spans="1:36" ht="12.95" customHeight="1" x14ac:dyDescent="0.2">
      <c r="A182" s="1340"/>
      <c r="B182" s="1343"/>
      <c r="C182" s="1346"/>
      <c r="D182" s="1349"/>
      <c r="E182" s="1352"/>
      <c r="F182" s="1343"/>
      <c r="G182" s="1371"/>
      <c r="H182" s="1356"/>
      <c r="I182" s="1356"/>
      <c r="J182" s="1354"/>
      <c r="K182" s="1356"/>
      <c r="L182" s="1356"/>
      <c r="M182" s="929"/>
      <c r="N182" s="929"/>
      <c r="O182" s="930"/>
      <c r="P182" s="929"/>
      <c r="Q182" s="930"/>
      <c r="R182" s="930"/>
      <c r="S182" s="930"/>
      <c r="T182" s="930"/>
      <c r="U182" s="930"/>
      <c r="V182" s="930"/>
      <c r="W182" s="930"/>
      <c r="X182" s="930"/>
      <c r="Y182" s="930"/>
      <c r="Z182" s="929"/>
      <c r="AA182" s="1360"/>
      <c r="AB182" s="1360"/>
      <c r="AC182" s="1379"/>
      <c r="AD182" s="1383"/>
      <c r="AE182" s="1374"/>
      <c r="AF182" s="1377"/>
      <c r="AG182" s="257">
        <f>IF(L182=L181,0,IF(L182=L180,0,IF(L182=L179,0,IF(L182=L178,0,IF(L182=L177,0,IF(L182=L176,0,1))))))</f>
        <v>0</v>
      </c>
      <c r="AH182" s="257" t="s">
        <v>369</v>
      </c>
      <c r="AI182" s="257" t="str">
        <f t="shared" si="6"/>
        <v>??</v>
      </c>
      <c r="AJ182" s="286">
        <f t="shared" si="7"/>
        <v>0</v>
      </c>
    </row>
    <row r="183" spans="1:36" ht="12.95" customHeight="1" thickBot="1" x14ac:dyDescent="0.25">
      <c r="A183" s="1341"/>
      <c r="B183" s="1344"/>
      <c r="C183" s="1347"/>
      <c r="D183" s="1350"/>
      <c r="E183" s="1353"/>
      <c r="F183" s="1344"/>
      <c r="G183" s="1372"/>
      <c r="H183" s="1357"/>
      <c r="I183" s="1357"/>
      <c r="J183" s="1355"/>
      <c r="K183" s="1357"/>
      <c r="L183" s="1357"/>
      <c r="M183" s="287"/>
      <c r="N183" s="287"/>
      <c r="O183" s="288"/>
      <c r="P183" s="287"/>
      <c r="Q183" s="288"/>
      <c r="R183" s="288"/>
      <c r="S183" s="288"/>
      <c r="T183" s="288"/>
      <c r="U183" s="288"/>
      <c r="V183" s="288"/>
      <c r="W183" s="288"/>
      <c r="X183" s="288"/>
      <c r="Y183" s="288"/>
      <c r="Z183" s="287"/>
      <c r="AA183" s="1361"/>
      <c r="AB183" s="1361"/>
      <c r="AC183" s="1380"/>
      <c r="AD183" s="1384"/>
      <c r="AE183" s="1375"/>
      <c r="AF183" s="1378"/>
      <c r="AG183" s="257">
        <f>IF(L183=L182,0,IF(L183=L181,0,IF(L183=L180,0,IF(L183=L179,0,IF(L183=L178,0,IF(L182=L177,0,IF(L183=L176,0,1)))))))</f>
        <v>0</v>
      </c>
      <c r="AH183" s="257" t="s">
        <v>369</v>
      </c>
      <c r="AI183" s="257" t="str">
        <f t="shared" si="6"/>
        <v>??</v>
      </c>
      <c r="AJ183" s="286">
        <f t="shared" si="7"/>
        <v>0</v>
      </c>
    </row>
    <row r="184" spans="1:36" ht="12.95" customHeight="1" thickTop="1" x14ac:dyDescent="0.2">
      <c r="A184" s="1339"/>
      <c r="B184" s="1342"/>
      <c r="C184" s="1345"/>
      <c r="D184" s="1348"/>
      <c r="E184" s="1351"/>
      <c r="F184" s="1343"/>
      <c r="G184" s="1370"/>
      <c r="H184" s="1342"/>
      <c r="I184" s="283" t="s">
        <v>10</v>
      </c>
      <c r="J184" s="1354"/>
      <c r="K184" s="1342"/>
      <c r="L184" s="1358"/>
      <c r="M184" s="284"/>
      <c r="N184" s="284"/>
      <c r="O184" s="285"/>
      <c r="P184" s="284"/>
      <c r="Q184" s="285"/>
      <c r="R184" s="285"/>
      <c r="S184" s="285"/>
      <c r="T184" s="285"/>
      <c r="U184" s="285"/>
      <c r="V184" s="285"/>
      <c r="W184" s="285"/>
      <c r="X184" s="285"/>
      <c r="Y184" s="285"/>
      <c r="Z184" s="284"/>
      <c r="AA184" s="1359">
        <f>SUM(O184:Z191)</f>
        <v>0</v>
      </c>
      <c r="AB184" s="1359">
        <f>IF(AA184&gt;0,18,0)</f>
        <v>0</v>
      </c>
      <c r="AC184" s="1365">
        <f>IF((AA184-AB184)&gt;=0,AA184-AB184,0)</f>
        <v>0</v>
      </c>
      <c r="AD184" s="1382">
        <f>IF(AA184&lt;AB184,AA184,AB184)/IF(AB184=0,1,AB184)</f>
        <v>0</v>
      </c>
      <c r="AE184" s="1373" t="str">
        <f>IF(AD184=1,"pe",IF(AD184&gt;0,"ne",""))</f>
        <v/>
      </c>
      <c r="AF184" s="1376"/>
      <c r="AG184" s="257">
        <v>1</v>
      </c>
      <c r="AH184" s="257" t="s">
        <v>369</v>
      </c>
      <c r="AI184" s="257" t="str">
        <f t="shared" si="6"/>
        <v>??</v>
      </c>
      <c r="AJ184" s="286">
        <f>C184</f>
        <v>0</v>
      </c>
    </row>
    <row r="185" spans="1:36" ht="12.95" customHeight="1" x14ac:dyDescent="0.2">
      <c r="A185" s="1340"/>
      <c r="B185" s="1343"/>
      <c r="C185" s="1346"/>
      <c r="D185" s="1349"/>
      <c r="E185" s="1352"/>
      <c r="F185" s="1343"/>
      <c r="G185" s="1371"/>
      <c r="H185" s="1356"/>
      <c r="I185" s="1381"/>
      <c r="J185" s="1354"/>
      <c r="K185" s="1356"/>
      <c r="L185" s="1356"/>
      <c r="M185" s="929"/>
      <c r="N185" s="929"/>
      <c r="O185" s="930"/>
      <c r="P185" s="929"/>
      <c r="Q185" s="930"/>
      <c r="R185" s="930"/>
      <c r="S185" s="930"/>
      <c r="T185" s="930"/>
      <c r="U185" s="930"/>
      <c r="V185" s="930"/>
      <c r="W185" s="930"/>
      <c r="X185" s="930"/>
      <c r="Y185" s="930"/>
      <c r="Z185" s="929"/>
      <c r="AA185" s="1360"/>
      <c r="AB185" s="1360"/>
      <c r="AC185" s="1366"/>
      <c r="AD185" s="1383"/>
      <c r="AE185" s="1374"/>
      <c r="AF185" s="1377"/>
      <c r="AG185" s="257">
        <f>IF(L185=L184,0,1)</f>
        <v>0</v>
      </c>
      <c r="AH185" s="257" t="s">
        <v>369</v>
      </c>
      <c r="AI185" s="257" t="str">
        <f t="shared" si="6"/>
        <v>??</v>
      </c>
      <c r="AJ185" s="286">
        <f>AJ184</f>
        <v>0</v>
      </c>
    </row>
    <row r="186" spans="1:36" ht="12.95" customHeight="1" x14ac:dyDescent="0.2">
      <c r="A186" s="1340"/>
      <c r="B186" s="1343"/>
      <c r="C186" s="1346"/>
      <c r="D186" s="1349"/>
      <c r="E186" s="1352"/>
      <c r="F186" s="1343"/>
      <c r="G186" s="1371"/>
      <c r="H186" s="1356"/>
      <c r="I186" s="1356"/>
      <c r="J186" s="1354"/>
      <c r="K186" s="1356"/>
      <c r="L186" s="1356"/>
      <c r="M186" s="929"/>
      <c r="N186" s="929"/>
      <c r="O186" s="930"/>
      <c r="P186" s="929"/>
      <c r="Q186" s="930"/>
      <c r="R186" s="930"/>
      <c r="S186" s="930"/>
      <c r="T186" s="930"/>
      <c r="U186" s="930"/>
      <c r="V186" s="930"/>
      <c r="W186" s="930"/>
      <c r="X186" s="930"/>
      <c r="Y186" s="930"/>
      <c r="Z186" s="929"/>
      <c r="AA186" s="1360"/>
      <c r="AB186" s="1360"/>
      <c r="AC186" s="1366"/>
      <c r="AD186" s="1383"/>
      <c r="AE186" s="1374"/>
      <c r="AF186" s="1377"/>
      <c r="AG186" s="257">
        <f>IF(L186=L185,0,IF(L186=L184,0,1))</f>
        <v>0</v>
      </c>
      <c r="AH186" s="257" t="s">
        <v>369</v>
      </c>
      <c r="AI186" s="257" t="str">
        <f t="shared" si="6"/>
        <v>??</v>
      </c>
      <c r="AJ186" s="286">
        <f t="shared" si="7"/>
        <v>0</v>
      </c>
    </row>
    <row r="187" spans="1:36" ht="12.95" customHeight="1" x14ac:dyDescent="0.2">
      <c r="A187" s="1340"/>
      <c r="B187" s="1343"/>
      <c r="C187" s="1346"/>
      <c r="D187" s="1349"/>
      <c r="E187" s="1352"/>
      <c r="F187" s="1343"/>
      <c r="G187" s="1371"/>
      <c r="H187" s="1356"/>
      <c r="I187" s="1356"/>
      <c r="J187" s="1354"/>
      <c r="K187" s="1356"/>
      <c r="L187" s="1356"/>
      <c r="M187" s="929"/>
      <c r="N187" s="929"/>
      <c r="O187" s="930"/>
      <c r="P187" s="929"/>
      <c r="Q187" s="930"/>
      <c r="R187" s="930"/>
      <c r="S187" s="930"/>
      <c r="T187" s="930"/>
      <c r="U187" s="930"/>
      <c r="V187" s="930"/>
      <c r="W187" s="930"/>
      <c r="X187" s="930"/>
      <c r="Y187" s="930"/>
      <c r="Z187" s="929"/>
      <c r="AA187" s="1360"/>
      <c r="AB187" s="1360"/>
      <c r="AC187" s="1366"/>
      <c r="AD187" s="1383"/>
      <c r="AE187" s="1374"/>
      <c r="AF187" s="1377"/>
      <c r="AG187" s="257">
        <f>IF(L187=L186,0,IF(L187=L185,0,IF(L187=L184,0,1)))</f>
        <v>0</v>
      </c>
      <c r="AH187" s="257" t="s">
        <v>369</v>
      </c>
      <c r="AI187" s="257" t="str">
        <f t="shared" si="6"/>
        <v>??</v>
      </c>
      <c r="AJ187" s="286">
        <f t="shared" si="7"/>
        <v>0</v>
      </c>
    </row>
    <row r="188" spans="1:36" ht="12.95" customHeight="1" x14ac:dyDescent="0.2">
      <c r="A188" s="1340"/>
      <c r="B188" s="1343"/>
      <c r="C188" s="1346"/>
      <c r="D188" s="1349"/>
      <c r="E188" s="1352"/>
      <c r="F188" s="1343"/>
      <c r="G188" s="1371"/>
      <c r="H188" s="1356"/>
      <c r="I188" s="1356"/>
      <c r="J188" s="1354"/>
      <c r="K188" s="1356"/>
      <c r="L188" s="1356"/>
      <c r="M188" s="929"/>
      <c r="N188" s="929"/>
      <c r="O188" s="930"/>
      <c r="P188" s="929"/>
      <c r="Q188" s="930"/>
      <c r="R188" s="930"/>
      <c r="S188" s="930"/>
      <c r="T188" s="930"/>
      <c r="U188" s="930"/>
      <c r="V188" s="930"/>
      <c r="W188" s="930"/>
      <c r="X188" s="930"/>
      <c r="Y188" s="930"/>
      <c r="Z188" s="929"/>
      <c r="AA188" s="1360"/>
      <c r="AB188" s="1360"/>
      <c r="AC188" s="1366"/>
      <c r="AD188" s="1383"/>
      <c r="AE188" s="1374"/>
      <c r="AF188" s="1377"/>
      <c r="AG188" s="257">
        <f>IF(L188=L187,0,IF(L188=L186,0,IF(L188=L185,0,IF(L188=L184,0,1))))</f>
        <v>0</v>
      </c>
      <c r="AH188" s="257" t="s">
        <v>369</v>
      </c>
      <c r="AI188" s="257" t="str">
        <f t="shared" si="6"/>
        <v>??</v>
      </c>
      <c r="AJ188" s="286">
        <f t="shared" si="7"/>
        <v>0</v>
      </c>
    </row>
    <row r="189" spans="1:36" ht="12.95" customHeight="1" x14ac:dyDescent="0.2">
      <c r="A189" s="1340"/>
      <c r="B189" s="1343"/>
      <c r="C189" s="1346"/>
      <c r="D189" s="1349"/>
      <c r="E189" s="1352"/>
      <c r="F189" s="1343"/>
      <c r="G189" s="1371"/>
      <c r="H189" s="1356"/>
      <c r="I189" s="1356"/>
      <c r="J189" s="1354"/>
      <c r="K189" s="1356"/>
      <c r="L189" s="1356"/>
      <c r="M189" s="929"/>
      <c r="N189" s="929"/>
      <c r="O189" s="930"/>
      <c r="P189" s="929"/>
      <c r="Q189" s="930"/>
      <c r="R189" s="930"/>
      <c r="S189" s="930"/>
      <c r="T189" s="930"/>
      <c r="U189" s="930"/>
      <c r="V189" s="930"/>
      <c r="W189" s="930"/>
      <c r="X189" s="930"/>
      <c r="Y189" s="930"/>
      <c r="Z189" s="929"/>
      <c r="AA189" s="1360"/>
      <c r="AB189" s="1360"/>
      <c r="AC189" s="1379" t="str">
        <f>IF(AC184=0,"",IF(AC184&gt;9,"Błąd",""))</f>
        <v/>
      </c>
      <c r="AD189" s="1383"/>
      <c r="AE189" s="1374"/>
      <c r="AF189" s="1377"/>
      <c r="AG189" s="257">
        <f>IF(L189=L188,0,IF(L189=L187,0,IF(L189=L186,0,IF(L189=L185,0,IF(L189=L184,0,1)))))</f>
        <v>0</v>
      </c>
      <c r="AH189" s="257" t="s">
        <v>369</v>
      </c>
      <c r="AI189" s="257" t="str">
        <f t="shared" si="6"/>
        <v>??</v>
      </c>
      <c r="AJ189" s="286">
        <f t="shared" si="7"/>
        <v>0</v>
      </c>
    </row>
    <row r="190" spans="1:36" ht="12.95" customHeight="1" x14ac:dyDescent="0.2">
      <c r="A190" s="1340"/>
      <c r="B190" s="1343"/>
      <c r="C190" s="1346"/>
      <c r="D190" s="1349"/>
      <c r="E190" s="1352"/>
      <c r="F190" s="1343"/>
      <c r="G190" s="1371"/>
      <c r="H190" s="1356"/>
      <c r="I190" s="1356"/>
      <c r="J190" s="1354"/>
      <c r="K190" s="1356"/>
      <c r="L190" s="1356"/>
      <c r="M190" s="929"/>
      <c r="N190" s="929"/>
      <c r="O190" s="930"/>
      <c r="P190" s="929"/>
      <c r="Q190" s="930"/>
      <c r="R190" s="930"/>
      <c r="S190" s="930"/>
      <c r="T190" s="930"/>
      <c r="U190" s="930"/>
      <c r="V190" s="930"/>
      <c r="W190" s="930"/>
      <c r="X190" s="930"/>
      <c r="Y190" s="930"/>
      <c r="Z190" s="929"/>
      <c r="AA190" s="1360"/>
      <c r="AB190" s="1360"/>
      <c r="AC190" s="1379"/>
      <c r="AD190" s="1383"/>
      <c r="AE190" s="1374"/>
      <c r="AF190" s="1377"/>
      <c r="AG190" s="257">
        <f>IF(L190=L189,0,IF(L190=L188,0,IF(L190=L187,0,IF(L190=L186,0,IF(L190=L185,0,IF(L190=L184,0,1))))))</f>
        <v>0</v>
      </c>
      <c r="AH190" s="257" t="s">
        <v>369</v>
      </c>
      <c r="AI190" s="257" t="str">
        <f t="shared" si="6"/>
        <v>??</v>
      </c>
      <c r="AJ190" s="286">
        <f t="shared" si="7"/>
        <v>0</v>
      </c>
    </row>
    <row r="191" spans="1:36" ht="12.95" customHeight="1" thickBot="1" x14ac:dyDescent="0.25">
      <c r="A191" s="1341"/>
      <c r="B191" s="1344"/>
      <c r="C191" s="1347"/>
      <c r="D191" s="1350"/>
      <c r="E191" s="1353"/>
      <c r="F191" s="1344"/>
      <c r="G191" s="1372"/>
      <c r="H191" s="1357"/>
      <c r="I191" s="1357"/>
      <c r="J191" s="1355"/>
      <c r="K191" s="1357"/>
      <c r="L191" s="1357"/>
      <c r="M191" s="287"/>
      <c r="N191" s="287"/>
      <c r="O191" s="288"/>
      <c r="P191" s="287"/>
      <c r="Q191" s="288"/>
      <c r="R191" s="288"/>
      <c r="S191" s="288"/>
      <c r="T191" s="288"/>
      <c r="U191" s="288"/>
      <c r="V191" s="288"/>
      <c r="W191" s="288"/>
      <c r="X191" s="288"/>
      <c r="Y191" s="288"/>
      <c r="Z191" s="287"/>
      <c r="AA191" s="1361"/>
      <c r="AB191" s="1361"/>
      <c r="AC191" s="1380"/>
      <c r="AD191" s="1384"/>
      <c r="AE191" s="1375"/>
      <c r="AF191" s="1378"/>
      <c r="AG191" s="257">
        <f>IF(L191=L190,0,IF(L191=L189,0,IF(L191=L188,0,IF(L191=L187,0,IF(L191=L186,0,IF(L190=L185,0,IF(L191=L184,0,1)))))))</f>
        <v>0</v>
      </c>
      <c r="AH191" s="257" t="s">
        <v>369</v>
      </c>
      <c r="AI191" s="257" t="str">
        <f t="shared" si="6"/>
        <v>??</v>
      </c>
      <c r="AJ191" s="286">
        <f t="shared" si="7"/>
        <v>0</v>
      </c>
    </row>
    <row r="192" spans="1:36" ht="12.95" customHeight="1" thickTop="1" x14ac:dyDescent="0.2">
      <c r="A192" s="1339"/>
      <c r="B192" s="1342"/>
      <c r="C192" s="1345"/>
      <c r="D192" s="1348"/>
      <c r="E192" s="1351"/>
      <c r="F192" s="1343"/>
      <c r="G192" s="1370"/>
      <c r="H192" s="1342"/>
      <c r="I192" s="283" t="s">
        <v>10</v>
      </c>
      <c r="J192" s="1354"/>
      <c r="K192" s="1342"/>
      <c r="L192" s="1358"/>
      <c r="M192" s="284"/>
      <c r="N192" s="284"/>
      <c r="O192" s="285"/>
      <c r="P192" s="284"/>
      <c r="Q192" s="285"/>
      <c r="R192" s="285"/>
      <c r="S192" s="285"/>
      <c r="T192" s="285"/>
      <c r="U192" s="285"/>
      <c r="V192" s="285"/>
      <c r="W192" s="285"/>
      <c r="X192" s="285"/>
      <c r="Y192" s="285"/>
      <c r="Z192" s="284"/>
      <c r="AA192" s="1359">
        <f>SUM(O192:Z199)</f>
        <v>0</v>
      </c>
      <c r="AB192" s="1359">
        <f>IF(AA192&gt;0,18,0)</f>
        <v>0</v>
      </c>
      <c r="AC192" s="1365">
        <f>IF((AA192-AB192)&gt;=0,AA192-AB192,0)</f>
        <v>0</v>
      </c>
      <c r="AD192" s="1382">
        <f>IF(AA192&lt;AB192,AA192,AB192)/IF(AB192=0,1,AB192)</f>
        <v>0</v>
      </c>
      <c r="AE192" s="1373" t="str">
        <f>IF(AD192=1,"pe",IF(AD192&gt;0,"ne",""))</f>
        <v/>
      </c>
      <c r="AF192" s="1376"/>
      <c r="AG192" s="257">
        <v>1</v>
      </c>
      <c r="AH192" s="257" t="s">
        <v>369</v>
      </c>
      <c r="AI192" s="257" t="str">
        <f t="shared" si="6"/>
        <v>??</v>
      </c>
      <c r="AJ192" s="286">
        <f>C192</f>
        <v>0</v>
      </c>
    </row>
    <row r="193" spans="1:36" ht="12.95" customHeight="1" x14ac:dyDescent="0.2">
      <c r="A193" s="1340"/>
      <c r="B193" s="1343"/>
      <c r="C193" s="1346"/>
      <c r="D193" s="1349"/>
      <c r="E193" s="1352"/>
      <c r="F193" s="1343"/>
      <c r="G193" s="1371"/>
      <c r="H193" s="1356"/>
      <c r="I193" s="1381"/>
      <c r="J193" s="1354"/>
      <c r="K193" s="1356"/>
      <c r="L193" s="1356"/>
      <c r="M193" s="929"/>
      <c r="N193" s="929"/>
      <c r="O193" s="930"/>
      <c r="P193" s="929"/>
      <c r="Q193" s="930"/>
      <c r="R193" s="930"/>
      <c r="S193" s="930"/>
      <c r="T193" s="930"/>
      <c r="U193" s="930"/>
      <c r="V193" s="930"/>
      <c r="W193" s="930"/>
      <c r="X193" s="930"/>
      <c r="Y193" s="930"/>
      <c r="Z193" s="929"/>
      <c r="AA193" s="1360"/>
      <c r="AB193" s="1360"/>
      <c r="AC193" s="1366"/>
      <c r="AD193" s="1383"/>
      <c r="AE193" s="1374"/>
      <c r="AF193" s="1377"/>
      <c r="AG193" s="257">
        <f>IF(L193=L192,0,1)</f>
        <v>0</v>
      </c>
      <c r="AH193" s="257" t="s">
        <v>369</v>
      </c>
      <c r="AI193" s="257" t="str">
        <f t="shared" si="6"/>
        <v>??</v>
      </c>
      <c r="AJ193" s="286">
        <f>AJ192</f>
        <v>0</v>
      </c>
    </row>
    <row r="194" spans="1:36" ht="12.95" customHeight="1" x14ac:dyDescent="0.2">
      <c r="A194" s="1340"/>
      <c r="B194" s="1343"/>
      <c r="C194" s="1346"/>
      <c r="D194" s="1349"/>
      <c r="E194" s="1352"/>
      <c r="F194" s="1343"/>
      <c r="G194" s="1371"/>
      <c r="H194" s="1356"/>
      <c r="I194" s="1356"/>
      <c r="J194" s="1354"/>
      <c r="K194" s="1356"/>
      <c r="L194" s="1356"/>
      <c r="M194" s="929"/>
      <c r="N194" s="929"/>
      <c r="O194" s="930"/>
      <c r="P194" s="929"/>
      <c r="Q194" s="930"/>
      <c r="R194" s="930"/>
      <c r="S194" s="930"/>
      <c r="T194" s="930"/>
      <c r="U194" s="930"/>
      <c r="V194" s="930"/>
      <c r="W194" s="930"/>
      <c r="X194" s="930"/>
      <c r="Y194" s="930"/>
      <c r="Z194" s="929"/>
      <c r="AA194" s="1360"/>
      <c r="AB194" s="1360"/>
      <c r="AC194" s="1366"/>
      <c r="AD194" s="1383"/>
      <c r="AE194" s="1374"/>
      <c r="AF194" s="1377"/>
      <c r="AG194" s="257">
        <f>IF(L194=L193,0,IF(L194=L192,0,1))</f>
        <v>0</v>
      </c>
      <c r="AH194" s="257" t="s">
        <v>369</v>
      </c>
      <c r="AI194" s="257" t="str">
        <f t="shared" si="6"/>
        <v>??</v>
      </c>
      <c r="AJ194" s="286">
        <f t="shared" si="7"/>
        <v>0</v>
      </c>
    </row>
    <row r="195" spans="1:36" ht="12.95" customHeight="1" x14ac:dyDescent="0.2">
      <c r="A195" s="1340"/>
      <c r="B195" s="1343"/>
      <c r="C195" s="1346"/>
      <c r="D195" s="1349"/>
      <c r="E195" s="1352"/>
      <c r="F195" s="1343"/>
      <c r="G195" s="1371"/>
      <c r="H195" s="1356"/>
      <c r="I195" s="1356"/>
      <c r="J195" s="1354"/>
      <c r="K195" s="1356"/>
      <c r="L195" s="1356"/>
      <c r="M195" s="929"/>
      <c r="N195" s="929"/>
      <c r="O195" s="930"/>
      <c r="P195" s="929"/>
      <c r="Q195" s="930"/>
      <c r="R195" s="930"/>
      <c r="S195" s="930"/>
      <c r="T195" s="930"/>
      <c r="U195" s="930"/>
      <c r="V195" s="930"/>
      <c r="W195" s="930"/>
      <c r="X195" s="930"/>
      <c r="Y195" s="930"/>
      <c r="Z195" s="929"/>
      <c r="AA195" s="1360"/>
      <c r="AB195" s="1360"/>
      <c r="AC195" s="1366"/>
      <c r="AD195" s="1383"/>
      <c r="AE195" s="1374"/>
      <c r="AF195" s="1377"/>
      <c r="AG195" s="257">
        <f>IF(L195=L194,0,IF(L195=L193,0,IF(L195=L192,0,1)))</f>
        <v>0</v>
      </c>
      <c r="AH195" s="257" t="s">
        <v>369</v>
      </c>
      <c r="AI195" s="257" t="str">
        <f t="shared" si="6"/>
        <v>??</v>
      </c>
      <c r="AJ195" s="286">
        <f t="shared" si="7"/>
        <v>0</v>
      </c>
    </row>
    <row r="196" spans="1:36" ht="12.95" customHeight="1" x14ac:dyDescent="0.2">
      <c r="A196" s="1340"/>
      <c r="B196" s="1343"/>
      <c r="C196" s="1346"/>
      <c r="D196" s="1349"/>
      <c r="E196" s="1352"/>
      <c r="F196" s="1343"/>
      <c r="G196" s="1371"/>
      <c r="H196" s="1356"/>
      <c r="I196" s="1356"/>
      <c r="J196" s="1354"/>
      <c r="K196" s="1356"/>
      <c r="L196" s="1356"/>
      <c r="M196" s="929"/>
      <c r="N196" s="929"/>
      <c r="O196" s="930"/>
      <c r="P196" s="929"/>
      <c r="Q196" s="930"/>
      <c r="R196" s="930"/>
      <c r="S196" s="930"/>
      <c r="T196" s="930"/>
      <c r="U196" s="930"/>
      <c r="V196" s="930"/>
      <c r="W196" s="930"/>
      <c r="X196" s="930"/>
      <c r="Y196" s="930"/>
      <c r="Z196" s="929"/>
      <c r="AA196" s="1360"/>
      <c r="AB196" s="1360"/>
      <c r="AC196" s="1366"/>
      <c r="AD196" s="1383"/>
      <c r="AE196" s="1374"/>
      <c r="AF196" s="1377"/>
      <c r="AG196" s="257">
        <f>IF(L196=L195,0,IF(L196=L194,0,IF(L196=L193,0,IF(L196=L192,0,1))))</f>
        <v>0</v>
      </c>
      <c r="AH196" s="257" t="s">
        <v>369</v>
      </c>
      <c r="AI196" s="257" t="str">
        <f t="shared" si="6"/>
        <v>??</v>
      </c>
      <c r="AJ196" s="286">
        <f t="shared" si="7"/>
        <v>0</v>
      </c>
    </row>
    <row r="197" spans="1:36" ht="12.95" customHeight="1" x14ac:dyDescent="0.2">
      <c r="A197" s="1340"/>
      <c r="B197" s="1343"/>
      <c r="C197" s="1346"/>
      <c r="D197" s="1349"/>
      <c r="E197" s="1352"/>
      <c r="F197" s="1343"/>
      <c r="G197" s="1371"/>
      <c r="H197" s="1356"/>
      <c r="I197" s="1356"/>
      <c r="J197" s="1354"/>
      <c r="K197" s="1356"/>
      <c r="L197" s="1356"/>
      <c r="M197" s="929"/>
      <c r="N197" s="929"/>
      <c r="O197" s="930"/>
      <c r="P197" s="929"/>
      <c r="Q197" s="930"/>
      <c r="R197" s="930"/>
      <c r="S197" s="930"/>
      <c r="T197" s="930"/>
      <c r="U197" s="930"/>
      <c r="V197" s="930"/>
      <c r="W197" s="930"/>
      <c r="X197" s="930"/>
      <c r="Y197" s="930"/>
      <c r="Z197" s="929"/>
      <c r="AA197" s="1360"/>
      <c r="AB197" s="1360"/>
      <c r="AC197" s="1379" t="str">
        <f>IF(AC192=0,"",IF(AC192&gt;9,"Błąd",""))</f>
        <v/>
      </c>
      <c r="AD197" s="1383"/>
      <c r="AE197" s="1374"/>
      <c r="AF197" s="1377"/>
      <c r="AG197" s="257">
        <f>IF(L197=L196,0,IF(L197=L195,0,IF(L197=L194,0,IF(L197=L193,0,IF(L197=L192,0,1)))))</f>
        <v>0</v>
      </c>
      <c r="AH197" s="257" t="s">
        <v>369</v>
      </c>
      <c r="AI197" s="257" t="str">
        <f t="shared" si="6"/>
        <v>??</v>
      </c>
      <c r="AJ197" s="286">
        <f t="shared" si="7"/>
        <v>0</v>
      </c>
    </row>
    <row r="198" spans="1:36" ht="12.95" customHeight="1" x14ac:dyDescent="0.2">
      <c r="A198" s="1340"/>
      <c r="B198" s="1343"/>
      <c r="C198" s="1346"/>
      <c r="D198" s="1349"/>
      <c r="E198" s="1352"/>
      <c r="F198" s="1343"/>
      <c r="G198" s="1371"/>
      <c r="H198" s="1356"/>
      <c r="I198" s="1356"/>
      <c r="J198" s="1354"/>
      <c r="K198" s="1356"/>
      <c r="L198" s="1356"/>
      <c r="M198" s="929"/>
      <c r="N198" s="929"/>
      <c r="O198" s="930"/>
      <c r="P198" s="929"/>
      <c r="Q198" s="930"/>
      <c r="R198" s="930"/>
      <c r="S198" s="930"/>
      <c r="T198" s="930"/>
      <c r="U198" s="930"/>
      <c r="V198" s="930"/>
      <c r="W198" s="930"/>
      <c r="X198" s="930"/>
      <c r="Y198" s="930"/>
      <c r="Z198" s="929"/>
      <c r="AA198" s="1360"/>
      <c r="AB198" s="1360"/>
      <c r="AC198" s="1379"/>
      <c r="AD198" s="1383"/>
      <c r="AE198" s="1374"/>
      <c r="AF198" s="1377"/>
      <c r="AG198" s="257">
        <f>IF(L198=L197,0,IF(L198=L196,0,IF(L198=L195,0,IF(L198=L194,0,IF(L198=L193,0,IF(L198=L192,0,1))))))</f>
        <v>0</v>
      </c>
      <c r="AH198" s="257" t="s">
        <v>369</v>
      </c>
      <c r="AI198" s="257" t="str">
        <f t="shared" ref="AI198:AI261" si="8">$C$1</f>
        <v>??</v>
      </c>
      <c r="AJ198" s="286">
        <f t="shared" si="7"/>
        <v>0</v>
      </c>
    </row>
    <row r="199" spans="1:36" ht="12.95" customHeight="1" thickBot="1" x14ac:dyDescent="0.25">
      <c r="A199" s="1341"/>
      <c r="B199" s="1344"/>
      <c r="C199" s="1347"/>
      <c r="D199" s="1350"/>
      <c r="E199" s="1353"/>
      <c r="F199" s="1344"/>
      <c r="G199" s="1372"/>
      <c r="H199" s="1357"/>
      <c r="I199" s="1357"/>
      <c r="J199" s="1355"/>
      <c r="K199" s="1357"/>
      <c r="L199" s="1357"/>
      <c r="M199" s="287"/>
      <c r="N199" s="287"/>
      <c r="O199" s="288"/>
      <c r="P199" s="287"/>
      <c r="Q199" s="288"/>
      <c r="R199" s="288"/>
      <c r="S199" s="288"/>
      <c r="T199" s="288"/>
      <c r="U199" s="288"/>
      <c r="V199" s="288"/>
      <c r="W199" s="288"/>
      <c r="X199" s="288"/>
      <c r="Y199" s="288"/>
      <c r="Z199" s="287"/>
      <c r="AA199" s="1361"/>
      <c r="AB199" s="1361"/>
      <c r="AC199" s="1380"/>
      <c r="AD199" s="1384"/>
      <c r="AE199" s="1375"/>
      <c r="AF199" s="1378"/>
      <c r="AG199" s="257">
        <f>IF(L199=L198,0,IF(L199=L197,0,IF(L199=L196,0,IF(L199=L195,0,IF(L199=L194,0,IF(L198=L193,0,IF(L199=L192,0,1)))))))</f>
        <v>0</v>
      </c>
      <c r="AH199" s="257" t="s">
        <v>369</v>
      </c>
      <c r="AI199" s="257" t="str">
        <f t="shared" si="8"/>
        <v>??</v>
      </c>
      <c r="AJ199" s="286">
        <f t="shared" si="7"/>
        <v>0</v>
      </c>
    </row>
    <row r="200" spans="1:36" ht="12.95" customHeight="1" thickTop="1" x14ac:dyDescent="0.2">
      <c r="A200" s="1339"/>
      <c r="B200" s="1342"/>
      <c r="C200" s="1345"/>
      <c r="D200" s="1348"/>
      <c r="E200" s="1351"/>
      <c r="F200" s="1343"/>
      <c r="G200" s="1370"/>
      <c r="H200" s="1342"/>
      <c r="I200" s="283" t="s">
        <v>10</v>
      </c>
      <c r="J200" s="1354"/>
      <c r="K200" s="1342"/>
      <c r="L200" s="1358"/>
      <c r="M200" s="284"/>
      <c r="N200" s="284"/>
      <c r="O200" s="285"/>
      <c r="P200" s="284"/>
      <c r="Q200" s="285"/>
      <c r="R200" s="285"/>
      <c r="S200" s="285"/>
      <c r="T200" s="285"/>
      <c r="U200" s="285"/>
      <c r="V200" s="285"/>
      <c r="W200" s="285"/>
      <c r="X200" s="285"/>
      <c r="Y200" s="285"/>
      <c r="Z200" s="284"/>
      <c r="AA200" s="1359">
        <f>SUM(O200:Z207)</f>
        <v>0</v>
      </c>
      <c r="AB200" s="1359">
        <f>IF(AA200&gt;0,18,0)</f>
        <v>0</v>
      </c>
      <c r="AC200" s="1365">
        <f>IF((AA200-AB200)&gt;=0,AA200-AB200,0)</f>
        <v>0</v>
      </c>
      <c r="AD200" s="1382">
        <f>IF(AA200&lt;AB200,AA200,AB200)/IF(AB200=0,1,AB200)</f>
        <v>0</v>
      </c>
      <c r="AE200" s="1373" t="str">
        <f>IF(AD200=1,"pe",IF(AD200&gt;0,"ne",""))</f>
        <v/>
      </c>
      <c r="AF200" s="1376"/>
      <c r="AG200" s="257">
        <v>1</v>
      </c>
      <c r="AH200" s="257" t="s">
        <v>369</v>
      </c>
      <c r="AI200" s="257" t="str">
        <f t="shared" si="8"/>
        <v>??</v>
      </c>
      <c r="AJ200" s="286">
        <f>C200</f>
        <v>0</v>
      </c>
    </row>
    <row r="201" spans="1:36" ht="12.95" customHeight="1" x14ac:dyDescent="0.2">
      <c r="A201" s="1340"/>
      <c r="B201" s="1343"/>
      <c r="C201" s="1346"/>
      <c r="D201" s="1349"/>
      <c r="E201" s="1352"/>
      <c r="F201" s="1343"/>
      <c r="G201" s="1371"/>
      <c r="H201" s="1356"/>
      <c r="I201" s="1381"/>
      <c r="J201" s="1354"/>
      <c r="K201" s="1356"/>
      <c r="L201" s="1356"/>
      <c r="M201" s="929"/>
      <c r="N201" s="929"/>
      <c r="O201" s="930"/>
      <c r="P201" s="929"/>
      <c r="Q201" s="930"/>
      <c r="R201" s="930"/>
      <c r="S201" s="930"/>
      <c r="T201" s="930"/>
      <c r="U201" s="930"/>
      <c r="V201" s="930"/>
      <c r="W201" s="930"/>
      <c r="X201" s="930"/>
      <c r="Y201" s="930"/>
      <c r="Z201" s="929"/>
      <c r="AA201" s="1360"/>
      <c r="AB201" s="1360"/>
      <c r="AC201" s="1366"/>
      <c r="AD201" s="1383"/>
      <c r="AE201" s="1374"/>
      <c r="AF201" s="1377"/>
      <c r="AG201" s="257">
        <f>IF(L201=L200,0,1)</f>
        <v>0</v>
      </c>
      <c r="AH201" s="257" t="s">
        <v>369</v>
      </c>
      <c r="AI201" s="257" t="str">
        <f t="shared" si="8"/>
        <v>??</v>
      </c>
      <c r="AJ201" s="286">
        <f>AJ200</f>
        <v>0</v>
      </c>
    </row>
    <row r="202" spans="1:36" ht="12.95" customHeight="1" x14ac:dyDescent="0.2">
      <c r="A202" s="1340"/>
      <c r="B202" s="1343"/>
      <c r="C202" s="1346"/>
      <c r="D202" s="1349"/>
      <c r="E202" s="1352"/>
      <c r="F202" s="1343"/>
      <c r="G202" s="1371"/>
      <c r="H202" s="1356"/>
      <c r="I202" s="1356"/>
      <c r="J202" s="1354"/>
      <c r="K202" s="1356"/>
      <c r="L202" s="1356"/>
      <c r="M202" s="929"/>
      <c r="N202" s="929"/>
      <c r="O202" s="930"/>
      <c r="P202" s="929"/>
      <c r="Q202" s="930"/>
      <c r="R202" s="930"/>
      <c r="S202" s="930"/>
      <c r="T202" s="930"/>
      <c r="U202" s="930"/>
      <c r="V202" s="930"/>
      <c r="W202" s="930"/>
      <c r="X202" s="930"/>
      <c r="Y202" s="930"/>
      <c r="Z202" s="929"/>
      <c r="AA202" s="1360"/>
      <c r="AB202" s="1360"/>
      <c r="AC202" s="1366"/>
      <c r="AD202" s="1383"/>
      <c r="AE202" s="1374"/>
      <c r="AF202" s="1377"/>
      <c r="AG202" s="257">
        <f>IF(L202=L201,0,IF(L202=L200,0,1))</f>
        <v>0</v>
      </c>
      <c r="AH202" s="257" t="s">
        <v>369</v>
      </c>
      <c r="AI202" s="257" t="str">
        <f t="shared" si="8"/>
        <v>??</v>
      </c>
      <c r="AJ202" s="286">
        <f t="shared" si="7"/>
        <v>0</v>
      </c>
    </row>
    <row r="203" spans="1:36" ht="12.95" customHeight="1" x14ac:dyDescent="0.2">
      <c r="A203" s="1340"/>
      <c r="B203" s="1343"/>
      <c r="C203" s="1346"/>
      <c r="D203" s="1349"/>
      <c r="E203" s="1352"/>
      <c r="F203" s="1343"/>
      <c r="G203" s="1371"/>
      <c r="H203" s="1356"/>
      <c r="I203" s="1356"/>
      <c r="J203" s="1354"/>
      <c r="K203" s="1356"/>
      <c r="L203" s="1356"/>
      <c r="M203" s="929"/>
      <c r="N203" s="929"/>
      <c r="O203" s="930"/>
      <c r="P203" s="929"/>
      <c r="Q203" s="930"/>
      <c r="R203" s="930"/>
      <c r="S203" s="930"/>
      <c r="T203" s="930"/>
      <c r="U203" s="930"/>
      <c r="V203" s="930"/>
      <c r="W203" s="930"/>
      <c r="X203" s="930"/>
      <c r="Y203" s="930"/>
      <c r="Z203" s="929"/>
      <c r="AA203" s="1360"/>
      <c r="AB203" s="1360"/>
      <c r="AC203" s="1366"/>
      <c r="AD203" s="1383"/>
      <c r="AE203" s="1374"/>
      <c r="AF203" s="1377"/>
      <c r="AG203" s="257">
        <f>IF(L203=L202,0,IF(L203=L201,0,IF(L203=L200,0,1)))</f>
        <v>0</v>
      </c>
      <c r="AH203" s="257" t="s">
        <v>369</v>
      </c>
      <c r="AI203" s="257" t="str">
        <f t="shared" si="8"/>
        <v>??</v>
      </c>
      <c r="AJ203" s="286">
        <f t="shared" si="7"/>
        <v>0</v>
      </c>
    </row>
    <row r="204" spans="1:36" ht="12.95" customHeight="1" x14ac:dyDescent="0.2">
      <c r="A204" s="1340"/>
      <c r="B204" s="1343"/>
      <c r="C204" s="1346"/>
      <c r="D204" s="1349"/>
      <c r="E204" s="1352"/>
      <c r="F204" s="1343"/>
      <c r="G204" s="1371"/>
      <c r="H204" s="1356"/>
      <c r="I204" s="1356"/>
      <c r="J204" s="1354"/>
      <c r="K204" s="1356"/>
      <c r="L204" s="1356"/>
      <c r="M204" s="929"/>
      <c r="N204" s="929"/>
      <c r="O204" s="930"/>
      <c r="P204" s="929"/>
      <c r="Q204" s="930"/>
      <c r="R204" s="930"/>
      <c r="S204" s="930"/>
      <c r="T204" s="930"/>
      <c r="U204" s="930"/>
      <c r="V204" s="930"/>
      <c r="W204" s="930"/>
      <c r="X204" s="930"/>
      <c r="Y204" s="930"/>
      <c r="Z204" s="929"/>
      <c r="AA204" s="1360"/>
      <c r="AB204" s="1360"/>
      <c r="AC204" s="1366"/>
      <c r="AD204" s="1383"/>
      <c r="AE204" s="1374"/>
      <c r="AF204" s="1377"/>
      <c r="AG204" s="257">
        <f>IF(L204=L203,0,IF(L204=L202,0,IF(L204=L201,0,IF(L204=L200,0,1))))</f>
        <v>0</v>
      </c>
      <c r="AH204" s="257" t="s">
        <v>369</v>
      </c>
      <c r="AI204" s="257" t="str">
        <f t="shared" si="8"/>
        <v>??</v>
      </c>
      <c r="AJ204" s="286">
        <f t="shared" si="7"/>
        <v>0</v>
      </c>
    </row>
    <row r="205" spans="1:36" ht="12.95" customHeight="1" x14ac:dyDescent="0.2">
      <c r="A205" s="1340"/>
      <c r="B205" s="1343"/>
      <c r="C205" s="1346"/>
      <c r="D205" s="1349"/>
      <c r="E205" s="1352"/>
      <c r="F205" s="1343"/>
      <c r="G205" s="1371"/>
      <c r="H205" s="1356"/>
      <c r="I205" s="1356"/>
      <c r="J205" s="1354"/>
      <c r="K205" s="1356"/>
      <c r="L205" s="1356"/>
      <c r="M205" s="929"/>
      <c r="N205" s="929"/>
      <c r="O205" s="930"/>
      <c r="P205" s="929"/>
      <c r="Q205" s="930"/>
      <c r="R205" s="930"/>
      <c r="S205" s="930"/>
      <c r="T205" s="930"/>
      <c r="U205" s="930"/>
      <c r="V205" s="930"/>
      <c r="W205" s="930"/>
      <c r="X205" s="930"/>
      <c r="Y205" s="930"/>
      <c r="Z205" s="929"/>
      <c r="AA205" s="1360"/>
      <c r="AB205" s="1360"/>
      <c r="AC205" s="1379" t="str">
        <f>IF(AC200=0,"",IF(AC200&gt;9,"Błąd",""))</f>
        <v/>
      </c>
      <c r="AD205" s="1383"/>
      <c r="AE205" s="1374"/>
      <c r="AF205" s="1377"/>
      <c r="AG205" s="257">
        <f>IF(L205=L204,0,IF(L205=L203,0,IF(L205=L202,0,IF(L205=L201,0,IF(L205=L200,0,1)))))</f>
        <v>0</v>
      </c>
      <c r="AH205" s="257" t="s">
        <v>369</v>
      </c>
      <c r="AI205" s="257" t="str">
        <f t="shared" si="8"/>
        <v>??</v>
      </c>
      <c r="AJ205" s="286">
        <f t="shared" si="7"/>
        <v>0</v>
      </c>
    </row>
    <row r="206" spans="1:36" ht="12.95" customHeight="1" x14ac:dyDescent="0.2">
      <c r="A206" s="1340"/>
      <c r="B206" s="1343"/>
      <c r="C206" s="1346"/>
      <c r="D206" s="1349"/>
      <c r="E206" s="1352"/>
      <c r="F206" s="1343"/>
      <c r="G206" s="1371"/>
      <c r="H206" s="1356"/>
      <c r="I206" s="1356"/>
      <c r="J206" s="1354"/>
      <c r="K206" s="1356"/>
      <c r="L206" s="1356"/>
      <c r="M206" s="929"/>
      <c r="N206" s="929"/>
      <c r="O206" s="930"/>
      <c r="P206" s="929"/>
      <c r="Q206" s="930"/>
      <c r="R206" s="930"/>
      <c r="S206" s="930"/>
      <c r="T206" s="930"/>
      <c r="U206" s="930"/>
      <c r="V206" s="930"/>
      <c r="W206" s="930"/>
      <c r="X206" s="930"/>
      <c r="Y206" s="930"/>
      <c r="Z206" s="929"/>
      <c r="AA206" s="1360"/>
      <c r="AB206" s="1360"/>
      <c r="AC206" s="1379"/>
      <c r="AD206" s="1383"/>
      <c r="AE206" s="1374"/>
      <c r="AF206" s="1377"/>
      <c r="AG206" s="257">
        <f>IF(L206=L205,0,IF(L206=L204,0,IF(L206=L203,0,IF(L206=L202,0,IF(L206=L201,0,IF(L206=L200,0,1))))))</f>
        <v>0</v>
      </c>
      <c r="AH206" s="257" t="s">
        <v>369</v>
      </c>
      <c r="AI206" s="257" t="str">
        <f t="shared" si="8"/>
        <v>??</v>
      </c>
      <c r="AJ206" s="286">
        <f t="shared" si="7"/>
        <v>0</v>
      </c>
    </row>
    <row r="207" spans="1:36" ht="12.95" customHeight="1" thickBot="1" x14ac:dyDescent="0.25">
      <c r="A207" s="1341"/>
      <c r="B207" s="1344"/>
      <c r="C207" s="1347"/>
      <c r="D207" s="1350"/>
      <c r="E207" s="1353"/>
      <c r="F207" s="1344"/>
      <c r="G207" s="1372"/>
      <c r="H207" s="1357"/>
      <c r="I207" s="1357"/>
      <c r="J207" s="1355"/>
      <c r="K207" s="1357"/>
      <c r="L207" s="1357"/>
      <c r="M207" s="287"/>
      <c r="N207" s="287"/>
      <c r="O207" s="288"/>
      <c r="P207" s="287"/>
      <c r="Q207" s="288"/>
      <c r="R207" s="288"/>
      <c r="S207" s="288"/>
      <c r="T207" s="288"/>
      <c r="U207" s="288"/>
      <c r="V207" s="288"/>
      <c r="W207" s="288"/>
      <c r="X207" s="288"/>
      <c r="Y207" s="288"/>
      <c r="Z207" s="287"/>
      <c r="AA207" s="1361"/>
      <c r="AB207" s="1361"/>
      <c r="AC207" s="1380"/>
      <c r="AD207" s="1384"/>
      <c r="AE207" s="1375"/>
      <c r="AF207" s="1378"/>
      <c r="AG207" s="257">
        <f>IF(L207=L206,0,IF(L207=L205,0,IF(L207=L204,0,IF(L207=L203,0,IF(L207=L202,0,IF(L206=L201,0,IF(L207=L200,0,1)))))))</f>
        <v>0</v>
      </c>
      <c r="AH207" s="257" t="s">
        <v>369</v>
      </c>
      <c r="AI207" s="257" t="str">
        <f t="shared" si="8"/>
        <v>??</v>
      </c>
      <c r="AJ207" s="286">
        <f t="shared" si="7"/>
        <v>0</v>
      </c>
    </row>
    <row r="208" spans="1:36" ht="12.95" customHeight="1" thickTop="1" x14ac:dyDescent="0.2">
      <c r="A208" s="1339"/>
      <c r="B208" s="1342"/>
      <c r="C208" s="1345"/>
      <c r="D208" s="1348"/>
      <c r="E208" s="1351"/>
      <c r="F208" s="1343"/>
      <c r="G208" s="1370"/>
      <c r="H208" s="1342"/>
      <c r="I208" s="283" t="s">
        <v>10</v>
      </c>
      <c r="J208" s="1354"/>
      <c r="K208" s="1342"/>
      <c r="L208" s="1358"/>
      <c r="M208" s="284"/>
      <c r="N208" s="284"/>
      <c r="O208" s="285"/>
      <c r="P208" s="284"/>
      <c r="Q208" s="285"/>
      <c r="R208" s="285"/>
      <c r="S208" s="285"/>
      <c r="T208" s="285"/>
      <c r="U208" s="285"/>
      <c r="V208" s="285"/>
      <c r="W208" s="285"/>
      <c r="X208" s="285"/>
      <c r="Y208" s="285"/>
      <c r="Z208" s="284"/>
      <c r="AA208" s="1359">
        <f>SUM(O208:Z215)</f>
        <v>0</v>
      </c>
      <c r="AB208" s="1359">
        <f>IF(AA208&gt;0,18,0)</f>
        <v>0</v>
      </c>
      <c r="AC208" s="1365">
        <f>IF((AA208-AB208)&gt;=0,AA208-AB208,0)</f>
        <v>0</v>
      </c>
      <c r="AD208" s="1382">
        <f>IF(AA208&lt;AB208,AA208,AB208)/IF(AB208=0,1,AB208)</f>
        <v>0</v>
      </c>
      <c r="AE208" s="1373" t="str">
        <f>IF(AD208=1,"pe",IF(AD208&gt;0,"ne",""))</f>
        <v/>
      </c>
      <c r="AF208" s="1376"/>
      <c r="AG208" s="257">
        <v>1</v>
      </c>
      <c r="AH208" s="257" t="s">
        <v>369</v>
      </c>
      <c r="AI208" s="257" t="str">
        <f t="shared" si="8"/>
        <v>??</v>
      </c>
      <c r="AJ208" s="286">
        <f>C208</f>
        <v>0</v>
      </c>
    </row>
    <row r="209" spans="1:36" ht="12.95" customHeight="1" x14ac:dyDescent="0.2">
      <c r="A209" s="1340"/>
      <c r="B209" s="1343"/>
      <c r="C209" s="1346"/>
      <c r="D209" s="1349"/>
      <c r="E209" s="1352"/>
      <c r="F209" s="1343"/>
      <c r="G209" s="1371"/>
      <c r="H209" s="1356"/>
      <c r="I209" s="1381"/>
      <c r="J209" s="1354"/>
      <c r="K209" s="1356"/>
      <c r="L209" s="1356"/>
      <c r="M209" s="929"/>
      <c r="N209" s="929"/>
      <c r="O209" s="930"/>
      <c r="P209" s="929"/>
      <c r="Q209" s="930"/>
      <c r="R209" s="930"/>
      <c r="S209" s="930"/>
      <c r="T209" s="930"/>
      <c r="U209" s="930"/>
      <c r="V209" s="930"/>
      <c r="W209" s="930"/>
      <c r="X209" s="930"/>
      <c r="Y209" s="930"/>
      <c r="Z209" s="929"/>
      <c r="AA209" s="1360"/>
      <c r="AB209" s="1360"/>
      <c r="AC209" s="1366"/>
      <c r="AD209" s="1383"/>
      <c r="AE209" s="1374"/>
      <c r="AF209" s="1377"/>
      <c r="AG209" s="257">
        <f>IF(L209=L208,0,1)</f>
        <v>0</v>
      </c>
      <c r="AH209" s="257" t="s">
        <v>369</v>
      </c>
      <c r="AI209" s="257" t="str">
        <f t="shared" si="8"/>
        <v>??</v>
      </c>
      <c r="AJ209" s="286">
        <f t="shared" ref="AJ209:AJ271" si="9">AJ208</f>
        <v>0</v>
      </c>
    </row>
    <row r="210" spans="1:36" ht="12.95" customHeight="1" x14ac:dyDescent="0.2">
      <c r="A210" s="1340"/>
      <c r="B210" s="1343"/>
      <c r="C210" s="1346"/>
      <c r="D210" s="1349"/>
      <c r="E210" s="1352"/>
      <c r="F210" s="1343"/>
      <c r="G210" s="1371"/>
      <c r="H210" s="1356"/>
      <c r="I210" s="1356"/>
      <c r="J210" s="1354"/>
      <c r="K210" s="1356"/>
      <c r="L210" s="1356"/>
      <c r="M210" s="929"/>
      <c r="N210" s="929"/>
      <c r="O210" s="930"/>
      <c r="P210" s="929"/>
      <c r="Q210" s="930"/>
      <c r="R210" s="930"/>
      <c r="S210" s="930"/>
      <c r="T210" s="930"/>
      <c r="U210" s="930"/>
      <c r="V210" s="930"/>
      <c r="W210" s="930"/>
      <c r="X210" s="930"/>
      <c r="Y210" s="930"/>
      <c r="Z210" s="929"/>
      <c r="AA210" s="1360"/>
      <c r="AB210" s="1360"/>
      <c r="AC210" s="1366"/>
      <c r="AD210" s="1383"/>
      <c r="AE210" s="1374"/>
      <c r="AF210" s="1377"/>
      <c r="AG210" s="257">
        <f>IF(L210=L209,0,IF(L210=L208,0,1))</f>
        <v>0</v>
      </c>
      <c r="AH210" s="257" t="s">
        <v>369</v>
      </c>
      <c r="AI210" s="257" t="str">
        <f t="shared" si="8"/>
        <v>??</v>
      </c>
      <c r="AJ210" s="286">
        <f t="shared" si="9"/>
        <v>0</v>
      </c>
    </row>
    <row r="211" spans="1:36" ht="12.95" customHeight="1" x14ac:dyDescent="0.2">
      <c r="A211" s="1340"/>
      <c r="B211" s="1343"/>
      <c r="C211" s="1346"/>
      <c r="D211" s="1349"/>
      <c r="E211" s="1352"/>
      <c r="F211" s="1343"/>
      <c r="G211" s="1371"/>
      <c r="H211" s="1356"/>
      <c r="I211" s="1356"/>
      <c r="J211" s="1354"/>
      <c r="K211" s="1356"/>
      <c r="L211" s="1356"/>
      <c r="M211" s="929"/>
      <c r="N211" s="929"/>
      <c r="O211" s="930"/>
      <c r="P211" s="929"/>
      <c r="Q211" s="930"/>
      <c r="R211" s="930"/>
      <c r="S211" s="930"/>
      <c r="T211" s="930"/>
      <c r="U211" s="930"/>
      <c r="V211" s="930"/>
      <c r="W211" s="930"/>
      <c r="X211" s="930"/>
      <c r="Y211" s="930"/>
      <c r="Z211" s="929"/>
      <c r="AA211" s="1360"/>
      <c r="AB211" s="1360"/>
      <c r="AC211" s="1366"/>
      <c r="AD211" s="1383"/>
      <c r="AE211" s="1374"/>
      <c r="AF211" s="1377"/>
      <c r="AG211" s="257">
        <f>IF(L211=L210,0,IF(L211=L209,0,IF(L211=L208,0,1)))</f>
        <v>0</v>
      </c>
      <c r="AH211" s="257" t="s">
        <v>369</v>
      </c>
      <c r="AI211" s="257" t="str">
        <f t="shared" si="8"/>
        <v>??</v>
      </c>
      <c r="AJ211" s="286">
        <f t="shared" si="9"/>
        <v>0</v>
      </c>
    </row>
    <row r="212" spans="1:36" ht="12.95" customHeight="1" x14ac:dyDescent="0.2">
      <c r="A212" s="1340"/>
      <c r="B212" s="1343"/>
      <c r="C212" s="1346"/>
      <c r="D212" s="1349"/>
      <c r="E212" s="1352"/>
      <c r="F212" s="1343"/>
      <c r="G212" s="1371"/>
      <c r="H212" s="1356"/>
      <c r="I212" s="1356"/>
      <c r="J212" s="1354"/>
      <c r="K212" s="1356"/>
      <c r="L212" s="1356"/>
      <c r="M212" s="929"/>
      <c r="N212" s="929"/>
      <c r="O212" s="930"/>
      <c r="P212" s="929"/>
      <c r="Q212" s="930"/>
      <c r="R212" s="930"/>
      <c r="S212" s="930"/>
      <c r="T212" s="930"/>
      <c r="U212" s="930"/>
      <c r="V212" s="930"/>
      <c r="W212" s="930"/>
      <c r="X212" s="930"/>
      <c r="Y212" s="930"/>
      <c r="Z212" s="929"/>
      <c r="AA212" s="1360"/>
      <c r="AB212" s="1360"/>
      <c r="AC212" s="1366"/>
      <c r="AD212" s="1383"/>
      <c r="AE212" s="1374"/>
      <c r="AF212" s="1377"/>
      <c r="AG212" s="257">
        <f>IF(L212=L211,0,IF(L212=L210,0,IF(L212=L209,0,IF(L212=L208,0,1))))</f>
        <v>0</v>
      </c>
      <c r="AH212" s="257" t="s">
        <v>369</v>
      </c>
      <c r="AI212" s="257" t="str">
        <f t="shared" si="8"/>
        <v>??</v>
      </c>
      <c r="AJ212" s="286">
        <f t="shared" si="9"/>
        <v>0</v>
      </c>
    </row>
    <row r="213" spans="1:36" ht="12.95" customHeight="1" x14ac:dyDescent="0.2">
      <c r="A213" s="1340"/>
      <c r="B213" s="1343"/>
      <c r="C213" s="1346"/>
      <c r="D213" s="1349"/>
      <c r="E213" s="1352"/>
      <c r="F213" s="1343"/>
      <c r="G213" s="1371"/>
      <c r="H213" s="1356"/>
      <c r="I213" s="1356"/>
      <c r="J213" s="1354"/>
      <c r="K213" s="1356"/>
      <c r="L213" s="1356"/>
      <c r="M213" s="929"/>
      <c r="N213" s="929"/>
      <c r="O213" s="930"/>
      <c r="P213" s="929"/>
      <c r="Q213" s="930"/>
      <c r="R213" s="930"/>
      <c r="S213" s="930"/>
      <c r="T213" s="930"/>
      <c r="U213" s="930"/>
      <c r="V213" s="930"/>
      <c r="W213" s="930"/>
      <c r="X213" s="930"/>
      <c r="Y213" s="930"/>
      <c r="Z213" s="929"/>
      <c r="AA213" s="1360"/>
      <c r="AB213" s="1360"/>
      <c r="AC213" s="1379" t="str">
        <f>IF(AC208=0,"",IF(AC208&gt;9,"Błąd",""))</f>
        <v/>
      </c>
      <c r="AD213" s="1383"/>
      <c r="AE213" s="1374"/>
      <c r="AF213" s="1377"/>
      <c r="AG213" s="257">
        <f>IF(L213=L212,0,IF(L213=L211,0,IF(L213=L210,0,IF(L213=L209,0,IF(L213=L208,0,1)))))</f>
        <v>0</v>
      </c>
      <c r="AH213" s="257" t="s">
        <v>369</v>
      </c>
      <c r="AI213" s="257" t="str">
        <f t="shared" si="8"/>
        <v>??</v>
      </c>
      <c r="AJ213" s="286">
        <f t="shared" si="9"/>
        <v>0</v>
      </c>
    </row>
    <row r="214" spans="1:36" ht="12.95" customHeight="1" x14ac:dyDescent="0.2">
      <c r="A214" s="1340"/>
      <c r="B214" s="1343"/>
      <c r="C214" s="1346"/>
      <c r="D214" s="1349"/>
      <c r="E214" s="1352"/>
      <c r="F214" s="1343"/>
      <c r="G214" s="1371"/>
      <c r="H214" s="1356"/>
      <c r="I214" s="1356"/>
      <c r="J214" s="1354"/>
      <c r="K214" s="1356"/>
      <c r="L214" s="1356"/>
      <c r="M214" s="929"/>
      <c r="N214" s="929"/>
      <c r="O214" s="930"/>
      <c r="P214" s="929"/>
      <c r="Q214" s="930"/>
      <c r="R214" s="930"/>
      <c r="S214" s="930"/>
      <c r="T214" s="930"/>
      <c r="U214" s="930"/>
      <c r="V214" s="930"/>
      <c r="W214" s="930"/>
      <c r="X214" s="930"/>
      <c r="Y214" s="930"/>
      <c r="Z214" s="929"/>
      <c r="AA214" s="1360"/>
      <c r="AB214" s="1360"/>
      <c r="AC214" s="1379"/>
      <c r="AD214" s="1383"/>
      <c r="AE214" s="1374"/>
      <c r="AF214" s="1377"/>
      <c r="AG214" s="257">
        <f>IF(L214=L213,0,IF(L214=L212,0,IF(L214=L211,0,IF(L214=L210,0,IF(L214=L209,0,IF(L214=L208,0,1))))))</f>
        <v>0</v>
      </c>
      <c r="AH214" s="257" t="s">
        <v>369</v>
      </c>
      <c r="AI214" s="257" t="str">
        <f t="shared" si="8"/>
        <v>??</v>
      </c>
      <c r="AJ214" s="286">
        <f t="shared" si="9"/>
        <v>0</v>
      </c>
    </row>
    <row r="215" spans="1:36" ht="12.95" customHeight="1" thickBot="1" x14ac:dyDescent="0.25">
      <c r="A215" s="1341"/>
      <c r="B215" s="1344"/>
      <c r="C215" s="1347"/>
      <c r="D215" s="1350"/>
      <c r="E215" s="1353"/>
      <c r="F215" s="1344"/>
      <c r="G215" s="1372"/>
      <c r="H215" s="1357"/>
      <c r="I215" s="1357"/>
      <c r="J215" s="1355"/>
      <c r="K215" s="1357"/>
      <c r="L215" s="1357"/>
      <c r="M215" s="287"/>
      <c r="N215" s="287"/>
      <c r="O215" s="288"/>
      <c r="P215" s="287"/>
      <c r="Q215" s="288"/>
      <c r="R215" s="288"/>
      <c r="S215" s="288"/>
      <c r="T215" s="288"/>
      <c r="U215" s="288"/>
      <c r="V215" s="288"/>
      <c r="W215" s="288"/>
      <c r="X215" s="288"/>
      <c r="Y215" s="288"/>
      <c r="Z215" s="287"/>
      <c r="AA215" s="1361"/>
      <c r="AB215" s="1361"/>
      <c r="AC215" s="1380"/>
      <c r="AD215" s="1384"/>
      <c r="AE215" s="1375"/>
      <c r="AF215" s="1378"/>
      <c r="AG215" s="257">
        <f>IF(L215=L214,0,IF(L215=L213,0,IF(L215=L212,0,IF(L215=L211,0,IF(L215=L210,0,IF(L214=L209,0,IF(L215=L208,0,1)))))))</f>
        <v>0</v>
      </c>
      <c r="AH215" s="257" t="s">
        <v>369</v>
      </c>
      <c r="AI215" s="257" t="str">
        <f t="shared" si="8"/>
        <v>??</v>
      </c>
      <c r="AJ215" s="286">
        <f t="shared" si="9"/>
        <v>0</v>
      </c>
    </row>
    <row r="216" spans="1:36" ht="12.95" customHeight="1" thickTop="1" x14ac:dyDescent="0.2">
      <c r="A216" s="1339"/>
      <c r="B216" s="1342"/>
      <c r="C216" s="1345"/>
      <c r="D216" s="1348"/>
      <c r="E216" s="1351"/>
      <c r="F216" s="1343"/>
      <c r="G216" s="1370"/>
      <c r="H216" s="1342"/>
      <c r="I216" s="283" t="s">
        <v>10</v>
      </c>
      <c r="J216" s="1354"/>
      <c r="K216" s="1342"/>
      <c r="L216" s="1358"/>
      <c r="M216" s="284"/>
      <c r="N216" s="284"/>
      <c r="O216" s="285"/>
      <c r="P216" s="284"/>
      <c r="Q216" s="285"/>
      <c r="R216" s="285"/>
      <c r="S216" s="285"/>
      <c r="T216" s="285"/>
      <c r="U216" s="285"/>
      <c r="V216" s="285"/>
      <c r="W216" s="285"/>
      <c r="X216" s="285"/>
      <c r="Y216" s="285"/>
      <c r="Z216" s="284"/>
      <c r="AA216" s="1359">
        <f>SUM(O216:Z223)</f>
        <v>0</v>
      </c>
      <c r="AB216" s="1359">
        <f>IF(AA216&gt;0,18,0)</f>
        <v>0</v>
      </c>
      <c r="AC216" s="1365">
        <f>IF((AA216-AB216)&gt;=0,AA216-AB216,0)</f>
        <v>0</v>
      </c>
      <c r="AD216" s="1382">
        <f>IF(AA216&lt;AB216,AA216,AB216)/IF(AB216=0,1,AB216)</f>
        <v>0</v>
      </c>
      <c r="AE216" s="1373" t="str">
        <f>IF(AD216=1,"pe",IF(AD216&gt;0,"ne",""))</f>
        <v/>
      </c>
      <c r="AF216" s="1376"/>
      <c r="AG216" s="257">
        <v>1</v>
      </c>
      <c r="AH216" s="257" t="s">
        <v>369</v>
      </c>
      <c r="AI216" s="257" t="str">
        <f t="shared" si="8"/>
        <v>??</v>
      </c>
      <c r="AJ216" s="286">
        <f>C216</f>
        <v>0</v>
      </c>
    </row>
    <row r="217" spans="1:36" ht="12.95" customHeight="1" x14ac:dyDescent="0.2">
      <c r="A217" s="1340"/>
      <c r="B217" s="1343"/>
      <c r="C217" s="1346"/>
      <c r="D217" s="1349"/>
      <c r="E217" s="1352"/>
      <c r="F217" s="1343"/>
      <c r="G217" s="1371"/>
      <c r="H217" s="1356"/>
      <c r="I217" s="1381"/>
      <c r="J217" s="1354"/>
      <c r="K217" s="1356"/>
      <c r="L217" s="1356"/>
      <c r="M217" s="929"/>
      <c r="N217" s="929"/>
      <c r="O217" s="930"/>
      <c r="P217" s="929"/>
      <c r="Q217" s="930"/>
      <c r="R217" s="930"/>
      <c r="S217" s="930"/>
      <c r="T217" s="930"/>
      <c r="U217" s="930"/>
      <c r="V217" s="930"/>
      <c r="W217" s="930"/>
      <c r="X217" s="930"/>
      <c r="Y217" s="930"/>
      <c r="Z217" s="929"/>
      <c r="AA217" s="1360"/>
      <c r="AB217" s="1360"/>
      <c r="AC217" s="1366"/>
      <c r="AD217" s="1383"/>
      <c r="AE217" s="1374"/>
      <c r="AF217" s="1377"/>
      <c r="AG217" s="257">
        <f>IF(L217=L216,0,1)</f>
        <v>0</v>
      </c>
      <c r="AH217" s="257" t="s">
        <v>369</v>
      </c>
      <c r="AI217" s="257" t="str">
        <f t="shared" si="8"/>
        <v>??</v>
      </c>
      <c r="AJ217" s="286">
        <f>AJ216</f>
        <v>0</v>
      </c>
    </row>
    <row r="218" spans="1:36" ht="12.95" customHeight="1" x14ac:dyDescent="0.2">
      <c r="A218" s="1340"/>
      <c r="B218" s="1343"/>
      <c r="C218" s="1346"/>
      <c r="D218" s="1349"/>
      <c r="E218" s="1352"/>
      <c r="F218" s="1343"/>
      <c r="G218" s="1371"/>
      <c r="H218" s="1356"/>
      <c r="I218" s="1356"/>
      <c r="J218" s="1354"/>
      <c r="K218" s="1356"/>
      <c r="L218" s="1356"/>
      <c r="M218" s="929"/>
      <c r="N218" s="929"/>
      <c r="O218" s="930"/>
      <c r="P218" s="929"/>
      <c r="Q218" s="930"/>
      <c r="R218" s="930"/>
      <c r="S218" s="930"/>
      <c r="T218" s="930"/>
      <c r="U218" s="930"/>
      <c r="V218" s="930"/>
      <c r="W218" s="930"/>
      <c r="X218" s="930"/>
      <c r="Y218" s="930"/>
      <c r="Z218" s="929"/>
      <c r="AA218" s="1360"/>
      <c r="AB218" s="1360"/>
      <c r="AC218" s="1366"/>
      <c r="AD218" s="1383"/>
      <c r="AE218" s="1374"/>
      <c r="AF218" s="1377"/>
      <c r="AG218" s="257">
        <f>IF(L218=L217,0,IF(L218=L216,0,1))</f>
        <v>0</v>
      </c>
      <c r="AH218" s="257" t="s">
        <v>369</v>
      </c>
      <c r="AI218" s="257" t="str">
        <f t="shared" si="8"/>
        <v>??</v>
      </c>
      <c r="AJ218" s="286">
        <f t="shared" si="9"/>
        <v>0</v>
      </c>
    </row>
    <row r="219" spans="1:36" ht="12.95" customHeight="1" x14ac:dyDescent="0.2">
      <c r="A219" s="1340"/>
      <c r="B219" s="1343"/>
      <c r="C219" s="1346"/>
      <c r="D219" s="1349"/>
      <c r="E219" s="1352"/>
      <c r="F219" s="1343"/>
      <c r="G219" s="1371"/>
      <c r="H219" s="1356"/>
      <c r="I219" s="1356"/>
      <c r="J219" s="1354"/>
      <c r="K219" s="1356"/>
      <c r="L219" s="1356"/>
      <c r="M219" s="929"/>
      <c r="N219" s="929"/>
      <c r="O219" s="930"/>
      <c r="P219" s="929"/>
      <c r="Q219" s="930"/>
      <c r="R219" s="930"/>
      <c r="S219" s="930"/>
      <c r="T219" s="930"/>
      <c r="U219" s="930"/>
      <c r="V219" s="930"/>
      <c r="W219" s="930"/>
      <c r="X219" s="930"/>
      <c r="Y219" s="930"/>
      <c r="Z219" s="929"/>
      <c r="AA219" s="1360"/>
      <c r="AB219" s="1360"/>
      <c r="AC219" s="1366"/>
      <c r="AD219" s="1383"/>
      <c r="AE219" s="1374"/>
      <c r="AF219" s="1377"/>
      <c r="AG219" s="257">
        <f>IF(L219=L218,0,IF(L219=L217,0,IF(L219=L216,0,1)))</f>
        <v>0</v>
      </c>
      <c r="AH219" s="257" t="s">
        <v>369</v>
      </c>
      <c r="AI219" s="257" t="str">
        <f t="shared" si="8"/>
        <v>??</v>
      </c>
      <c r="AJ219" s="286">
        <f t="shared" si="9"/>
        <v>0</v>
      </c>
    </row>
    <row r="220" spans="1:36" ht="12.95" customHeight="1" x14ac:dyDescent="0.2">
      <c r="A220" s="1340"/>
      <c r="B220" s="1343"/>
      <c r="C220" s="1346"/>
      <c r="D220" s="1349"/>
      <c r="E220" s="1352"/>
      <c r="F220" s="1343"/>
      <c r="G220" s="1371"/>
      <c r="H220" s="1356"/>
      <c r="I220" s="1356"/>
      <c r="J220" s="1354"/>
      <c r="K220" s="1356"/>
      <c r="L220" s="1356"/>
      <c r="M220" s="929"/>
      <c r="N220" s="929"/>
      <c r="O220" s="930"/>
      <c r="P220" s="929"/>
      <c r="Q220" s="930"/>
      <c r="R220" s="930"/>
      <c r="S220" s="930"/>
      <c r="T220" s="930"/>
      <c r="U220" s="930"/>
      <c r="V220" s="930"/>
      <c r="W220" s="930"/>
      <c r="X220" s="930"/>
      <c r="Y220" s="930"/>
      <c r="Z220" s="929"/>
      <c r="AA220" s="1360"/>
      <c r="AB220" s="1360"/>
      <c r="AC220" s="1366"/>
      <c r="AD220" s="1383"/>
      <c r="AE220" s="1374"/>
      <c r="AF220" s="1377"/>
      <c r="AG220" s="257">
        <f>IF(L220=L219,0,IF(L220=L218,0,IF(L220=L217,0,IF(L220=L216,0,1))))</f>
        <v>0</v>
      </c>
      <c r="AH220" s="257" t="s">
        <v>369</v>
      </c>
      <c r="AI220" s="257" t="str">
        <f t="shared" si="8"/>
        <v>??</v>
      </c>
      <c r="AJ220" s="286">
        <f t="shared" si="9"/>
        <v>0</v>
      </c>
    </row>
    <row r="221" spans="1:36" ht="12.95" customHeight="1" x14ac:dyDescent="0.2">
      <c r="A221" s="1340"/>
      <c r="B221" s="1343"/>
      <c r="C221" s="1346"/>
      <c r="D221" s="1349"/>
      <c r="E221" s="1352"/>
      <c r="F221" s="1343"/>
      <c r="G221" s="1371"/>
      <c r="H221" s="1356"/>
      <c r="I221" s="1356"/>
      <c r="J221" s="1354"/>
      <c r="K221" s="1356"/>
      <c r="L221" s="1356"/>
      <c r="M221" s="929"/>
      <c r="N221" s="929"/>
      <c r="O221" s="930"/>
      <c r="P221" s="929"/>
      <c r="Q221" s="930"/>
      <c r="R221" s="930"/>
      <c r="S221" s="930"/>
      <c r="T221" s="930"/>
      <c r="U221" s="930"/>
      <c r="V221" s="930"/>
      <c r="W221" s="930"/>
      <c r="X221" s="930"/>
      <c r="Y221" s="930"/>
      <c r="Z221" s="929"/>
      <c r="AA221" s="1360"/>
      <c r="AB221" s="1360"/>
      <c r="AC221" s="1379" t="str">
        <f>IF(AC216=0,"",IF(AC216&gt;9,"Błąd",""))</f>
        <v/>
      </c>
      <c r="AD221" s="1383"/>
      <c r="AE221" s="1374"/>
      <c r="AF221" s="1377"/>
      <c r="AG221" s="257">
        <f>IF(L221=L220,0,IF(L221=L219,0,IF(L221=L218,0,IF(L221=L217,0,IF(L221=L216,0,1)))))</f>
        <v>0</v>
      </c>
      <c r="AH221" s="257" t="s">
        <v>369</v>
      </c>
      <c r="AI221" s="257" t="str">
        <f t="shared" si="8"/>
        <v>??</v>
      </c>
      <c r="AJ221" s="286">
        <f t="shared" si="9"/>
        <v>0</v>
      </c>
    </row>
    <row r="222" spans="1:36" ht="12.95" customHeight="1" x14ac:dyDescent="0.2">
      <c r="A222" s="1340"/>
      <c r="B222" s="1343"/>
      <c r="C222" s="1346"/>
      <c r="D222" s="1349"/>
      <c r="E222" s="1352"/>
      <c r="F222" s="1343"/>
      <c r="G222" s="1371"/>
      <c r="H222" s="1356"/>
      <c r="I222" s="1356"/>
      <c r="J222" s="1354"/>
      <c r="K222" s="1356"/>
      <c r="L222" s="1356"/>
      <c r="M222" s="929"/>
      <c r="N222" s="929"/>
      <c r="O222" s="930"/>
      <c r="P222" s="929"/>
      <c r="Q222" s="930"/>
      <c r="R222" s="930"/>
      <c r="S222" s="930"/>
      <c r="T222" s="930"/>
      <c r="U222" s="930"/>
      <c r="V222" s="930"/>
      <c r="W222" s="930"/>
      <c r="X222" s="930"/>
      <c r="Y222" s="930"/>
      <c r="Z222" s="929"/>
      <c r="AA222" s="1360"/>
      <c r="AB222" s="1360"/>
      <c r="AC222" s="1379"/>
      <c r="AD222" s="1383"/>
      <c r="AE222" s="1374"/>
      <c r="AF222" s="1377"/>
      <c r="AG222" s="257">
        <f>IF(L222=L221,0,IF(L222=L220,0,IF(L222=L219,0,IF(L222=L218,0,IF(L222=L217,0,IF(L222=L216,0,1))))))</f>
        <v>0</v>
      </c>
      <c r="AH222" s="257" t="s">
        <v>369</v>
      </c>
      <c r="AI222" s="257" t="str">
        <f t="shared" si="8"/>
        <v>??</v>
      </c>
      <c r="AJ222" s="286">
        <f t="shared" si="9"/>
        <v>0</v>
      </c>
    </row>
    <row r="223" spans="1:36" ht="12.95" customHeight="1" thickBot="1" x14ac:dyDescent="0.25">
      <c r="A223" s="1341"/>
      <c r="B223" s="1344"/>
      <c r="C223" s="1347"/>
      <c r="D223" s="1350"/>
      <c r="E223" s="1353"/>
      <c r="F223" s="1344"/>
      <c r="G223" s="1372"/>
      <c r="H223" s="1357"/>
      <c r="I223" s="1357"/>
      <c r="J223" s="1355"/>
      <c r="K223" s="1357"/>
      <c r="L223" s="1357"/>
      <c r="M223" s="287"/>
      <c r="N223" s="287"/>
      <c r="O223" s="288"/>
      <c r="P223" s="287"/>
      <c r="Q223" s="288"/>
      <c r="R223" s="288"/>
      <c r="S223" s="288"/>
      <c r="T223" s="288"/>
      <c r="U223" s="288"/>
      <c r="V223" s="288"/>
      <c r="W223" s="288"/>
      <c r="X223" s="288"/>
      <c r="Y223" s="288"/>
      <c r="Z223" s="287"/>
      <c r="AA223" s="1361"/>
      <c r="AB223" s="1361"/>
      <c r="AC223" s="1380"/>
      <c r="AD223" s="1384"/>
      <c r="AE223" s="1375"/>
      <c r="AF223" s="1378"/>
      <c r="AG223" s="257">
        <f>IF(L223=L222,0,IF(L223=L221,0,IF(L223=L220,0,IF(L223=L219,0,IF(L223=L218,0,IF(L222=L217,0,IF(L223=L216,0,1)))))))</f>
        <v>0</v>
      </c>
      <c r="AH223" s="257" t="s">
        <v>369</v>
      </c>
      <c r="AI223" s="257" t="str">
        <f t="shared" si="8"/>
        <v>??</v>
      </c>
      <c r="AJ223" s="286">
        <f t="shared" si="9"/>
        <v>0</v>
      </c>
    </row>
    <row r="224" spans="1:36" ht="12.95" customHeight="1" thickTop="1" x14ac:dyDescent="0.2">
      <c r="A224" s="1339"/>
      <c r="B224" s="1342"/>
      <c r="C224" s="1345"/>
      <c r="D224" s="1348"/>
      <c r="E224" s="1351"/>
      <c r="F224" s="1343"/>
      <c r="G224" s="1370"/>
      <c r="H224" s="1342"/>
      <c r="I224" s="283" t="s">
        <v>10</v>
      </c>
      <c r="J224" s="1354"/>
      <c r="K224" s="1342"/>
      <c r="L224" s="1358"/>
      <c r="M224" s="284"/>
      <c r="N224" s="284"/>
      <c r="O224" s="285"/>
      <c r="P224" s="284"/>
      <c r="Q224" s="285"/>
      <c r="R224" s="285"/>
      <c r="S224" s="285"/>
      <c r="T224" s="285"/>
      <c r="U224" s="285"/>
      <c r="V224" s="285"/>
      <c r="W224" s="285"/>
      <c r="X224" s="285"/>
      <c r="Y224" s="285"/>
      <c r="Z224" s="284"/>
      <c r="AA224" s="1359">
        <f>SUM(O224:Z231)</f>
        <v>0</v>
      </c>
      <c r="AB224" s="1359">
        <f>IF(AA224&gt;0,18,0)</f>
        <v>0</v>
      </c>
      <c r="AC224" s="1365">
        <f>IF((AA224-AB224)&gt;=0,AA224-AB224,0)</f>
        <v>0</v>
      </c>
      <c r="AD224" s="1382">
        <f>IF(AA224&lt;AB224,AA224,AB224)/IF(AB224=0,1,AB224)</f>
        <v>0</v>
      </c>
      <c r="AE224" s="1373" t="str">
        <f>IF(AD224=1,"pe",IF(AD224&gt;0,"ne",""))</f>
        <v/>
      </c>
      <c r="AF224" s="1376"/>
      <c r="AG224" s="257">
        <v>1</v>
      </c>
      <c r="AH224" s="257" t="s">
        <v>369</v>
      </c>
      <c r="AI224" s="257" t="str">
        <f t="shared" si="8"/>
        <v>??</v>
      </c>
      <c r="AJ224" s="286">
        <f>C224</f>
        <v>0</v>
      </c>
    </row>
    <row r="225" spans="1:36" ht="12.95" customHeight="1" x14ac:dyDescent="0.2">
      <c r="A225" s="1340"/>
      <c r="B225" s="1343"/>
      <c r="C225" s="1346"/>
      <c r="D225" s="1349"/>
      <c r="E225" s="1352"/>
      <c r="F225" s="1343"/>
      <c r="G225" s="1371"/>
      <c r="H225" s="1356"/>
      <c r="I225" s="1381"/>
      <c r="J225" s="1354"/>
      <c r="K225" s="1356"/>
      <c r="L225" s="1356"/>
      <c r="M225" s="929"/>
      <c r="N225" s="929"/>
      <c r="O225" s="930"/>
      <c r="P225" s="929"/>
      <c r="Q225" s="930"/>
      <c r="R225" s="930"/>
      <c r="S225" s="930"/>
      <c r="T225" s="930"/>
      <c r="U225" s="930"/>
      <c r="V225" s="930"/>
      <c r="W225" s="930"/>
      <c r="X225" s="930"/>
      <c r="Y225" s="930"/>
      <c r="Z225" s="929"/>
      <c r="AA225" s="1360"/>
      <c r="AB225" s="1360"/>
      <c r="AC225" s="1366"/>
      <c r="AD225" s="1383"/>
      <c r="AE225" s="1374"/>
      <c r="AF225" s="1377"/>
      <c r="AG225" s="257">
        <f>IF(L225=L224,0,1)</f>
        <v>0</v>
      </c>
      <c r="AH225" s="257" t="s">
        <v>369</v>
      </c>
      <c r="AI225" s="257" t="str">
        <f t="shared" si="8"/>
        <v>??</v>
      </c>
      <c r="AJ225" s="286">
        <f>AJ224</f>
        <v>0</v>
      </c>
    </row>
    <row r="226" spans="1:36" ht="12.95" customHeight="1" x14ac:dyDescent="0.2">
      <c r="A226" s="1340"/>
      <c r="B226" s="1343"/>
      <c r="C226" s="1346"/>
      <c r="D226" s="1349"/>
      <c r="E226" s="1352"/>
      <c r="F226" s="1343"/>
      <c r="G226" s="1371"/>
      <c r="H226" s="1356"/>
      <c r="I226" s="1356"/>
      <c r="J226" s="1354"/>
      <c r="K226" s="1356"/>
      <c r="L226" s="1356"/>
      <c r="M226" s="929"/>
      <c r="N226" s="929"/>
      <c r="O226" s="930"/>
      <c r="P226" s="929"/>
      <c r="Q226" s="930"/>
      <c r="R226" s="930"/>
      <c r="S226" s="930"/>
      <c r="T226" s="930"/>
      <c r="U226" s="930"/>
      <c r="V226" s="930"/>
      <c r="W226" s="930"/>
      <c r="X226" s="930"/>
      <c r="Y226" s="930"/>
      <c r="Z226" s="929"/>
      <c r="AA226" s="1360"/>
      <c r="AB226" s="1360"/>
      <c r="AC226" s="1366"/>
      <c r="AD226" s="1383"/>
      <c r="AE226" s="1374"/>
      <c r="AF226" s="1377"/>
      <c r="AG226" s="257">
        <f>IF(L226=L225,0,IF(L226=L224,0,1))</f>
        <v>0</v>
      </c>
      <c r="AH226" s="257" t="s">
        <v>369</v>
      </c>
      <c r="AI226" s="257" t="str">
        <f t="shared" si="8"/>
        <v>??</v>
      </c>
      <c r="AJ226" s="286">
        <f t="shared" si="9"/>
        <v>0</v>
      </c>
    </row>
    <row r="227" spans="1:36" ht="12.95" customHeight="1" x14ac:dyDescent="0.2">
      <c r="A227" s="1340"/>
      <c r="B227" s="1343"/>
      <c r="C227" s="1346"/>
      <c r="D227" s="1349"/>
      <c r="E227" s="1352"/>
      <c r="F227" s="1343"/>
      <c r="G227" s="1371"/>
      <c r="H227" s="1356"/>
      <c r="I227" s="1356"/>
      <c r="J227" s="1354"/>
      <c r="K227" s="1356"/>
      <c r="L227" s="1356"/>
      <c r="M227" s="929"/>
      <c r="N227" s="929"/>
      <c r="O227" s="930"/>
      <c r="P227" s="929"/>
      <c r="Q227" s="930"/>
      <c r="R227" s="930"/>
      <c r="S227" s="930"/>
      <c r="T227" s="930"/>
      <c r="U227" s="930"/>
      <c r="V227" s="930"/>
      <c r="W227" s="930"/>
      <c r="X227" s="930"/>
      <c r="Y227" s="930"/>
      <c r="Z227" s="929"/>
      <c r="AA227" s="1360"/>
      <c r="AB227" s="1360"/>
      <c r="AC227" s="1366"/>
      <c r="AD227" s="1383"/>
      <c r="AE227" s="1374"/>
      <c r="AF227" s="1377"/>
      <c r="AG227" s="257">
        <f>IF(L227=L226,0,IF(L227=L225,0,IF(L227=L224,0,1)))</f>
        <v>0</v>
      </c>
      <c r="AH227" s="257" t="s">
        <v>369</v>
      </c>
      <c r="AI227" s="257" t="str">
        <f t="shared" si="8"/>
        <v>??</v>
      </c>
      <c r="AJ227" s="286">
        <f t="shared" si="9"/>
        <v>0</v>
      </c>
    </row>
    <row r="228" spans="1:36" ht="12.95" customHeight="1" x14ac:dyDescent="0.2">
      <c r="A228" s="1340"/>
      <c r="B228" s="1343"/>
      <c r="C228" s="1346"/>
      <c r="D228" s="1349"/>
      <c r="E228" s="1352"/>
      <c r="F228" s="1343"/>
      <c r="G228" s="1371"/>
      <c r="H228" s="1356"/>
      <c r="I228" s="1356"/>
      <c r="J228" s="1354"/>
      <c r="K228" s="1356"/>
      <c r="L228" s="1356"/>
      <c r="M228" s="929"/>
      <c r="N228" s="929"/>
      <c r="O228" s="930"/>
      <c r="P228" s="929"/>
      <c r="Q228" s="930"/>
      <c r="R228" s="930"/>
      <c r="S228" s="930"/>
      <c r="T228" s="930"/>
      <c r="U228" s="930"/>
      <c r="V228" s="930"/>
      <c r="W228" s="930"/>
      <c r="X228" s="930"/>
      <c r="Y228" s="930"/>
      <c r="Z228" s="929"/>
      <c r="AA228" s="1360"/>
      <c r="AB228" s="1360"/>
      <c r="AC228" s="1366"/>
      <c r="AD228" s="1383"/>
      <c r="AE228" s="1374"/>
      <c r="AF228" s="1377"/>
      <c r="AG228" s="257">
        <f>IF(L228=L227,0,IF(L228=L226,0,IF(L228=L225,0,IF(L228=L224,0,1))))</f>
        <v>0</v>
      </c>
      <c r="AH228" s="257" t="s">
        <v>369</v>
      </c>
      <c r="AI228" s="257" t="str">
        <f t="shared" si="8"/>
        <v>??</v>
      </c>
      <c r="AJ228" s="286">
        <f t="shared" si="9"/>
        <v>0</v>
      </c>
    </row>
    <row r="229" spans="1:36" ht="12.95" customHeight="1" x14ac:dyDescent="0.2">
      <c r="A229" s="1340"/>
      <c r="B229" s="1343"/>
      <c r="C229" s="1346"/>
      <c r="D229" s="1349"/>
      <c r="E229" s="1352"/>
      <c r="F229" s="1343"/>
      <c r="G229" s="1371"/>
      <c r="H229" s="1356"/>
      <c r="I229" s="1356"/>
      <c r="J229" s="1354"/>
      <c r="K229" s="1356"/>
      <c r="L229" s="1356"/>
      <c r="M229" s="929"/>
      <c r="N229" s="929"/>
      <c r="O229" s="930"/>
      <c r="P229" s="929"/>
      <c r="Q229" s="930"/>
      <c r="R229" s="930"/>
      <c r="S229" s="930"/>
      <c r="T229" s="930"/>
      <c r="U229" s="930"/>
      <c r="V229" s="930"/>
      <c r="W229" s="930"/>
      <c r="X229" s="930"/>
      <c r="Y229" s="930"/>
      <c r="Z229" s="929"/>
      <c r="AA229" s="1360"/>
      <c r="AB229" s="1360"/>
      <c r="AC229" s="1379" t="str">
        <f>IF(AC224=0,"",IF(AC224&gt;9,"Błąd",""))</f>
        <v/>
      </c>
      <c r="AD229" s="1383"/>
      <c r="AE229" s="1374"/>
      <c r="AF229" s="1377"/>
      <c r="AG229" s="257">
        <f>IF(L229=L228,0,IF(L229=L227,0,IF(L229=L226,0,IF(L229=L225,0,IF(L229=L224,0,1)))))</f>
        <v>0</v>
      </c>
      <c r="AH229" s="257" t="s">
        <v>369</v>
      </c>
      <c r="AI229" s="257" t="str">
        <f t="shared" si="8"/>
        <v>??</v>
      </c>
      <c r="AJ229" s="286">
        <f t="shared" si="9"/>
        <v>0</v>
      </c>
    </row>
    <row r="230" spans="1:36" ht="12.95" customHeight="1" x14ac:dyDescent="0.2">
      <c r="A230" s="1340"/>
      <c r="B230" s="1343"/>
      <c r="C230" s="1346"/>
      <c r="D230" s="1349"/>
      <c r="E230" s="1352"/>
      <c r="F230" s="1343"/>
      <c r="G230" s="1371"/>
      <c r="H230" s="1356"/>
      <c r="I230" s="1356"/>
      <c r="J230" s="1354"/>
      <c r="K230" s="1356"/>
      <c r="L230" s="1356"/>
      <c r="M230" s="929"/>
      <c r="N230" s="929"/>
      <c r="O230" s="930"/>
      <c r="P230" s="929"/>
      <c r="Q230" s="930"/>
      <c r="R230" s="930"/>
      <c r="S230" s="930"/>
      <c r="T230" s="930"/>
      <c r="U230" s="930"/>
      <c r="V230" s="930"/>
      <c r="W230" s="930"/>
      <c r="X230" s="930"/>
      <c r="Y230" s="930"/>
      <c r="Z230" s="929"/>
      <c r="AA230" s="1360"/>
      <c r="AB230" s="1360"/>
      <c r="AC230" s="1379"/>
      <c r="AD230" s="1383"/>
      <c r="AE230" s="1374"/>
      <c r="AF230" s="1377"/>
      <c r="AG230" s="257">
        <f>IF(L230=L229,0,IF(L230=L228,0,IF(L230=L227,0,IF(L230=L226,0,IF(L230=L225,0,IF(L230=L224,0,1))))))</f>
        <v>0</v>
      </c>
      <c r="AH230" s="257" t="s">
        <v>369</v>
      </c>
      <c r="AI230" s="257" t="str">
        <f t="shared" si="8"/>
        <v>??</v>
      </c>
      <c r="AJ230" s="286">
        <f t="shared" si="9"/>
        <v>0</v>
      </c>
    </row>
    <row r="231" spans="1:36" ht="12.95" customHeight="1" thickBot="1" x14ac:dyDescent="0.25">
      <c r="A231" s="1341"/>
      <c r="B231" s="1344"/>
      <c r="C231" s="1347"/>
      <c r="D231" s="1350"/>
      <c r="E231" s="1353"/>
      <c r="F231" s="1344"/>
      <c r="G231" s="1372"/>
      <c r="H231" s="1357"/>
      <c r="I231" s="1357"/>
      <c r="J231" s="1355"/>
      <c r="K231" s="1357"/>
      <c r="L231" s="1357"/>
      <c r="M231" s="287"/>
      <c r="N231" s="287"/>
      <c r="O231" s="288"/>
      <c r="P231" s="287"/>
      <c r="Q231" s="288"/>
      <c r="R231" s="288"/>
      <c r="S231" s="288"/>
      <c r="T231" s="288"/>
      <c r="U231" s="288"/>
      <c r="V231" s="288"/>
      <c r="W231" s="288"/>
      <c r="X231" s="288"/>
      <c r="Y231" s="288"/>
      <c r="Z231" s="287"/>
      <c r="AA231" s="1361"/>
      <c r="AB231" s="1361"/>
      <c r="AC231" s="1380"/>
      <c r="AD231" s="1384"/>
      <c r="AE231" s="1375"/>
      <c r="AF231" s="1378"/>
      <c r="AG231" s="257">
        <f>IF(L231=L230,0,IF(L231=L229,0,IF(L231=L228,0,IF(L231=L227,0,IF(L231=L226,0,IF(L230=L225,0,IF(L231=L224,0,1)))))))</f>
        <v>0</v>
      </c>
      <c r="AH231" s="257" t="s">
        <v>369</v>
      </c>
      <c r="AI231" s="257" t="str">
        <f t="shared" si="8"/>
        <v>??</v>
      </c>
      <c r="AJ231" s="286">
        <f t="shared" si="9"/>
        <v>0</v>
      </c>
    </row>
    <row r="232" spans="1:36" ht="12.95" customHeight="1" thickTop="1" x14ac:dyDescent="0.2">
      <c r="A232" s="1339"/>
      <c r="B232" s="1342"/>
      <c r="C232" s="1345"/>
      <c r="D232" s="1348"/>
      <c r="E232" s="1351"/>
      <c r="F232" s="1343"/>
      <c r="G232" s="1370"/>
      <c r="H232" s="1342"/>
      <c r="I232" s="283" t="s">
        <v>10</v>
      </c>
      <c r="J232" s="1354"/>
      <c r="K232" s="1342"/>
      <c r="L232" s="1358"/>
      <c r="M232" s="284"/>
      <c r="N232" s="284"/>
      <c r="O232" s="285"/>
      <c r="P232" s="284"/>
      <c r="Q232" s="285"/>
      <c r="R232" s="285"/>
      <c r="S232" s="285"/>
      <c r="T232" s="285"/>
      <c r="U232" s="285"/>
      <c r="V232" s="285"/>
      <c r="W232" s="285"/>
      <c r="X232" s="285"/>
      <c r="Y232" s="285"/>
      <c r="Z232" s="284"/>
      <c r="AA232" s="1359">
        <f>SUM(O232:Z239)</f>
        <v>0</v>
      </c>
      <c r="AB232" s="1359">
        <f>IF(AA232&gt;0,18,0)</f>
        <v>0</v>
      </c>
      <c r="AC232" s="1365">
        <f>IF((AA232-AB232)&gt;=0,AA232-AB232,0)</f>
        <v>0</v>
      </c>
      <c r="AD232" s="1382">
        <f>IF(AA232&lt;AB232,AA232,AB232)/IF(AB232=0,1,AB232)</f>
        <v>0</v>
      </c>
      <c r="AE232" s="1373" t="str">
        <f>IF(AD232=1,"pe",IF(AD232&gt;0,"ne",""))</f>
        <v/>
      </c>
      <c r="AF232" s="1376"/>
      <c r="AG232" s="257">
        <v>1</v>
      </c>
      <c r="AH232" s="257" t="s">
        <v>369</v>
      </c>
      <c r="AI232" s="257" t="str">
        <f t="shared" si="8"/>
        <v>??</v>
      </c>
      <c r="AJ232" s="286">
        <f>C232</f>
        <v>0</v>
      </c>
    </row>
    <row r="233" spans="1:36" ht="12.95" customHeight="1" x14ac:dyDescent="0.2">
      <c r="A233" s="1340"/>
      <c r="B233" s="1343"/>
      <c r="C233" s="1346"/>
      <c r="D233" s="1349"/>
      <c r="E233" s="1352"/>
      <c r="F233" s="1343"/>
      <c r="G233" s="1371"/>
      <c r="H233" s="1356"/>
      <c r="I233" s="1381"/>
      <c r="J233" s="1354"/>
      <c r="K233" s="1356"/>
      <c r="L233" s="1356"/>
      <c r="M233" s="929"/>
      <c r="N233" s="929"/>
      <c r="O233" s="930"/>
      <c r="P233" s="929"/>
      <c r="Q233" s="930"/>
      <c r="R233" s="930"/>
      <c r="S233" s="930"/>
      <c r="T233" s="930"/>
      <c r="U233" s="930"/>
      <c r="V233" s="930"/>
      <c r="W233" s="930"/>
      <c r="X233" s="930"/>
      <c r="Y233" s="930"/>
      <c r="Z233" s="929"/>
      <c r="AA233" s="1360"/>
      <c r="AB233" s="1360"/>
      <c r="AC233" s="1366"/>
      <c r="AD233" s="1383"/>
      <c r="AE233" s="1374"/>
      <c r="AF233" s="1377"/>
      <c r="AG233" s="257">
        <f>IF(L233=L232,0,1)</f>
        <v>0</v>
      </c>
      <c r="AH233" s="257" t="s">
        <v>369</v>
      </c>
      <c r="AI233" s="257" t="str">
        <f t="shared" si="8"/>
        <v>??</v>
      </c>
      <c r="AJ233" s="286">
        <f>AJ232</f>
        <v>0</v>
      </c>
    </row>
    <row r="234" spans="1:36" ht="12.95" customHeight="1" x14ac:dyDescent="0.2">
      <c r="A234" s="1340"/>
      <c r="B234" s="1343"/>
      <c r="C234" s="1346"/>
      <c r="D234" s="1349"/>
      <c r="E234" s="1352"/>
      <c r="F234" s="1343"/>
      <c r="G234" s="1371"/>
      <c r="H234" s="1356"/>
      <c r="I234" s="1356"/>
      <c r="J234" s="1354"/>
      <c r="K234" s="1356"/>
      <c r="L234" s="1356"/>
      <c r="M234" s="929"/>
      <c r="N234" s="929"/>
      <c r="O234" s="930"/>
      <c r="P234" s="929"/>
      <c r="Q234" s="930"/>
      <c r="R234" s="930"/>
      <c r="S234" s="930"/>
      <c r="T234" s="930"/>
      <c r="U234" s="930"/>
      <c r="V234" s="930"/>
      <c r="W234" s="930"/>
      <c r="X234" s="930"/>
      <c r="Y234" s="930"/>
      <c r="Z234" s="929"/>
      <c r="AA234" s="1360"/>
      <c r="AB234" s="1360"/>
      <c r="AC234" s="1366"/>
      <c r="AD234" s="1383"/>
      <c r="AE234" s="1374"/>
      <c r="AF234" s="1377"/>
      <c r="AG234" s="257">
        <f>IF(L234=L233,0,IF(L234=L232,0,1))</f>
        <v>0</v>
      </c>
      <c r="AH234" s="257" t="s">
        <v>369</v>
      </c>
      <c r="AI234" s="257" t="str">
        <f t="shared" si="8"/>
        <v>??</v>
      </c>
      <c r="AJ234" s="286">
        <f t="shared" si="9"/>
        <v>0</v>
      </c>
    </row>
    <row r="235" spans="1:36" ht="12.95" customHeight="1" x14ac:dyDescent="0.2">
      <c r="A235" s="1340"/>
      <c r="B235" s="1343"/>
      <c r="C235" s="1346"/>
      <c r="D235" s="1349"/>
      <c r="E235" s="1352"/>
      <c r="F235" s="1343"/>
      <c r="G235" s="1371"/>
      <c r="H235" s="1356"/>
      <c r="I235" s="1356"/>
      <c r="J235" s="1354"/>
      <c r="K235" s="1356"/>
      <c r="L235" s="1356"/>
      <c r="M235" s="929"/>
      <c r="N235" s="929"/>
      <c r="O235" s="930"/>
      <c r="P235" s="929"/>
      <c r="Q235" s="930"/>
      <c r="R235" s="930"/>
      <c r="S235" s="930"/>
      <c r="T235" s="930"/>
      <c r="U235" s="930"/>
      <c r="V235" s="930"/>
      <c r="W235" s="930"/>
      <c r="X235" s="930"/>
      <c r="Y235" s="930"/>
      <c r="Z235" s="929"/>
      <c r="AA235" s="1360"/>
      <c r="AB235" s="1360"/>
      <c r="AC235" s="1366"/>
      <c r="AD235" s="1383"/>
      <c r="AE235" s="1374"/>
      <c r="AF235" s="1377"/>
      <c r="AG235" s="257">
        <f>IF(L235=L234,0,IF(L235=L233,0,IF(L235=L232,0,1)))</f>
        <v>0</v>
      </c>
      <c r="AH235" s="257" t="s">
        <v>369</v>
      </c>
      <c r="AI235" s="257" t="str">
        <f t="shared" si="8"/>
        <v>??</v>
      </c>
      <c r="AJ235" s="286">
        <f t="shared" si="9"/>
        <v>0</v>
      </c>
    </row>
    <row r="236" spans="1:36" ht="12.95" customHeight="1" x14ac:dyDescent="0.2">
      <c r="A236" s="1340"/>
      <c r="B236" s="1343"/>
      <c r="C236" s="1346"/>
      <c r="D236" s="1349"/>
      <c r="E236" s="1352"/>
      <c r="F236" s="1343"/>
      <c r="G236" s="1371"/>
      <c r="H236" s="1356"/>
      <c r="I236" s="1356"/>
      <c r="J236" s="1354"/>
      <c r="K236" s="1356"/>
      <c r="L236" s="1356"/>
      <c r="M236" s="929"/>
      <c r="N236" s="929"/>
      <c r="O236" s="930"/>
      <c r="P236" s="929"/>
      <c r="Q236" s="930"/>
      <c r="R236" s="930"/>
      <c r="S236" s="930"/>
      <c r="T236" s="930"/>
      <c r="U236" s="930"/>
      <c r="V236" s="930"/>
      <c r="W236" s="930"/>
      <c r="X236" s="930"/>
      <c r="Y236" s="930"/>
      <c r="Z236" s="929"/>
      <c r="AA236" s="1360"/>
      <c r="AB236" s="1360"/>
      <c r="AC236" s="1366"/>
      <c r="AD236" s="1383"/>
      <c r="AE236" s="1374"/>
      <c r="AF236" s="1377"/>
      <c r="AG236" s="257">
        <f>IF(L236=L235,0,IF(L236=L234,0,IF(L236=L233,0,IF(L236=L232,0,1))))</f>
        <v>0</v>
      </c>
      <c r="AH236" s="257" t="s">
        <v>369</v>
      </c>
      <c r="AI236" s="257" t="str">
        <f t="shared" si="8"/>
        <v>??</v>
      </c>
      <c r="AJ236" s="286">
        <f t="shared" si="9"/>
        <v>0</v>
      </c>
    </row>
    <row r="237" spans="1:36" ht="12.95" customHeight="1" x14ac:dyDescent="0.2">
      <c r="A237" s="1340"/>
      <c r="B237" s="1343"/>
      <c r="C237" s="1346"/>
      <c r="D237" s="1349"/>
      <c r="E237" s="1352"/>
      <c r="F237" s="1343"/>
      <c r="G237" s="1371"/>
      <c r="H237" s="1356"/>
      <c r="I237" s="1356"/>
      <c r="J237" s="1354"/>
      <c r="K237" s="1356"/>
      <c r="L237" s="1356"/>
      <c r="M237" s="929"/>
      <c r="N237" s="929"/>
      <c r="O237" s="930"/>
      <c r="P237" s="929"/>
      <c r="Q237" s="930"/>
      <c r="R237" s="930"/>
      <c r="S237" s="930"/>
      <c r="T237" s="930"/>
      <c r="U237" s="930"/>
      <c r="V237" s="930"/>
      <c r="W237" s="930"/>
      <c r="X237" s="930"/>
      <c r="Y237" s="930"/>
      <c r="Z237" s="929"/>
      <c r="AA237" s="1360"/>
      <c r="AB237" s="1360"/>
      <c r="AC237" s="1379" t="str">
        <f>IF(AC232=0,"",IF(AC232&gt;9,"Błąd",""))</f>
        <v/>
      </c>
      <c r="AD237" s="1383"/>
      <c r="AE237" s="1374"/>
      <c r="AF237" s="1377"/>
      <c r="AG237" s="257">
        <f>IF(L237=L236,0,IF(L237=L235,0,IF(L237=L234,0,IF(L237=L233,0,IF(L237=L232,0,1)))))</f>
        <v>0</v>
      </c>
      <c r="AH237" s="257" t="s">
        <v>369</v>
      </c>
      <c r="AI237" s="257" t="str">
        <f t="shared" si="8"/>
        <v>??</v>
      </c>
      <c r="AJ237" s="286">
        <f t="shared" si="9"/>
        <v>0</v>
      </c>
    </row>
    <row r="238" spans="1:36" ht="12.95" customHeight="1" x14ac:dyDescent="0.2">
      <c r="A238" s="1340"/>
      <c r="B238" s="1343"/>
      <c r="C238" s="1346"/>
      <c r="D238" s="1349"/>
      <c r="E238" s="1352"/>
      <c r="F238" s="1343"/>
      <c r="G238" s="1371"/>
      <c r="H238" s="1356"/>
      <c r="I238" s="1356"/>
      <c r="J238" s="1354"/>
      <c r="K238" s="1356"/>
      <c r="L238" s="1356"/>
      <c r="M238" s="929"/>
      <c r="N238" s="929"/>
      <c r="O238" s="930"/>
      <c r="P238" s="929"/>
      <c r="Q238" s="930"/>
      <c r="R238" s="930"/>
      <c r="S238" s="930"/>
      <c r="T238" s="930"/>
      <c r="U238" s="930"/>
      <c r="V238" s="930"/>
      <c r="W238" s="930"/>
      <c r="X238" s="930"/>
      <c r="Y238" s="930"/>
      <c r="Z238" s="929"/>
      <c r="AA238" s="1360"/>
      <c r="AB238" s="1360"/>
      <c r="AC238" s="1379"/>
      <c r="AD238" s="1383"/>
      <c r="AE238" s="1374"/>
      <c r="AF238" s="1377"/>
      <c r="AG238" s="257">
        <f>IF(L238=L237,0,IF(L238=L236,0,IF(L238=L235,0,IF(L238=L234,0,IF(L238=L233,0,IF(L238=L232,0,1))))))</f>
        <v>0</v>
      </c>
      <c r="AH238" s="257" t="s">
        <v>369</v>
      </c>
      <c r="AI238" s="257" t="str">
        <f t="shared" si="8"/>
        <v>??</v>
      </c>
      <c r="AJ238" s="286">
        <f t="shared" si="9"/>
        <v>0</v>
      </c>
    </row>
    <row r="239" spans="1:36" ht="12.95" customHeight="1" thickBot="1" x14ac:dyDescent="0.25">
      <c r="A239" s="1341"/>
      <c r="B239" s="1344"/>
      <c r="C239" s="1347"/>
      <c r="D239" s="1350"/>
      <c r="E239" s="1353"/>
      <c r="F239" s="1344"/>
      <c r="G239" s="1372"/>
      <c r="H239" s="1357"/>
      <c r="I239" s="1357"/>
      <c r="J239" s="1355"/>
      <c r="K239" s="1357"/>
      <c r="L239" s="1357"/>
      <c r="M239" s="287"/>
      <c r="N239" s="287"/>
      <c r="O239" s="288"/>
      <c r="P239" s="287"/>
      <c r="Q239" s="288"/>
      <c r="R239" s="288"/>
      <c r="S239" s="288"/>
      <c r="T239" s="288"/>
      <c r="U239" s="288"/>
      <c r="V239" s="288"/>
      <c r="W239" s="288"/>
      <c r="X239" s="288"/>
      <c r="Y239" s="288"/>
      <c r="Z239" s="287"/>
      <c r="AA239" s="1361"/>
      <c r="AB239" s="1361"/>
      <c r="AC239" s="1380"/>
      <c r="AD239" s="1384"/>
      <c r="AE239" s="1375"/>
      <c r="AF239" s="1378"/>
      <c r="AG239" s="257">
        <f>IF(L239=L238,0,IF(L239=L237,0,IF(L239=L236,0,IF(L239=L235,0,IF(L239=L234,0,IF(L238=L233,0,IF(L239=L232,0,1)))))))</f>
        <v>0</v>
      </c>
      <c r="AH239" s="257" t="s">
        <v>369</v>
      </c>
      <c r="AI239" s="257" t="str">
        <f t="shared" si="8"/>
        <v>??</v>
      </c>
      <c r="AJ239" s="286">
        <f t="shared" si="9"/>
        <v>0</v>
      </c>
    </row>
    <row r="240" spans="1:36" ht="12.95" customHeight="1" thickTop="1" x14ac:dyDescent="0.2">
      <c r="A240" s="1339"/>
      <c r="B240" s="1342"/>
      <c r="C240" s="1345"/>
      <c r="D240" s="1348"/>
      <c r="E240" s="1351"/>
      <c r="F240" s="1343"/>
      <c r="G240" s="1370"/>
      <c r="H240" s="1342"/>
      <c r="I240" s="283" t="s">
        <v>10</v>
      </c>
      <c r="J240" s="1354"/>
      <c r="K240" s="1342"/>
      <c r="L240" s="1358"/>
      <c r="M240" s="284"/>
      <c r="N240" s="284"/>
      <c r="O240" s="285"/>
      <c r="P240" s="284"/>
      <c r="Q240" s="285"/>
      <c r="R240" s="285"/>
      <c r="S240" s="285"/>
      <c r="T240" s="285"/>
      <c r="U240" s="285"/>
      <c r="V240" s="285"/>
      <c r="W240" s="285"/>
      <c r="X240" s="285"/>
      <c r="Y240" s="285"/>
      <c r="Z240" s="284"/>
      <c r="AA240" s="1359">
        <f>SUM(O240:Z247)</f>
        <v>0</v>
      </c>
      <c r="AB240" s="1359">
        <f>IF(AA240&gt;0,18,0)</f>
        <v>0</v>
      </c>
      <c r="AC240" s="1365">
        <f>IF((AA240-AB240)&gt;=0,AA240-AB240,0)</f>
        <v>0</v>
      </c>
      <c r="AD240" s="1382">
        <f>IF(AA240&lt;AB240,AA240,AB240)/IF(AB240=0,1,AB240)</f>
        <v>0</v>
      </c>
      <c r="AE240" s="1373" t="str">
        <f>IF(AD240=1,"pe",IF(AD240&gt;0,"ne",""))</f>
        <v/>
      </c>
      <c r="AF240" s="1376"/>
      <c r="AG240" s="257">
        <v>1</v>
      </c>
      <c r="AH240" s="257" t="s">
        <v>369</v>
      </c>
      <c r="AI240" s="257" t="str">
        <f t="shared" si="8"/>
        <v>??</v>
      </c>
      <c r="AJ240" s="286">
        <f>C240</f>
        <v>0</v>
      </c>
    </row>
    <row r="241" spans="1:36" ht="12.95" customHeight="1" x14ac:dyDescent="0.2">
      <c r="A241" s="1340"/>
      <c r="B241" s="1343"/>
      <c r="C241" s="1346"/>
      <c r="D241" s="1349"/>
      <c r="E241" s="1352"/>
      <c r="F241" s="1343"/>
      <c r="G241" s="1371"/>
      <c r="H241" s="1356"/>
      <c r="I241" s="1381"/>
      <c r="J241" s="1354"/>
      <c r="K241" s="1356"/>
      <c r="L241" s="1356"/>
      <c r="M241" s="929"/>
      <c r="N241" s="929"/>
      <c r="O241" s="930"/>
      <c r="P241" s="929"/>
      <c r="Q241" s="930"/>
      <c r="R241" s="930"/>
      <c r="S241" s="930"/>
      <c r="T241" s="930"/>
      <c r="U241" s="930"/>
      <c r="V241" s="930"/>
      <c r="W241" s="930"/>
      <c r="X241" s="930"/>
      <c r="Y241" s="930"/>
      <c r="Z241" s="929"/>
      <c r="AA241" s="1360"/>
      <c r="AB241" s="1360"/>
      <c r="AC241" s="1366"/>
      <c r="AD241" s="1383"/>
      <c r="AE241" s="1374"/>
      <c r="AF241" s="1377"/>
      <c r="AG241" s="257">
        <f>IF(L241=L240,0,1)</f>
        <v>0</v>
      </c>
      <c r="AH241" s="257" t="s">
        <v>369</v>
      </c>
      <c r="AI241" s="257" t="str">
        <f t="shared" si="8"/>
        <v>??</v>
      </c>
      <c r="AJ241" s="286">
        <f>AJ240</f>
        <v>0</v>
      </c>
    </row>
    <row r="242" spans="1:36" ht="12.95" customHeight="1" x14ac:dyDescent="0.2">
      <c r="A242" s="1340"/>
      <c r="B242" s="1343"/>
      <c r="C242" s="1346"/>
      <c r="D242" s="1349"/>
      <c r="E242" s="1352"/>
      <c r="F242" s="1343"/>
      <c r="G242" s="1371"/>
      <c r="H242" s="1356"/>
      <c r="I242" s="1356"/>
      <c r="J242" s="1354"/>
      <c r="K242" s="1356"/>
      <c r="L242" s="1356"/>
      <c r="M242" s="929"/>
      <c r="N242" s="929"/>
      <c r="O242" s="930"/>
      <c r="P242" s="929"/>
      <c r="Q242" s="930"/>
      <c r="R242" s="930"/>
      <c r="S242" s="930"/>
      <c r="T242" s="930"/>
      <c r="U242" s="930"/>
      <c r="V242" s="930"/>
      <c r="W242" s="930"/>
      <c r="X242" s="930"/>
      <c r="Y242" s="930"/>
      <c r="Z242" s="929"/>
      <c r="AA242" s="1360"/>
      <c r="AB242" s="1360"/>
      <c r="AC242" s="1366"/>
      <c r="AD242" s="1383"/>
      <c r="AE242" s="1374"/>
      <c r="AF242" s="1377"/>
      <c r="AG242" s="257">
        <f>IF(L242=L241,0,IF(L242=L240,0,1))</f>
        <v>0</v>
      </c>
      <c r="AH242" s="257" t="s">
        <v>369</v>
      </c>
      <c r="AI242" s="257" t="str">
        <f t="shared" si="8"/>
        <v>??</v>
      </c>
      <c r="AJ242" s="286">
        <f t="shared" si="9"/>
        <v>0</v>
      </c>
    </row>
    <row r="243" spans="1:36" ht="12.95" customHeight="1" x14ac:dyDescent="0.2">
      <c r="A243" s="1340"/>
      <c r="B243" s="1343"/>
      <c r="C243" s="1346"/>
      <c r="D243" s="1349"/>
      <c r="E243" s="1352"/>
      <c r="F243" s="1343"/>
      <c r="G243" s="1371"/>
      <c r="H243" s="1356"/>
      <c r="I243" s="1356"/>
      <c r="J243" s="1354"/>
      <c r="K243" s="1356"/>
      <c r="L243" s="1356"/>
      <c r="M243" s="929"/>
      <c r="N243" s="929"/>
      <c r="O243" s="930"/>
      <c r="P243" s="929"/>
      <c r="Q243" s="930"/>
      <c r="R243" s="930"/>
      <c r="S243" s="930"/>
      <c r="T243" s="930"/>
      <c r="U243" s="930"/>
      <c r="V243" s="930"/>
      <c r="W243" s="930"/>
      <c r="X243" s="930"/>
      <c r="Y243" s="930"/>
      <c r="Z243" s="929"/>
      <c r="AA243" s="1360"/>
      <c r="AB243" s="1360"/>
      <c r="AC243" s="1366"/>
      <c r="AD243" s="1383"/>
      <c r="AE243" s="1374"/>
      <c r="AF243" s="1377"/>
      <c r="AG243" s="257">
        <f>IF(L243=L242,0,IF(L243=L241,0,IF(L243=L240,0,1)))</f>
        <v>0</v>
      </c>
      <c r="AH243" s="257" t="s">
        <v>369</v>
      </c>
      <c r="AI243" s="257" t="str">
        <f t="shared" si="8"/>
        <v>??</v>
      </c>
      <c r="AJ243" s="286">
        <f t="shared" si="9"/>
        <v>0</v>
      </c>
    </row>
    <row r="244" spans="1:36" ht="12.95" customHeight="1" x14ac:dyDescent="0.2">
      <c r="A244" s="1340"/>
      <c r="B244" s="1343"/>
      <c r="C244" s="1346"/>
      <c r="D244" s="1349"/>
      <c r="E244" s="1352"/>
      <c r="F244" s="1343"/>
      <c r="G244" s="1371"/>
      <c r="H244" s="1356"/>
      <c r="I244" s="1356"/>
      <c r="J244" s="1354"/>
      <c r="K244" s="1356"/>
      <c r="L244" s="1356"/>
      <c r="M244" s="929"/>
      <c r="N244" s="929"/>
      <c r="O244" s="930"/>
      <c r="P244" s="929"/>
      <c r="Q244" s="930"/>
      <c r="R244" s="930"/>
      <c r="S244" s="930"/>
      <c r="T244" s="930"/>
      <c r="U244" s="930"/>
      <c r="V244" s="930"/>
      <c r="W244" s="930"/>
      <c r="X244" s="930"/>
      <c r="Y244" s="930"/>
      <c r="Z244" s="929"/>
      <c r="AA244" s="1360"/>
      <c r="AB244" s="1360"/>
      <c r="AC244" s="1366"/>
      <c r="AD244" s="1383"/>
      <c r="AE244" s="1374"/>
      <c r="AF244" s="1377"/>
      <c r="AG244" s="257">
        <f>IF(L244=L243,0,IF(L244=L242,0,IF(L244=L241,0,IF(L244=L240,0,1))))</f>
        <v>0</v>
      </c>
      <c r="AH244" s="257" t="s">
        <v>369</v>
      </c>
      <c r="AI244" s="257" t="str">
        <f t="shared" si="8"/>
        <v>??</v>
      </c>
      <c r="AJ244" s="286">
        <f t="shared" si="9"/>
        <v>0</v>
      </c>
    </row>
    <row r="245" spans="1:36" ht="12.95" customHeight="1" x14ac:dyDescent="0.2">
      <c r="A245" s="1340"/>
      <c r="B245" s="1343"/>
      <c r="C245" s="1346"/>
      <c r="D245" s="1349"/>
      <c r="E245" s="1352"/>
      <c r="F245" s="1343"/>
      <c r="G245" s="1371"/>
      <c r="H245" s="1356"/>
      <c r="I245" s="1356"/>
      <c r="J245" s="1354"/>
      <c r="K245" s="1356"/>
      <c r="L245" s="1356"/>
      <c r="M245" s="929"/>
      <c r="N245" s="929"/>
      <c r="O245" s="930"/>
      <c r="P245" s="929"/>
      <c r="Q245" s="930"/>
      <c r="R245" s="930"/>
      <c r="S245" s="930"/>
      <c r="T245" s="930"/>
      <c r="U245" s="930"/>
      <c r="V245" s="930"/>
      <c r="W245" s="930"/>
      <c r="X245" s="930"/>
      <c r="Y245" s="930"/>
      <c r="Z245" s="929"/>
      <c r="AA245" s="1360"/>
      <c r="AB245" s="1360"/>
      <c r="AC245" s="1379" t="str">
        <f>IF(AC240=0,"",IF(AC240&gt;9,"Błąd",""))</f>
        <v/>
      </c>
      <c r="AD245" s="1383"/>
      <c r="AE245" s="1374"/>
      <c r="AF245" s="1377"/>
      <c r="AG245" s="257">
        <f>IF(L245=L244,0,IF(L245=L243,0,IF(L245=L242,0,IF(L245=L241,0,IF(L245=L240,0,1)))))</f>
        <v>0</v>
      </c>
      <c r="AH245" s="257" t="s">
        <v>369</v>
      </c>
      <c r="AI245" s="257" t="str">
        <f t="shared" si="8"/>
        <v>??</v>
      </c>
      <c r="AJ245" s="286">
        <f t="shared" si="9"/>
        <v>0</v>
      </c>
    </row>
    <row r="246" spans="1:36" ht="12.95" customHeight="1" x14ac:dyDescent="0.2">
      <c r="A246" s="1340"/>
      <c r="B246" s="1343"/>
      <c r="C246" s="1346"/>
      <c r="D246" s="1349"/>
      <c r="E246" s="1352"/>
      <c r="F246" s="1343"/>
      <c r="G246" s="1371"/>
      <c r="H246" s="1356"/>
      <c r="I246" s="1356"/>
      <c r="J246" s="1354"/>
      <c r="K246" s="1356"/>
      <c r="L246" s="1356"/>
      <c r="M246" s="929"/>
      <c r="N246" s="929"/>
      <c r="O246" s="930"/>
      <c r="P246" s="929"/>
      <c r="Q246" s="930"/>
      <c r="R246" s="930"/>
      <c r="S246" s="930"/>
      <c r="T246" s="930"/>
      <c r="U246" s="930"/>
      <c r="V246" s="930"/>
      <c r="W246" s="930"/>
      <c r="X246" s="930"/>
      <c r="Y246" s="930"/>
      <c r="Z246" s="929"/>
      <c r="AA246" s="1360"/>
      <c r="AB246" s="1360"/>
      <c r="AC246" s="1379"/>
      <c r="AD246" s="1383"/>
      <c r="AE246" s="1374"/>
      <c r="AF246" s="1377"/>
      <c r="AG246" s="257">
        <f>IF(L246=L245,0,IF(L246=L244,0,IF(L246=L243,0,IF(L246=L242,0,IF(L246=L241,0,IF(L246=L240,0,1))))))</f>
        <v>0</v>
      </c>
      <c r="AH246" s="257" t="s">
        <v>369</v>
      </c>
      <c r="AI246" s="257" t="str">
        <f t="shared" si="8"/>
        <v>??</v>
      </c>
      <c r="AJ246" s="286">
        <f t="shared" si="9"/>
        <v>0</v>
      </c>
    </row>
    <row r="247" spans="1:36" ht="12.95" customHeight="1" thickBot="1" x14ac:dyDescent="0.25">
      <c r="A247" s="1341"/>
      <c r="B247" s="1344"/>
      <c r="C247" s="1347"/>
      <c r="D247" s="1350"/>
      <c r="E247" s="1353"/>
      <c r="F247" s="1344"/>
      <c r="G247" s="1372"/>
      <c r="H247" s="1357"/>
      <c r="I247" s="1357"/>
      <c r="J247" s="1355"/>
      <c r="K247" s="1357"/>
      <c r="L247" s="1357"/>
      <c r="M247" s="287"/>
      <c r="N247" s="287"/>
      <c r="O247" s="288"/>
      <c r="P247" s="287"/>
      <c r="Q247" s="288"/>
      <c r="R247" s="288"/>
      <c r="S247" s="288"/>
      <c r="T247" s="288"/>
      <c r="U247" s="288"/>
      <c r="V247" s="288"/>
      <c r="W247" s="288"/>
      <c r="X247" s="288"/>
      <c r="Y247" s="288"/>
      <c r="Z247" s="287"/>
      <c r="AA247" s="1361"/>
      <c r="AB247" s="1361"/>
      <c r="AC247" s="1380"/>
      <c r="AD247" s="1384"/>
      <c r="AE247" s="1375"/>
      <c r="AF247" s="1378"/>
      <c r="AG247" s="257">
        <f>IF(L247=L246,0,IF(L247=L245,0,IF(L247=L244,0,IF(L247=L243,0,IF(L247=L242,0,IF(L246=L241,0,IF(L247=L240,0,1)))))))</f>
        <v>0</v>
      </c>
      <c r="AH247" s="257" t="s">
        <v>369</v>
      </c>
      <c r="AI247" s="257" t="str">
        <f t="shared" si="8"/>
        <v>??</v>
      </c>
      <c r="AJ247" s="286">
        <f t="shared" si="9"/>
        <v>0</v>
      </c>
    </row>
    <row r="248" spans="1:36" ht="12.95" customHeight="1" thickTop="1" x14ac:dyDescent="0.2">
      <c r="A248" s="1339"/>
      <c r="B248" s="1342"/>
      <c r="C248" s="1345"/>
      <c r="D248" s="1348"/>
      <c r="E248" s="1351"/>
      <c r="F248" s="1343"/>
      <c r="G248" s="1370"/>
      <c r="H248" s="1342"/>
      <c r="I248" s="283" t="s">
        <v>10</v>
      </c>
      <c r="J248" s="1354"/>
      <c r="K248" s="1342"/>
      <c r="L248" s="1358"/>
      <c r="M248" s="284"/>
      <c r="N248" s="284"/>
      <c r="O248" s="285"/>
      <c r="P248" s="284"/>
      <c r="Q248" s="285"/>
      <c r="R248" s="285"/>
      <c r="S248" s="285"/>
      <c r="T248" s="285"/>
      <c r="U248" s="285"/>
      <c r="V248" s="285"/>
      <c r="W248" s="285"/>
      <c r="X248" s="285"/>
      <c r="Y248" s="285"/>
      <c r="Z248" s="284"/>
      <c r="AA248" s="1359">
        <f>SUM(O248:Z255)</f>
        <v>0</v>
      </c>
      <c r="AB248" s="1359">
        <f>IF(AA248&gt;0,18,0)</f>
        <v>0</v>
      </c>
      <c r="AC248" s="1365">
        <f>IF((AA248-AB248)&gt;=0,AA248-AB248,0)</f>
        <v>0</v>
      </c>
      <c r="AD248" s="1382">
        <f>IF(AA248&lt;AB248,AA248,AB248)/IF(AB248=0,1,AB248)</f>
        <v>0</v>
      </c>
      <c r="AE248" s="1373" t="str">
        <f>IF(AD248=1,"pe",IF(AD248&gt;0,"ne",""))</f>
        <v/>
      </c>
      <c r="AF248" s="1376"/>
      <c r="AG248" s="257">
        <v>1</v>
      </c>
      <c r="AH248" s="257" t="s">
        <v>369</v>
      </c>
      <c r="AI248" s="257" t="str">
        <f t="shared" si="8"/>
        <v>??</v>
      </c>
      <c r="AJ248" s="286">
        <f>C248</f>
        <v>0</v>
      </c>
    </row>
    <row r="249" spans="1:36" ht="12.95" customHeight="1" x14ac:dyDescent="0.2">
      <c r="A249" s="1340"/>
      <c r="B249" s="1343"/>
      <c r="C249" s="1346"/>
      <c r="D249" s="1349"/>
      <c r="E249" s="1352"/>
      <c r="F249" s="1343"/>
      <c r="G249" s="1371"/>
      <c r="H249" s="1356"/>
      <c r="I249" s="1381"/>
      <c r="J249" s="1354"/>
      <c r="K249" s="1356"/>
      <c r="L249" s="1356"/>
      <c r="M249" s="929"/>
      <c r="N249" s="929"/>
      <c r="O249" s="930"/>
      <c r="P249" s="929"/>
      <c r="Q249" s="930"/>
      <c r="R249" s="930"/>
      <c r="S249" s="930"/>
      <c r="T249" s="930"/>
      <c r="U249" s="930"/>
      <c r="V249" s="930"/>
      <c r="W249" s="930"/>
      <c r="X249" s="930"/>
      <c r="Y249" s="930"/>
      <c r="Z249" s="929"/>
      <c r="AA249" s="1360"/>
      <c r="AB249" s="1360"/>
      <c r="AC249" s="1366"/>
      <c r="AD249" s="1383"/>
      <c r="AE249" s="1374"/>
      <c r="AF249" s="1377"/>
      <c r="AG249" s="257">
        <f>IF(L249=L248,0,1)</f>
        <v>0</v>
      </c>
      <c r="AH249" s="257" t="s">
        <v>369</v>
      </c>
      <c r="AI249" s="257" t="str">
        <f t="shared" si="8"/>
        <v>??</v>
      </c>
      <c r="AJ249" s="286">
        <f>AJ248</f>
        <v>0</v>
      </c>
    </row>
    <row r="250" spans="1:36" ht="12.95" customHeight="1" x14ac:dyDescent="0.2">
      <c r="A250" s="1340"/>
      <c r="B250" s="1343"/>
      <c r="C250" s="1346"/>
      <c r="D250" s="1349"/>
      <c r="E250" s="1352"/>
      <c r="F250" s="1343"/>
      <c r="G250" s="1371"/>
      <c r="H250" s="1356"/>
      <c r="I250" s="1356"/>
      <c r="J250" s="1354"/>
      <c r="K250" s="1356"/>
      <c r="L250" s="1356"/>
      <c r="M250" s="929"/>
      <c r="N250" s="929"/>
      <c r="O250" s="930"/>
      <c r="P250" s="929"/>
      <c r="Q250" s="930"/>
      <c r="R250" s="930"/>
      <c r="S250" s="930"/>
      <c r="T250" s="930"/>
      <c r="U250" s="930"/>
      <c r="V250" s="930"/>
      <c r="W250" s="930"/>
      <c r="X250" s="930"/>
      <c r="Y250" s="930"/>
      <c r="Z250" s="929"/>
      <c r="AA250" s="1360"/>
      <c r="AB250" s="1360"/>
      <c r="AC250" s="1366"/>
      <c r="AD250" s="1383"/>
      <c r="AE250" s="1374"/>
      <c r="AF250" s="1377"/>
      <c r="AG250" s="257">
        <f>IF(L250=L249,0,IF(L250=L248,0,1))</f>
        <v>0</v>
      </c>
      <c r="AH250" s="257" t="s">
        <v>369</v>
      </c>
      <c r="AI250" s="257" t="str">
        <f t="shared" si="8"/>
        <v>??</v>
      </c>
      <c r="AJ250" s="286">
        <f t="shared" si="9"/>
        <v>0</v>
      </c>
    </row>
    <row r="251" spans="1:36" ht="12.95" customHeight="1" x14ac:dyDescent="0.2">
      <c r="A251" s="1340"/>
      <c r="B251" s="1343"/>
      <c r="C251" s="1346"/>
      <c r="D251" s="1349"/>
      <c r="E251" s="1352"/>
      <c r="F251" s="1343"/>
      <c r="G251" s="1371"/>
      <c r="H251" s="1356"/>
      <c r="I251" s="1356"/>
      <c r="J251" s="1354"/>
      <c r="K251" s="1356"/>
      <c r="L251" s="1356"/>
      <c r="M251" s="929"/>
      <c r="N251" s="929"/>
      <c r="O251" s="930"/>
      <c r="P251" s="929"/>
      <c r="Q251" s="930"/>
      <c r="R251" s="930"/>
      <c r="S251" s="930"/>
      <c r="T251" s="930"/>
      <c r="U251" s="930"/>
      <c r="V251" s="930"/>
      <c r="W251" s="930"/>
      <c r="X251" s="930"/>
      <c r="Y251" s="930"/>
      <c r="Z251" s="929"/>
      <c r="AA251" s="1360"/>
      <c r="AB251" s="1360"/>
      <c r="AC251" s="1366"/>
      <c r="AD251" s="1383"/>
      <c r="AE251" s="1374"/>
      <c r="AF251" s="1377"/>
      <c r="AG251" s="257">
        <f>IF(L251=L250,0,IF(L251=L249,0,IF(L251=L248,0,1)))</f>
        <v>0</v>
      </c>
      <c r="AH251" s="257" t="s">
        <v>369</v>
      </c>
      <c r="AI251" s="257" t="str">
        <f t="shared" si="8"/>
        <v>??</v>
      </c>
      <c r="AJ251" s="286">
        <f t="shared" si="9"/>
        <v>0</v>
      </c>
    </row>
    <row r="252" spans="1:36" ht="12.95" customHeight="1" x14ac:dyDescent="0.2">
      <c r="A252" s="1340"/>
      <c r="B252" s="1343"/>
      <c r="C252" s="1346"/>
      <c r="D252" s="1349"/>
      <c r="E252" s="1352"/>
      <c r="F252" s="1343"/>
      <c r="G252" s="1371"/>
      <c r="H252" s="1356"/>
      <c r="I252" s="1356"/>
      <c r="J252" s="1354"/>
      <c r="K252" s="1356"/>
      <c r="L252" s="1356"/>
      <c r="M252" s="929"/>
      <c r="N252" s="929"/>
      <c r="O252" s="930"/>
      <c r="P252" s="929"/>
      <c r="Q252" s="930"/>
      <c r="R252" s="930"/>
      <c r="S252" s="930"/>
      <c r="T252" s="930"/>
      <c r="U252" s="930"/>
      <c r="V252" s="930"/>
      <c r="W252" s="930"/>
      <c r="X252" s="930"/>
      <c r="Y252" s="930"/>
      <c r="Z252" s="929"/>
      <c r="AA252" s="1360"/>
      <c r="AB252" s="1360"/>
      <c r="AC252" s="1366"/>
      <c r="AD252" s="1383"/>
      <c r="AE252" s="1374"/>
      <c r="AF252" s="1377"/>
      <c r="AG252" s="257">
        <f>IF(L252=L251,0,IF(L252=L250,0,IF(L252=L249,0,IF(L252=L248,0,1))))</f>
        <v>0</v>
      </c>
      <c r="AH252" s="257" t="s">
        <v>369</v>
      </c>
      <c r="AI252" s="257" t="str">
        <f t="shared" si="8"/>
        <v>??</v>
      </c>
      <c r="AJ252" s="286">
        <f t="shared" si="9"/>
        <v>0</v>
      </c>
    </row>
    <row r="253" spans="1:36" ht="12.95" customHeight="1" x14ac:dyDescent="0.2">
      <c r="A253" s="1340"/>
      <c r="B253" s="1343"/>
      <c r="C253" s="1346"/>
      <c r="D253" s="1349"/>
      <c r="E253" s="1352"/>
      <c r="F253" s="1343"/>
      <c r="G253" s="1371"/>
      <c r="H253" s="1356"/>
      <c r="I253" s="1356"/>
      <c r="J253" s="1354"/>
      <c r="K253" s="1356"/>
      <c r="L253" s="1356"/>
      <c r="M253" s="929"/>
      <c r="N253" s="929"/>
      <c r="O253" s="930"/>
      <c r="P253" s="929"/>
      <c r="Q253" s="930"/>
      <c r="R253" s="930"/>
      <c r="S253" s="930"/>
      <c r="T253" s="930"/>
      <c r="U253" s="930"/>
      <c r="V253" s="930"/>
      <c r="W253" s="930"/>
      <c r="X253" s="930"/>
      <c r="Y253" s="930"/>
      <c r="Z253" s="929"/>
      <c r="AA253" s="1360"/>
      <c r="AB253" s="1360"/>
      <c r="AC253" s="1379" t="str">
        <f>IF(AC248=0,"",IF(AC248&gt;9,"Błąd",""))</f>
        <v/>
      </c>
      <c r="AD253" s="1383"/>
      <c r="AE253" s="1374"/>
      <c r="AF253" s="1377"/>
      <c r="AG253" s="257">
        <f>IF(L253=L252,0,IF(L253=L251,0,IF(L253=L250,0,IF(L253=L249,0,IF(L253=L248,0,1)))))</f>
        <v>0</v>
      </c>
      <c r="AH253" s="257" t="s">
        <v>369</v>
      </c>
      <c r="AI253" s="257" t="str">
        <f t="shared" si="8"/>
        <v>??</v>
      </c>
      <c r="AJ253" s="286">
        <f t="shared" si="9"/>
        <v>0</v>
      </c>
    </row>
    <row r="254" spans="1:36" ht="12.95" customHeight="1" x14ac:dyDescent="0.2">
      <c r="A254" s="1340"/>
      <c r="B254" s="1343"/>
      <c r="C254" s="1346"/>
      <c r="D254" s="1349"/>
      <c r="E254" s="1352"/>
      <c r="F254" s="1343"/>
      <c r="G254" s="1371"/>
      <c r="H254" s="1356"/>
      <c r="I254" s="1356"/>
      <c r="J254" s="1354"/>
      <c r="K254" s="1356"/>
      <c r="L254" s="1356"/>
      <c r="M254" s="929"/>
      <c r="N254" s="929"/>
      <c r="O254" s="930"/>
      <c r="P254" s="929"/>
      <c r="Q254" s="930"/>
      <c r="R254" s="930"/>
      <c r="S254" s="930"/>
      <c r="T254" s="930"/>
      <c r="U254" s="930"/>
      <c r="V254" s="930"/>
      <c r="W254" s="930"/>
      <c r="X254" s="930"/>
      <c r="Y254" s="930"/>
      <c r="Z254" s="929"/>
      <c r="AA254" s="1360"/>
      <c r="AB254" s="1360"/>
      <c r="AC254" s="1379"/>
      <c r="AD254" s="1383"/>
      <c r="AE254" s="1374"/>
      <c r="AF254" s="1377"/>
      <c r="AG254" s="257">
        <f>IF(L254=L253,0,IF(L254=L252,0,IF(L254=L251,0,IF(L254=L250,0,IF(L254=L249,0,IF(L254=L248,0,1))))))</f>
        <v>0</v>
      </c>
      <c r="AH254" s="257" t="s">
        <v>369</v>
      </c>
      <c r="AI254" s="257" t="str">
        <f t="shared" si="8"/>
        <v>??</v>
      </c>
      <c r="AJ254" s="286">
        <f t="shared" si="9"/>
        <v>0</v>
      </c>
    </row>
    <row r="255" spans="1:36" ht="12.95" customHeight="1" thickBot="1" x14ac:dyDescent="0.25">
      <c r="A255" s="1341"/>
      <c r="B255" s="1344"/>
      <c r="C255" s="1347"/>
      <c r="D255" s="1350"/>
      <c r="E255" s="1353"/>
      <c r="F255" s="1344"/>
      <c r="G255" s="1372"/>
      <c r="H255" s="1357"/>
      <c r="I255" s="1357"/>
      <c r="J255" s="1355"/>
      <c r="K255" s="1357"/>
      <c r="L255" s="1357"/>
      <c r="M255" s="287"/>
      <c r="N255" s="287"/>
      <c r="O255" s="288"/>
      <c r="P255" s="287"/>
      <c r="Q255" s="288"/>
      <c r="R255" s="288"/>
      <c r="S255" s="288"/>
      <c r="T255" s="288"/>
      <c r="U255" s="288"/>
      <c r="V255" s="288"/>
      <c r="W255" s="288"/>
      <c r="X255" s="288"/>
      <c r="Y255" s="288"/>
      <c r="Z255" s="287"/>
      <c r="AA255" s="1361"/>
      <c r="AB255" s="1361"/>
      <c r="AC255" s="1380"/>
      <c r="AD255" s="1384"/>
      <c r="AE255" s="1375"/>
      <c r="AF255" s="1378"/>
      <c r="AG255" s="257">
        <f>IF(L255=L254,0,IF(L255=L253,0,IF(L255=L252,0,IF(L255=L251,0,IF(L255=L250,0,IF(L254=L249,0,IF(L255=L248,0,1)))))))</f>
        <v>0</v>
      </c>
      <c r="AH255" s="257" t="s">
        <v>369</v>
      </c>
      <c r="AI255" s="257" t="str">
        <f t="shared" si="8"/>
        <v>??</v>
      </c>
      <c r="AJ255" s="286">
        <f t="shared" si="9"/>
        <v>0</v>
      </c>
    </row>
    <row r="256" spans="1:36" ht="12.95" customHeight="1" thickTop="1" x14ac:dyDescent="0.2">
      <c r="A256" s="1339"/>
      <c r="B256" s="1342"/>
      <c r="C256" s="1345"/>
      <c r="D256" s="1348"/>
      <c r="E256" s="1351"/>
      <c r="F256" s="1343"/>
      <c r="G256" s="1370"/>
      <c r="H256" s="1342"/>
      <c r="I256" s="283" t="s">
        <v>10</v>
      </c>
      <c r="J256" s="1354"/>
      <c r="K256" s="1342"/>
      <c r="L256" s="1358"/>
      <c r="M256" s="284"/>
      <c r="N256" s="284"/>
      <c r="O256" s="285"/>
      <c r="P256" s="284"/>
      <c r="Q256" s="285"/>
      <c r="R256" s="285"/>
      <c r="S256" s="285"/>
      <c r="T256" s="285"/>
      <c r="U256" s="285"/>
      <c r="V256" s="285"/>
      <c r="W256" s="285"/>
      <c r="X256" s="285"/>
      <c r="Y256" s="285"/>
      <c r="Z256" s="284"/>
      <c r="AA256" s="1359">
        <f>SUM(O256:Z263)</f>
        <v>0</v>
      </c>
      <c r="AB256" s="1359">
        <f>IF(AA256&gt;0,18,0)</f>
        <v>0</v>
      </c>
      <c r="AC256" s="1365">
        <f>IF((AA256-AB256)&gt;=0,AA256-AB256,0)</f>
        <v>0</v>
      </c>
      <c r="AD256" s="1382">
        <f>IF(AA256&lt;AB256,AA256,AB256)/IF(AB256=0,1,AB256)</f>
        <v>0</v>
      </c>
      <c r="AE256" s="1373" t="str">
        <f>IF(AD256=1,"pe",IF(AD256&gt;0,"ne",""))</f>
        <v/>
      </c>
      <c r="AF256" s="1376"/>
      <c r="AG256" s="257">
        <v>1</v>
      </c>
      <c r="AH256" s="257" t="s">
        <v>369</v>
      </c>
      <c r="AI256" s="257" t="str">
        <f t="shared" si="8"/>
        <v>??</v>
      </c>
      <c r="AJ256" s="286">
        <f>C256</f>
        <v>0</v>
      </c>
    </row>
    <row r="257" spans="1:36" ht="12.95" customHeight="1" x14ac:dyDescent="0.2">
      <c r="A257" s="1340"/>
      <c r="B257" s="1343"/>
      <c r="C257" s="1346"/>
      <c r="D257" s="1349"/>
      <c r="E257" s="1352"/>
      <c r="F257" s="1343"/>
      <c r="G257" s="1371"/>
      <c r="H257" s="1356"/>
      <c r="I257" s="1381"/>
      <c r="J257" s="1354"/>
      <c r="K257" s="1356"/>
      <c r="L257" s="1356"/>
      <c r="M257" s="929"/>
      <c r="N257" s="929"/>
      <c r="O257" s="930"/>
      <c r="P257" s="929"/>
      <c r="Q257" s="930"/>
      <c r="R257" s="930"/>
      <c r="S257" s="930"/>
      <c r="T257" s="930"/>
      <c r="U257" s="930"/>
      <c r="V257" s="930"/>
      <c r="W257" s="930"/>
      <c r="X257" s="930"/>
      <c r="Y257" s="930"/>
      <c r="Z257" s="929"/>
      <c r="AA257" s="1360"/>
      <c r="AB257" s="1360"/>
      <c r="AC257" s="1366"/>
      <c r="AD257" s="1383"/>
      <c r="AE257" s="1374"/>
      <c r="AF257" s="1377"/>
      <c r="AG257" s="257">
        <f>IF(L257=L256,0,1)</f>
        <v>0</v>
      </c>
      <c r="AH257" s="257" t="s">
        <v>369</v>
      </c>
      <c r="AI257" s="257" t="str">
        <f t="shared" si="8"/>
        <v>??</v>
      </c>
      <c r="AJ257" s="286">
        <f>AJ256</f>
        <v>0</v>
      </c>
    </row>
    <row r="258" spans="1:36" ht="12.95" customHeight="1" x14ac:dyDescent="0.2">
      <c r="A258" s="1340"/>
      <c r="B258" s="1343"/>
      <c r="C258" s="1346"/>
      <c r="D258" s="1349"/>
      <c r="E258" s="1352"/>
      <c r="F258" s="1343"/>
      <c r="G258" s="1371"/>
      <c r="H258" s="1356"/>
      <c r="I258" s="1356"/>
      <c r="J258" s="1354"/>
      <c r="K258" s="1356"/>
      <c r="L258" s="1356"/>
      <c r="M258" s="929"/>
      <c r="N258" s="929"/>
      <c r="O258" s="930"/>
      <c r="P258" s="929"/>
      <c r="Q258" s="930"/>
      <c r="R258" s="930"/>
      <c r="S258" s="930"/>
      <c r="T258" s="930"/>
      <c r="U258" s="930"/>
      <c r="V258" s="930"/>
      <c r="W258" s="930"/>
      <c r="X258" s="930"/>
      <c r="Y258" s="930"/>
      <c r="Z258" s="929"/>
      <c r="AA258" s="1360"/>
      <c r="AB258" s="1360"/>
      <c r="AC258" s="1366"/>
      <c r="AD258" s="1383"/>
      <c r="AE258" s="1374"/>
      <c r="AF258" s="1377"/>
      <c r="AG258" s="257">
        <f>IF(L258=L257,0,IF(L258=L256,0,1))</f>
        <v>0</v>
      </c>
      <c r="AH258" s="257" t="s">
        <v>369</v>
      </c>
      <c r="AI258" s="257" t="str">
        <f t="shared" si="8"/>
        <v>??</v>
      </c>
      <c r="AJ258" s="286">
        <f t="shared" si="9"/>
        <v>0</v>
      </c>
    </row>
    <row r="259" spans="1:36" ht="12.95" customHeight="1" x14ac:dyDescent="0.2">
      <c r="A259" s="1340"/>
      <c r="B259" s="1343"/>
      <c r="C259" s="1346"/>
      <c r="D259" s="1349"/>
      <c r="E259" s="1352"/>
      <c r="F259" s="1343"/>
      <c r="G259" s="1371"/>
      <c r="H259" s="1356"/>
      <c r="I259" s="1356"/>
      <c r="J259" s="1354"/>
      <c r="K259" s="1356"/>
      <c r="L259" s="1356"/>
      <c r="M259" s="929"/>
      <c r="N259" s="929"/>
      <c r="O259" s="930"/>
      <c r="P259" s="929"/>
      <c r="Q259" s="930"/>
      <c r="R259" s="930"/>
      <c r="S259" s="930"/>
      <c r="T259" s="930"/>
      <c r="U259" s="930"/>
      <c r="V259" s="930"/>
      <c r="W259" s="930"/>
      <c r="X259" s="930"/>
      <c r="Y259" s="930"/>
      <c r="Z259" s="929"/>
      <c r="AA259" s="1360"/>
      <c r="AB259" s="1360"/>
      <c r="AC259" s="1366"/>
      <c r="AD259" s="1383"/>
      <c r="AE259" s="1374"/>
      <c r="AF259" s="1377"/>
      <c r="AG259" s="257">
        <f>IF(L259=L258,0,IF(L259=L257,0,IF(L259=L256,0,1)))</f>
        <v>0</v>
      </c>
      <c r="AH259" s="257" t="s">
        <v>369</v>
      </c>
      <c r="AI259" s="257" t="str">
        <f t="shared" si="8"/>
        <v>??</v>
      </c>
      <c r="AJ259" s="286">
        <f t="shared" si="9"/>
        <v>0</v>
      </c>
    </row>
    <row r="260" spans="1:36" ht="12.95" customHeight="1" x14ac:dyDescent="0.2">
      <c r="A260" s="1340"/>
      <c r="B260" s="1343"/>
      <c r="C260" s="1346"/>
      <c r="D260" s="1349"/>
      <c r="E260" s="1352"/>
      <c r="F260" s="1343"/>
      <c r="G260" s="1371"/>
      <c r="H260" s="1356"/>
      <c r="I260" s="1356"/>
      <c r="J260" s="1354"/>
      <c r="K260" s="1356"/>
      <c r="L260" s="1356"/>
      <c r="M260" s="929"/>
      <c r="N260" s="929"/>
      <c r="O260" s="930"/>
      <c r="P260" s="929"/>
      <c r="Q260" s="930"/>
      <c r="R260" s="930"/>
      <c r="S260" s="930"/>
      <c r="T260" s="930"/>
      <c r="U260" s="930"/>
      <c r="V260" s="930"/>
      <c r="W260" s="930"/>
      <c r="X260" s="930"/>
      <c r="Y260" s="930"/>
      <c r="Z260" s="929"/>
      <c r="AA260" s="1360"/>
      <c r="AB260" s="1360"/>
      <c r="AC260" s="1366"/>
      <c r="AD260" s="1383"/>
      <c r="AE260" s="1374"/>
      <c r="AF260" s="1377"/>
      <c r="AG260" s="257">
        <f>IF(L260=L259,0,IF(L260=L258,0,IF(L260=L257,0,IF(L260=L256,0,1))))</f>
        <v>0</v>
      </c>
      <c r="AH260" s="257" t="s">
        <v>369</v>
      </c>
      <c r="AI260" s="257" t="str">
        <f t="shared" si="8"/>
        <v>??</v>
      </c>
      <c r="AJ260" s="286">
        <f t="shared" si="9"/>
        <v>0</v>
      </c>
    </row>
    <row r="261" spans="1:36" ht="12.95" customHeight="1" x14ac:dyDescent="0.2">
      <c r="A261" s="1340"/>
      <c r="B261" s="1343"/>
      <c r="C261" s="1346"/>
      <c r="D261" s="1349"/>
      <c r="E261" s="1352"/>
      <c r="F261" s="1343"/>
      <c r="G261" s="1371"/>
      <c r="H261" s="1356"/>
      <c r="I261" s="1356"/>
      <c r="J261" s="1354"/>
      <c r="K261" s="1356"/>
      <c r="L261" s="1356"/>
      <c r="M261" s="929"/>
      <c r="N261" s="929"/>
      <c r="O261" s="930"/>
      <c r="P261" s="929"/>
      <c r="Q261" s="930"/>
      <c r="R261" s="930"/>
      <c r="S261" s="930"/>
      <c r="T261" s="930"/>
      <c r="U261" s="930"/>
      <c r="V261" s="930"/>
      <c r="W261" s="930"/>
      <c r="X261" s="930"/>
      <c r="Y261" s="930"/>
      <c r="Z261" s="929"/>
      <c r="AA261" s="1360"/>
      <c r="AB261" s="1360"/>
      <c r="AC261" s="1379" t="str">
        <f>IF(AC256=0,"",IF(AC256&gt;9,"Błąd",""))</f>
        <v/>
      </c>
      <c r="AD261" s="1383"/>
      <c r="AE261" s="1374"/>
      <c r="AF261" s="1377"/>
      <c r="AG261" s="257">
        <f>IF(L261=L260,0,IF(L261=L259,0,IF(L261=L258,0,IF(L261=L257,0,IF(L261=L256,0,1)))))</f>
        <v>0</v>
      </c>
      <c r="AH261" s="257" t="s">
        <v>369</v>
      </c>
      <c r="AI261" s="257" t="str">
        <f t="shared" si="8"/>
        <v>??</v>
      </c>
      <c r="AJ261" s="286">
        <f t="shared" si="9"/>
        <v>0</v>
      </c>
    </row>
    <row r="262" spans="1:36" ht="12.95" customHeight="1" x14ac:dyDescent="0.2">
      <c r="A262" s="1340"/>
      <c r="B262" s="1343"/>
      <c r="C262" s="1346"/>
      <c r="D262" s="1349"/>
      <c r="E262" s="1352"/>
      <c r="F262" s="1343"/>
      <c r="G262" s="1371"/>
      <c r="H262" s="1356"/>
      <c r="I262" s="1356"/>
      <c r="J262" s="1354"/>
      <c r="K262" s="1356"/>
      <c r="L262" s="1356"/>
      <c r="M262" s="929"/>
      <c r="N262" s="929"/>
      <c r="O262" s="930"/>
      <c r="P262" s="929"/>
      <c r="Q262" s="930"/>
      <c r="R262" s="930"/>
      <c r="S262" s="930"/>
      <c r="T262" s="930"/>
      <c r="U262" s="930"/>
      <c r="V262" s="930"/>
      <c r="W262" s="930"/>
      <c r="X262" s="930"/>
      <c r="Y262" s="930"/>
      <c r="Z262" s="929"/>
      <c r="AA262" s="1360"/>
      <c r="AB262" s="1360"/>
      <c r="AC262" s="1379"/>
      <c r="AD262" s="1383"/>
      <c r="AE262" s="1374"/>
      <c r="AF262" s="1377"/>
      <c r="AG262" s="257">
        <f>IF(L262=L261,0,IF(L262=L260,0,IF(L262=L259,0,IF(L262=L258,0,IF(L262=L257,0,IF(L262=L256,0,1))))))</f>
        <v>0</v>
      </c>
      <c r="AH262" s="257" t="s">
        <v>369</v>
      </c>
      <c r="AI262" s="257" t="str">
        <f t="shared" ref="AI262:AI325" si="10">$C$1</f>
        <v>??</v>
      </c>
      <c r="AJ262" s="286">
        <f t="shared" si="9"/>
        <v>0</v>
      </c>
    </row>
    <row r="263" spans="1:36" ht="12.95" customHeight="1" thickBot="1" x14ac:dyDescent="0.25">
      <c r="A263" s="1341"/>
      <c r="B263" s="1344"/>
      <c r="C263" s="1347"/>
      <c r="D263" s="1350"/>
      <c r="E263" s="1353"/>
      <c r="F263" s="1344"/>
      <c r="G263" s="1372"/>
      <c r="H263" s="1357"/>
      <c r="I263" s="1357"/>
      <c r="J263" s="1355"/>
      <c r="K263" s="1357"/>
      <c r="L263" s="1357"/>
      <c r="M263" s="287"/>
      <c r="N263" s="287"/>
      <c r="O263" s="288"/>
      <c r="P263" s="287"/>
      <c r="Q263" s="288"/>
      <c r="R263" s="288"/>
      <c r="S263" s="288"/>
      <c r="T263" s="288"/>
      <c r="U263" s="288"/>
      <c r="V263" s="288"/>
      <c r="W263" s="288"/>
      <c r="X263" s="288"/>
      <c r="Y263" s="288"/>
      <c r="Z263" s="287"/>
      <c r="AA263" s="1361"/>
      <c r="AB263" s="1361"/>
      <c r="AC263" s="1380"/>
      <c r="AD263" s="1384"/>
      <c r="AE263" s="1375"/>
      <c r="AF263" s="1378"/>
      <c r="AG263" s="257">
        <f>IF(L263=L262,0,IF(L263=L261,0,IF(L263=L260,0,IF(L263=L259,0,IF(L263=L258,0,IF(L262=L257,0,IF(L263=L256,0,1)))))))</f>
        <v>0</v>
      </c>
      <c r="AH263" s="257" t="s">
        <v>369</v>
      </c>
      <c r="AI263" s="257" t="str">
        <f t="shared" si="10"/>
        <v>??</v>
      </c>
      <c r="AJ263" s="286">
        <f t="shared" si="9"/>
        <v>0</v>
      </c>
    </row>
    <row r="264" spans="1:36" ht="12.95" customHeight="1" thickTop="1" x14ac:dyDescent="0.2">
      <c r="A264" s="1339"/>
      <c r="B264" s="1342"/>
      <c r="C264" s="1345"/>
      <c r="D264" s="1348"/>
      <c r="E264" s="1351"/>
      <c r="F264" s="1343"/>
      <c r="G264" s="1370"/>
      <c r="H264" s="1342"/>
      <c r="I264" s="283" t="s">
        <v>10</v>
      </c>
      <c r="J264" s="1354"/>
      <c r="K264" s="1342"/>
      <c r="L264" s="1358"/>
      <c r="M264" s="284"/>
      <c r="N264" s="284"/>
      <c r="O264" s="285"/>
      <c r="P264" s="284"/>
      <c r="Q264" s="285"/>
      <c r="R264" s="285"/>
      <c r="S264" s="285"/>
      <c r="T264" s="285"/>
      <c r="U264" s="285"/>
      <c r="V264" s="285"/>
      <c r="W264" s="285"/>
      <c r="X264" s="285"/>
      <c r="Y264" s="285"/>
      <c r="Z264" s="284"/>
      <c r="AA264" s="1359">
        <f>SUM(O264:Z271)</f>
        <v>0</v>
      </c>
      <c r="AB264" s="1360">
        <f>IF(AA264&gt;0,18,0)</f>
        <v>0</v>
      </c>
      <c r="AC264" s="1365">
        <f>IF((AA264-AB264)&gt;=0,AA264-AB264,0)</f>
        <v>0</v>
      </c>
      <c r="AD264" s="1382">
        <f>IF(AA264&lt;AB264,AA264,AB264)/IF(AB264=0,1,AB264)</f>
        <v>0</v>
      </c>
      <c r="AE264" s="1373" t="str">
        <f>IF(AD264=1,"pe",IF(AD264&gt;0,"ne",""))</f>
        <v/>
      </c>
      <c r="AF264" s="1376"/>
      <c r="AG264" s="257">
        <v>1</v>
      </c>
      <c r="AH264" s="257" t="s">
        <v>369</v>
      </c>
      <c r="AI264" s="257" t="str">
        <f t="shared" si="10"/>
        <v>??</v>
      </c>
      <c r="AJ264" s="286">
        <f>C264</f>
        <v>0</v>
      </c>
    </row>
    <row r="265" spans="1:36" ht="12.95" customHeight="1" x14ac:dyDescent="0.2">
      <c r="A265" s="1340"/>
      <c r="B265" s="1343"/>
      <c r="C265" s="1346"/>
      <c r="D265" s="1349"/>
      <c r="E265" s="1352"/>
      <c r="F265" s="1343"/>
      <c r="G265" s="1371"/>
      <c r="H265" s="1356"/>
      <c r="I265" s="1381"/>
      <c r="J265" s="1354"/>
      <c r="K265" s="1356"/>
      <c r="L265" s="1356"/>
      <c r="M265" s="929"/>
      <c r="N265" s="929"/>
      <c r="O265" s="930"/>
      <c r="P265" s="929"/>
      <c r="Q265" s="930"/>
      <c r="R265" s="930"/>
      <c r="S265" s="930"/>
      <c r="T265" s="930"/>
      <c r="U265" s="930"/>
      <c r="V265" s="930"/>
      <c r="W265" s="930"/>
      <c r="X265" s="930"/>
      <c r="Y265" s="930"/>
      <c r="Z265" s="929"/>
      <c r="AA265" s="1360"/>
      <c r="AB265" s="1360"/>
      <c r="AC265" s="1366"/>
      <c r="AD265" s="1383"/>
      <c r="AE265" s="1374"/>
      <c r="AF265" s="1377"/>
      <c r="AG265" s="257">
        <f>IF(L265=L264,0,1)</f>
        <v>0</v>
      </c>
      <c r="AH265" s="257" t="s">
        <v>369</v>
      </c>
      <c r="AI265" s="257" t="str">
        <f t="shared" si="10"/>
        <v>??</v>
      </c>
      <c r="AJ265" s="286">
        <f>AJ264</f>
        <v>0</v>
      </c>
    </row>
    <row r="266" spans="1:36" ht="12.95" customHeight="1" x14ac:dyDescent="0.2">
      <c r="A266" s="1340"/>
      <c r="B266" s="1343"/>
      <c r="C266" s="1346"/>
      <c r="D266" s="1349"/>
      <c r="E266" s="1352"/>
      <c r="F266" s="1343"/>
      <c r="G266" s="1371"/>
      <c r="H266" s="1356"/>
      <c r="I266" s="1356"/>
      <c r="J266" s="1354"/>
      <c r="K266" s="1356"/>
      <c r="L266" s="1356"/>
      <c r="M266" s="929"/>
      <c r="N266" s="929"/>
      <c r="O266" s="930"/>
      <c r="P266" s="929"/>
      <c r="Q266" s="930"/>
      <c r="R266" s="930"/>
      <c r="S266" s="930"/>
      <c r="T266" s="930"/>
      <c r="U266" s="930"/>
      <c r="V266" s="930"/>
      <c r="W266" s="930"/>
      <c r="X266" s="930"/>
      <c r="Y266" s="930"/>
      <c r="Z266" s="929"/>
      <c r="AA266" s="1360"/>
      <c r="AB266" s="1360"/>
      <c r="AC266" s="1366"/>
      <c r="AD266" s="1383"/>
      <c r="AE266" s="1374"/>
      <c r="AF266" s="1377"/>
      <c r="AG266" s="257">
        <f>IF(L266=L265,0,IF(L266=L264,0,1))</f>
        <v>0</v>
      </c>
      <c r="AH266" s="257" t="s">
        <v>369</v>
      </c>
      <c r="AI266" s="257" t="str">
        <f t="shared" si="10"/>
        <v>??</v>
      </c>
      <c r="AJ266" s="286">
        <f t="shared" si="9"/>
        <v>0</v>
      </c>
    </row>
    <row r="267" spans="1:36" ht="12.95" customHeight="1" x14ac:dyDescent="0.2">
      <c r="A267" s="1340"/>
      <c r="B267" s="1343"/>
      <c r="C267" s="1346"/>
      <c r="D267" s="1349"/>
      <c r="E267" s="1352"/>
      <c r="F267" s="1343"/>
      <c r="G267" s="1371"/>
      <c r="H267" s="1356"/>
      <c r="I267" s="1356"/>
      <c r="J267" s="1354"/>
      <c r="K267" s="1356"/>
      <c r="L267" s="1356"/>
      <c r="M267" s="929"/>
      <c r="N267" s="929"/>
      <c r="O267" s="930"/>
      <c r="P267" s="929"/>
      <c r="Q267" s="930"/>
      <c r="R267" s="930"/>
      <c r="S267" s="930"/>
      <c r="T267" s="930"/>
      <c r="U267" s="930"/>
      <c r="V267" s="930"/>
      <c r="W267" s="930"/>
      <c r="X267" s="930"/>
      <c r="Y267" s="930"/>
      <c r="Z267" s="929"/>
      <c r="AA267" s="1360"/>
      <c r="AB267" s="1360"/>
      <c r="AC267" s="1366"/>
      <c r="AD267" s="1383"/>
      <c r="AE267" s="1374"/>
      <c r="AF267" s="1377"/>
      <c r="AG267" s="257">
        <f>IF(L267=L266,0,IF(L267=L265,0,IF(L267=L264,0,1)))</f>
        <v>0</v>
      </c>
      <c r="AH267" s="257" t="s">
        <v>369</v>
      </c>
      <c r="AI267" s="257" t="str">
        <f t="shared" si="10"/>
        <v>??</v>
      </c>
      <c r="AJ267" s="286">
        <f t="shared" si="9"/>
        <v>0</v>
      </c>
    </row>
    <row r="268" spans="1:36" ht="12.95" customHeight="1" x14ac:dyDescent="0.2">
      <c r="A268" s="1340"/>
      <c r="B268" s="1343"/>
      <c r="C268" s="1346"/>
      <c r="D268" s="1349"/>
      <c r="E268" s="1352"/>
      <c r="F268" s="1343"/>
      <c r="G268" s="1371"/>
      <c r="H268" s="1356"/>
      <c r="I268" s="1356"/>
      <c r="J268" s="1354"/>
      <c r="K268" s="1356"/>
      <c r="L268" s="1356"/>
      <c r="M268" s="929"/>
      <c r="N268" s="929"/>
      <c r="O268" s="930"/>
      <c r="P268" s="929"/>
      <c r="Q268" s="930"/>
      <c r="R268" s="930"/>
      <c r="S268" s="930"/>
      <c r="T268" s="930"/>
      <c r="U268" s="930"/>
      <c r="V268" s="930"/>
      <c r="W268" s="930"/>
      <c r="X268" s="930"/>
      <c r="Y268" s="930"/>
      <c r="Z268" s="929"/>
      <c r="AA268" s="1360"/>
      <c r="AB268" s="1360"/>
      <c r="AC268" s="1366"/>
      <c r="AD268" s="1383"/>
      <c r="AE268" s="1374"/>
      <c r="AF268" s="1377"/>
      <c r="AG268" s="257">
        <f>IF(L268=L267,0,IF(L268=L266,0,IF(L268=L265,0,IF(L268=L264,0,1))))</f>
        <v>0</v>
      </c>
      <c r="AH268" s="257" t="s">
        <v>369</v>
      </c>
      <c r="AI268" s="257" t="str">
        <f t="shared" si="10"/>
        <v>??</v>
      </c>
      <c r="AJ268" s="286">
        <f t="shared" si="9"/>
        <v>0</v>
      </c>
    </row>
    <row r="269" spans="1:36" ht="12.95" customHeight="1" x14ac:dyDescent="0.2">
      <c r="A269" s="1340"/>
      <c r="B269" s="1343"/>
      <c r="C269" s="1346"/>
      <c r="D269" s="1349"/>
      <c r="E269" s="1352"/>
      <c r="F269" s="1343"/>
      <c r="G269" s="1371"/>
      <c r="H269" s="1356"/>
      <c r="I269" s="1356"/>
      <c r="J269" s="1354"/>
      <c r="K269" s="1356"/>
      <c r="L269" s="1356"/>
      <c r="M269" s="929"/>
      <c r="N269" s="929"/>
      <c r="O269" s="930"/>
      <c r="P269" s="929"/>
      <c r="Q269" s="930"/>
      <c r="R269" s="930"/>
      <c r="S269" s="930"/>
      <c r="T269" s="930"/>
      <c r="U269" s="930"/>
      <c r="V269" s="930"/>
      <c r="W269" s="930"/>
      <c r="X269" s="930"/>
      <c r="Y269" s="930"/>
      <c r="Z269" s="929"/>
      <c r="AA269" s="1360"/>
      <c r="AB269" s="1360"/>
      <c r="AC269" s="1379" t="str">
        <f>IF(AC264=0,"",IF(AC264&gt;9,"Błąd",""))</f>
        <v/>
      </c>
      <c r="AD269" s="1383"/>
      <c r="AE269" s="1374"/>
      <c r="AF269" s="1377"/>
      <c r="AG269" s="257">
        <f>IF(L269=L268,0,IF(L269=L267,0,IF(L269=L266,0,IF(L269=L265,0,IF(L269=L264,0,1)))))</f>
        <v>0</v>
      </c>
      <c r="AH269" s="257" t="s">
        <v>369</v>
      </c>
      <c r="AI269" s="257" t="str">
        <f t="shared" si="10"/>
        <v>??</v>
      </c>
      <c r="AJ269" s="286">
        <f t="shared" si="9"/>
        <v>0</v>
      </c>
    </row>
    <row r="270" spans="1:36" ht="12.95" customHeight="1" x14ac:dyDescent="0.2">
      <c r="A270" s="1340"/>
      <c r="B270" s="1343"/>
      <c r="C270" s="1346"/>
      <c r="D270" s="1349"/>
      <c r="E270" s="1352"/>
      <c r="F270" s="1343"/>
      <c r="G270" s="1371"/>
      <c r="H270" s="1356"/>
      <c r="I270" s="1356"/>
      <c r="J270" s="1354"/>
      <c r="K270" s="1356"/>
      <c r="L270" s="1356"/>
      <c r="M270" s="929"/>
      <c r="N270" s="929"/>
      <c r="O270" s="930"/>
      <c r="P270" s="929"/>
      <c r="Q270" s="930"/>
      <c r="R270" s="930"/>
      <c r="S270" s="930"/>
      <c r="T270" s="930"/>
      <c r="U270" s="930"/>
      <c r="V270" s="930"/>
      <c r="W270" s="930"/>
      <c r="X270" s="930"/>
      <c r="Y270" s="930"/>
      <c r="Z270" s="929"/>
      <c r="AA270" s="1360"/>
      <c r="AB270" s="1360"/>
      <c r="AC270" s="1379"/>
      <c r="AD270" s="1383"/>
      <c r="AE270" s="1374"/>
      <c r="AF270" s="1377"/>
      <c r="AG270" s="257">
        <f>IF(L270=L269,0,IF(L270=L268,0,IF(L270=L267,0,IF(L270=L266,0,IF(L270=L265,0,IF(L270=L264,0,1))))))</f>
        <v>0</v>
      </c>
      <c r="AH270" s="257" t="s">
        <v>369</v>
      </c>
      <c r="AI270" s="257" t="str">
        <f t="shared" si="10"/>
        <v>??</v>
      </c>
      <c r="AJ270" s="286">
        <f t="shared" si="9"/>
        <v>0</v>
      </c>
    </row>
    <row r="271" spans="1:36" ht="12.95" customHeight="1" thickBot="1" x14ac:dyDescent="0.25">
      <c r="A271" s="1341"/>
      <c r="B271" s="1344"/>
      <c r="C271" s="1347"/>
      <c r="D271" s="1350"/>
      <c r="E271" s="1353"/>
      <c r="F271" s="1344"/>
      <c r="G271" s="1372"/>
      <c r="H271" s="1357"/>
      <c r="I271" s="1357"/>
      <c r="J271" s="1355"/>
      <c r="K271" s="1357"/>
      <c r="L271" s="1357"/>
      <c r="M271" s="287"/>
      <c r="N271" s="287"/>
      <c r="O271" s="288"/>
      <c r="P271" s="287"/>
      <c r="Q271" s="288"/>
      <c r="R271" s="288"/>
      <c r="S271" s="288"/>
      <c r="T271" s="288"/>
      <c r="U271" s="288"/>
      <c r="V271" s="288"/>
      <c r="W271" s="288"/>
      <c r="X271" s="288"/>
      <c r="Y271" s="288"/>
      <c r="Z271" s="287"/>
      <c r="AA271" s="1361"/>
      <c r="AB271" s="1361"/>
      <c r="AC271" s="1380"/>
      <c r="AD271" s="1384"/>
      <c r="AE271" s="1375"/>
      <c r="AF271" s="1378"/>
      <c r="AG271" s="257">
        <f>IF(L271=L270,0,IF(L271=L269,0,IF(L271=L268,0,IF(L271=L267,0,IF(L271=L266,0,IF(L270=L265,0,IF(L271=L264,0,1)))))))</f>
        <v>0</v>
      </c>
      <c r="AH271" s="257" t="s">
        <v>369</v>
      </c>
      <c r="AI271" s="257" t="str">
        <f t="shared" si="10"/>
        <v>??</v>
      </c>
      <c r="AJ271" s="286">
        <f t="shared" si="9"/>
        <v>0</v>
      </c>
    </row>
    <row r="272" spans="1:36" ht="12.95" customHeight="1" thickTop="1" x14ac:dyDescent="0.2">
      <c r="A272" s="1339"/>
      <c r="B272" s="1342"/>
      <c r="C272" s="1345"/>
      <c r="D272" s="1348"/>
      <c r="E272" s="1351"/>
      <c r="F272" s="1343"/>
      <c r="G272" s="1370"/>
      <c r="H272" s="1342"/>
      <c r="I272" s="283" t="s">
        <v>10</v>
      </c>
      <c r="J272" s="1354"/>
      <c r="K272" s="1342"/>
      <c r="L272" s="1358"/>
      <c r="M272" s="284"/>
      <c r="N272" s="284"/>
      <c r="O272" s="285"/>
      <c r="P272" s="284"/>
      <c r="Q272" s="285"/>
      <c r="R272" s="285"/>
      <c r="S272" s="285"/>
      <c r="T272" s="285"/>
      <c r="U272" s="285"/>
      <c r="V272" s="285"/>
      <c r="W272" s="285"/>
      <c r="X272" s="285"/>
      <c r="Y272" s="285"/>
      <c r="Z272" s="284"/>
      <c r="AA272" s="1359">
        <f>SUM(O272:Z279)</f>
        <v>0</v>
      </c>
      <c r="AB272" s="1359">
        <f>IF(AA272&gt;0,18,0)</f>
        <v>0</v>
      </c>
      <c r="AC272" s="1365">
        <f>IF((AA272-AB272)&gt;=0,AA272-AB272,0)</f>
        <v>0</v>
      </c>
      <c r="AD272" s="1382">
        <f>IF(AA272&lt;AB272,AA272,AB272)/IF(AB272=0,1,AB272)</f>
        <v>0</v>
      </c>
      <c r="AE272" s="1373" t="str">
        <f>IF(AD272=1,"pe",IF(AD272&gt;0,"ne",""))</f>
        <v/>
      </c>
      <c r="AF272" s="1376"/>
      <c r="AG272" s="257">
        <v>1</v>
      </c>
      <c r="AH272" s="257" t="s">
        <v>369</v>
      </c>
      <c r="AI272" s="257" t="str">
        <f t="shared" si="10"/>
        <v>??</v>
      </c>
      <c r="AJ272" s="286">
        <f>C272</f>
        <v>0</v>
      </c>
    </row>
    <row r="273" spans="1:36" ht="12.95" customHeight="1" x14ac:dyDescent="0.2">
      <c r="A273" s="1340"/>
      <c r="B273" s="1343"/>
      <c r="C273" s="1346"/>
      <c r="D273" s="1349"/>
      <c r="E273" s="1352"/>
      <c r="F273" s="1343"/>
      <c r="G273" s="1371"/>
      <c r="H273" s="1356"/>
      <c r="I273" s="1381"/>
      <c r="J273" s="1354"/>
      <c r="K273" s="1356"/>
      <c r="L273" s="1356"/>
      <c r="M273" s="929"/>
      <c r="N273" s="929"/>
      <c r="O273" s="930"/>
      <c r="P273" s="929"/>
      <c r="Q273" s="930"/>
      <c r="R273" s="930"/>
      <c r="S273" s="930"/>
      <c r="T273" s="930"/>
      <c r="U273" s="930"/>
      <c r="V273" s="930"/>
      <c r="W273" s="930"/>
      <c r="X273" s="930"/>
      <c r="Y273" s="930"/>
      <c r="Z273" s="929"/>
      <c r="AA273" s="1360"/>
      <c r="AB273" s="1360"/>
      <c r="AC273" s="1366"/>
      <c r="AD273" s="1383"/>
      <c r="AE273" s="1374"/>
      <c r="AF273" s="1377"/>
      <c r="AG273" s="257">
        <f>IF(L273=L272,0,1)</f>
        <v>0</v>
      </c>
      <c r="AH273" s="257" t="s">
        <v>369</v>
      </c>
      <c r="AI273" s="257" t="str">
        <f t="shared" si="10"/>
        <v>??</v>
      </c>
      <c r="AJ273" s="286">
        <f t="shared" ref="AJ273:AJ335" si="11">AJ272</f>
        <v>0</v>
      </c>
    </row>
    <row r="274" spans="1:36" ht="12.95" customHeight="1" x14ac:dyDescent="0.2">
      <c r="A274" s="1340"/>
      <c r="B274" s="1343"/>
      <c r="C274" s="1346"/>
      <c r="D274" s="1349"/>
      <c r="E274" s="1352"/>
      <c r="F274" s="1343"/>
      <c r="G274" s="1371"/>
      <c r="H274" s="1356"/>
      <c r="I274" s="1356"/>
      <c r="J274" s="1354"/>
      <c r="K274" s="1356"/>
      <c r="L274" s="1356"/>
      <c r="M274" s="929"/>
      <c r="N274" s="929"/>
      <c r="O274" s="930"/>
      <c r="P274" s="929"/>
      <c r="Q274" s="930"/>
      <c r="R274" s="930"/>
      <c r="S274" s="930"/>
      <c r="T274" s="930"/>
      <c r="U274" s="930"/>
      <c r="V274" s="930"/>
      <c r="W274" s="930"/>
      <c r="X274" s="930"/>
      <c r="Y274" s="930"/>
      <c r="Z274" s="929"/>
      <c r="AA274" s="1360"/>
      <c r="AB274" s="1360"/>
      <c r="AC274" s="1366"/>
      <c r="AD274" s="1383"/>
      <c r="AE274" s="1374"/>
      <c r="AF274" s="1377"/>
      <c r="AG274" s="257">
        <f>IF(L274=L273,0,IF(L274=L272,0,1))</f>
        <v>0</v>
      </c>
      <c r="AH274" s="257" t="s">
        <v>369</v>
      </c>
      <c r="AI274" s="257" t="str">
        <f t="shared" si="10"/>
        <v>??</v>
      </c>
      <c r="AJ274" s="286">
        <f t="shared" si="11"/>
        <v>0</v>
      </c>
    </row>
    <row r="275" spans="1:36" ht="12.95" customHeight="1" x14ac:dyDescent="0.2">
      <c r="A275" s="1340"/>
      <c r="B275" s="1343"/>
      <c r="C275" s="1346"/>
      <c r="D275" s="1349"/>
      <c r="E275" s="1352"/>
      <c r="F275" s="1343"/>
      <c r="G275" s="1371"/>
      <c r="H275" s="1356"/>
      <c r="I275" s="1356"/>
      <c r="J275" s="1354"/>
      <c r="K275" s="1356"/>
      <c r="L275" s="1356"/>
      <c r="M275" s="929"/>
      <c r="N275" s="929"/>
      <c r="O275" s="930"/>
      <c r="P275" s="929"/>
      <c r="Q275" s="930"/>
      <c r="R275" s="930"/>
      <c r="S275" s="930"/>
      <c r="T275" s="930"/>
      <c r="U275" s="930"/>
      <c r="V275" s="930"/>
      <c r="W275" s="930"/>
      <c r="X275" s="930"/>
      <c r="Y275" s="930"/>
      <c r="Z275" s="929"/>
      <c r="AA275" s="1360"/>
      <c r="AB275" s="1360"/>
      <c r="AC275" s="1366"/>
      <c r="AD275" s="1383"/>
      <c r="AE275" s="1374"/>
      <c r="AF275" s="1377"/>
      <c r="AG275" s="257">
        <f>IF(L275=L274,0,IF(L275=L273,0,IF(L275=L272,0,1)))</f>
        <v>0</v>
      </c>
      <c r="AH275" s="257" t="s">
        <v>369</v>
      </c>
      <c r="AI275" s="257" t="str">
        <f t="shared" si="10"/>
        <v>??</v>
      </c>
      <c r="AJ275" s="286">
        <f t="shared" si="11"/>
        <v>0</v>
      </c>
    </row>
    <row r="276" spans="1:36" ht="12.95" customHeight="1" x14ac:dyDescent="0.2">
      <c r="A276" s="1340"/>
      <c r="B276" s="1343"/>
      <c r="C276" s="1346"/>
      <c r="D276" s="1349"/>
      <c r="E276" s="1352"/>
      <c r="F276" s="1343"/>
      <c r="G276" s="1371"/>
      <c r="H276" s="1356"/>
      <c r="I276" s="1356"/>
      <c r="J276" s="1354"/>
      <c r="K276" s="1356"/>
      <c r="L276" s="1356"/>
      <c r="M276" s="929"/>
      <c r="N276" s="929"/>
      <c r="O276" s="930"/>
      <c r="P276" s="929"/>
      <c r="Q276" s="930"/>
      <c r="R276" s="930"/>
      <c r="S276" s="930"/>
      <c r="T276" s="930"/>
      <c r="U276" s="930"/>
      <c r="V276" s="930"/>
      <c r="W276" s="930"/>
      <c r="X276" s="930"/>
      <c r="Y276" s="930"/>
      <c r="Z276" s="929"/>
      <c r="AA276" s="1360"/>
      <c r="AB276" s="1360"/>
      <c r="AC276" s="1366"/>
      <c r="AD276" s="1383"/>
      <c r="AE276" s="1374"/>
      <c r="AF276" s="1377"/>
      <c r="AG276" s="257">
        <f>IF(L276=L275,0,IF(L276=L274,0,IF(L276=L273,0,IF(L276=L272,0,1))))</f>
        <v>0</v>
      </c>
      <c r="AH276" s="257" t="s">
        <v>369</v>
      </c>
      <c r="AI276" s="257" t="str">
        <f t="shared" si="10"/>
        <v>??</v>
      </c>
      <c r="AJ276" s="286">
        <f t="shared" si="11"/>
        <v>0</v>
      </c>
    </row>
    <row r="277" spans="1:36" ht="12.95" customHeight="1" x14ac:dyDescent="0.2">
      <c r="A277" s="1340"/>
      <c r="B277" s="1343"/>
      <c r="C277" s="1346"/>
      <c r="D277" s="1349"/>
      <c r="E277" s="1352"/>
      <c r="F277" s="1343"/>
      <c r="G277" s="1371"/>
      <c r="H277" s="1356"/>
      <c r="I277" s="1356"/>
      <c r="J277" s="1354"/>
      <c r="K277" s="1356"/>
      <c r="L277" s="1356"/>
      <c r="M277" s="929"/>
      <c r="N277" s="929"/>
      <c r="O277" s="930"/>
      <c r="P277" s="929"/>
      <c r="Q277" s="930"/>
      <c r="R277" s="930"/>
      <c r="S277" s="930"/>
      <c r="T277" s="930"/>
      <c r="U277" s="930"/>
      <c r="V277" s="930"/>
      <c r="W277" s="930"/>
      <c r="X277" s="930"/>
      <c r="Y277" s="930"/>
      <c r="Z277" s="929"/>
      <c r="AA277" s="1360"/>
      <c r="AB277" s="1360"/>
      <c r="AC277" s="1379" t="str">
        <f>IF(AC272=0,"",IF(AC272&gt;9,"Błąd",""))</f>
        <v/>
      </c>
      <c r="AD277" s="1383"/>
      <c r="AE277" s="1374"/>
      <c r="AF277" s="1377"/>
      <c r="AG277" s="257">
        <f>IF(L277=L276,0,IF(L277=L275,0,IF(L277=L274,0,IF(L277=L273,0,IF(L277=L272,0,1)))))</f>
        <v>0</v>
      </c>
      <c r="AH277" s="257" t="s">
        <v>369</v>
      </c>
      <c r="AI277" s="257" t="str">
        <f t="shared" si="10"/>
        <v>??</v>
      </c>
      <c r="AJ277" s="286">
        <f t="shared" si="11"/>
        <v>0</v>
      </c>
    </row>
    <row r="278" spans="1:36" ht="12.95" customHeight="1" x14ac:dyDescent="0.2">
      <c r="A278" s="1340"/>
      <c r="B278" s="1343"/>
      <c r="C278" s="1346"/>
      <c r="D278" s="1349"/>
      <c r="E278" s="1352"/>
      <c r="F278" s="1343"/>
      <c r="G278" s="1371"/>
      <c r="H278" s="1356"/>
      <c r="I278" s="1356"/>
      <c r="J278" s="1354"/>
      <c r="K278" s="1356"/>
      <c r="L278" s="1356"/>
      <c r="M278" s="929"/>
      <c r="N278" s="929"/>
      <c r="O278" s="930"/>
      <c r="P278" s="929"/>
      <c r="Q278" s="930"/>
      <c r="R278" s="930"/>
      <c r="S278" s="930"/>
      <c r="T278" s="930"/>
      <c r="U278" s="930"/>
      <c r="V278" s="930"/>
      <c r="W278" s="930"/>
      <c r="X278" s="930"/>
      <c r="Y278" s="930"/>
      <c r="Z278" s="929"/>
      <c r="AA278" s="1360"/>
      <c r="AB278" s="1360"/>
      <c r="AC278" s="1379"/>
      <c r="AD278" s="1383"/>
      <c r="AE278" s="1374"/>
      <c r="AF278" s="1377"/>
      <c r="AG278" s="257">
        <f>IF(L278=L277,0,IF(L278=L276,0,IF(L278=L275,0,IF(L278=L274,0,IF(L278=L273,0,IF(L278=L272,0,1))))))</f>
        <v>0</v>
      </c>
      <c r="AH278" s="257" t="s">
        <v>369</v>
      </c>
      <c r="AI278" s="257" t="str">
        <f t="shared" si="10"/>
        <v>??</v>
      </c>
      <c r="AJ278" s="286">
        <f t="shared" si="11"/>
        <v>0</v>
      </c>
    </row>
    <row r="279" spans="1:36" ht="12.95" customHeight="1" thickBot="1" x14ac:dyDescent="0.25">
      <c r="A279" s="1341"/>
      <c r="B279" s="1344"/>
      <c r="C279" s="1347"/>
      <c r="D279" s="1350"/>
      <c r="E279" s="1353"/>
      <c r="F279" s="1344"/>
      <c r="G279" s="1372"/>
      <c r="H279" s="1357"/>
      <c r="I279" s="1357"/>
      <c r="J279" s="1355"/>
      <c r="K279" s="1357"/>
      <c r="L279" s="1357"/>
      <c r="M279" s="287"/>
      <c r="N279" s="287"/>
      <c r="O279" s="288"/>
      <c r="P279" s="287"/>
      <c r="Q279" s="288"/>
      <c r="R279" s="288"/>
      <c r="S279" s="288"/>
      <c r="T279" s="288"/>
      <c r="U279" s="288"/>
      <c r="V279" s="288"/>
      <c r="W279" s="288"/>
      <c r="X279" s="288"/>
      <c r="Y279" s="288"/>
      <c r="Z279" s="287"/>
      <c r="AA279" s="1361"/>
      <c r="AB279" s="1361"/>
      <c r="AC279" s="1380"/>
      <c r="AD279" s="1384"/>
      <c r="AE279" s="1375"/>
      <c r="AF279" s="1378"/>
      <c r="AG279" s="257">
        <f>IF(L279=L278,0,IF(L279=L277,0,IF(L279=L276,0,IF(L279=L275,0,IF(L279=L274,0,IF(L278=L273,0,IF(L279=L272,0,1)))))))</f>
        <v>0</v>
      </c>
      <c r="AH279" s="257" t="s">
        <v>369</v>
      </c>
      <c r="AI279" s="257" t="str">
        <f t="shared" si="10"/>
        <v>??</v>
      </c>
      <c r="AJ279" s="286">
        <f t="shared" si="11"/>
        <v>0</v>
      </c>
    </row>
    <row r="280" spans="1:36" ht="12.95" customHeight="1" thickTop="1" x14ac:dyDescent="0.2">
      <c r="A280" s="1339"/>
      <c r="B280" s="1342"/>
      <c r="C280" s="1345"/>
      <c r="D280" s="1348"/>
      <c r="E280" s="1351"/>
      <c r="F280" s="1343"/>
      <c r="G280" s="1370"/>
      <c r="H280" s="1342"/>
      <c r="I280" s="283" t="s">
        <v>10</v>
      </c>
      <c r="J280" s="1354"/>
      <c r="K280" s="1342"/>
      <c r="L280" s="1358"/>
      <c r="M280" s="284"/>
      <c r="N280" s="284"/>
      <c r="O280" s="285"/>
      <c r="P280" s="284"/>
      <c r="Q280" s="285"/>
      <c r="R280" s="285"/>
      <c r="S280" s="285"/>
      <c r="T280" s="285"/>
      <c r="U280" s="285"/>
      <c r="V280" s="285"/>
      <c r="W280" s="285"/>
      <c r="X280" s="285"/>
      <c r="Y280" s="285"/>
      <c r="Z280" s="284"/>
      <c r="AA280" s="1359">
        <f>SUM(O280:Z287)</f>
        <v>0</v>
      </c>
      <c r="AB280" s="1359">
        <f>IF(AA280&gt;0,18,0)</f>
        <v>0</v>
      </c>
      <c r="AC280" s="1365">
        <f>IF((AA280-AB280)&gt;=0,AA280-AB280,0)</f>
        <v>0</v>
      </c>
      <c r="AD280" s="1382">
        <f>IF(AA280&lt;AB280,AA280,AB280)/IF(AB280=0,1,AB280)</f>
        <v>0</v>
      </c>
      <c r="AE280" s="1373" t="str">
        <f>IF(AD280=1,"pe",IF(AD280&gt;0,"ne",""))</f>
        <v/>
      </c>
      <c r="AF280" s="1376"/>
      <c r="AG280" s="257">
        <v>1</v>
      </c>
      <c r="AH280" s="257" t="s">
        <v>369</v>
      </c>
      <c r="AI280" s="257" t="str">
        <f t="shared" si="10"/>
        <v>??</v>
      </c>
      <c r="AJ280" s="286">
        <f>C280</f>
        <v>0</v>
      </c>
    </row>
    <row r="281" spans="1:36" ht="12.95" customHeight="1" x14ac:dyDescent="0.2">
      <c r="A281" s="1340"/>
      <c r="B281" s="1343"/>
      <c r="C281" s="1346"/>
      <c r="D281" s="1349"/>
      <c r="E281" s="1352"/>
      <c r="F281" s="1343"/>
      <c r="G281" s="1371"/>
      <c r="H281" s="1356"/>
      <c r="I281" s="1381"/>
      <c r="J281" s="1354"/>
      <c r="K281" s="1356"/>
      <c r="L281" s="1356"/>
      <c r="M281" s="929"/>
      <c r="N281" s="929"/>
      <c r="O281" s="930"/>
      <c r="P281" s="929"/>
      <c r="Q281" s="930"/>
      <c r="R281" s="930"/>
      <c r="S281" s="930"/>
      <c r="T281" s="930"/>
      <c r="U281" s="930"/>
      <c r="V281" s="930"/>
      <c r="W281" s="930"/>
      <c r="X281" s="930"/>
      <c r="Y281" s="930"/>
      <c r="Z281" s="929"/>
      <c r="AA281" s="1360"/>
      <c r="AB281" s="1360"/>
      <c r="AC281" s="1366"/>
      <c r="AD281" s="1383"/>
      <c r="AE281" s="1374"/>
      <c r="AF281" s="1377"/>
      <c r="AG281" s="257">
        <f>IF(L281=L280,0,1)</f>
        <v>0</v>
      </c>
      <c r="AH281" s="257" t="s">
        <v>369</v>
      </c>
      <c r="AI281" s="257" t="str">
        <f t="shared" si="10"/>
        <v>??</v>
      </c>
      <c r="AJ281" s="286">
        <f>AJ280</f>
        <v>0</v>
      </c>
    </row>
    <row r="282" spans="1:36" ht="12.95" customHeight="1" x14ac:dyDescent="0.2">
      <c r="A282" s="1340"/>
      <c r="B282" s="1343"/>
      <c r="C282" s="1346"/>
      <c r="D282" s="1349"/>
      <c r="E282" s="1352"/>
      <c r="F282" s="1343"/>
      <c r="G282" s="1371"/>
      <c r="H282" s="1356"/>
      <c r="I282" s="1356"/>
      <c r="J282" s="1354"/>
      <c r="K282" s="1356"/>
      <c r="L282" s="1356"/>
      <c r="M282" s="929"/>
      <c r="N282" s="929"/>
      <c r="O282" s="930"/>
      <c r="P282" s="929"/>
      <c r="Q282" s="930"/>
      <c r="R282" s="930"/>
      <c r="S282" s="930"/>
      <c r="T282" s="930"/>
      <c r="U282" s="930"/>
      <c r="V282" s="930"/>
      <c r="W282" s="930"/>
      <c r="X282" s="930"/>
      <c r="Y282" s="930"/>
      <c r="Z282" s="929"/>
      <c r="AA282" s="1360"/>
      <c r="AB282" s="1360"/>
      <c r="AC282" s="1366"/>
      <c r="AD282" s="1383"/>
      <c r="AE282" s="1374"/>
      <c r="AF282" s="1377"/>
      <c r="AG282" s="257">
        <f>IF(L282=L281,0,IF(L282=L280,0,1))</f>
        <v>0</v>
      </c>
      <c r="AH282" s="257" t="s">
        <v>369</v>
      </c>
      <c r="AI282" s="257" t="str">
        <f t="shared" si="10"/>
        <v>??</v>
      </c>
      <c r="AJ282" s="286">
        <f t="shared" si="11"/>
        <v>0</v>
      </c>
    </row>
    <row r="283" spans="1:36" ht="12.95" customHeight="1" x14ac:dyDescent="0.2">
      <c r="A283" s="1340"/>
      <c r="B283" s="1343"/>
      <c r="C283" s="1346"/>
      <c r="D283" s="1349"/>
      <c r="E283" s="1352"/>
      <c r="F283" s="1343"/>
      <c r="G283" s="1371"/>
      <c r="H283" s="1356"/>
      <c r="I283" s="1356"/>
      <c r="J283" s="1354"/>
      <c r="K283" s="1356"/>
      <c r="L283" s="1356"/>
      <c r="M283" s="929"/>
      <c r="N283" s="929"/>
      <c r="O283" s="930"/>
      <c r="P283" s="929"/>
      <c r="Q283" s="930"/>
      <c r="R283" s="930"/>
      <c r="S283" s="930"/>
      <c r="T283" s="930"/>
      <c r="U283" s="930"/>
      <c r="V283" s="930"/>
      <c r="W283" s="930"/>
      <c r="X283" s="930"/>
      <c r="Y283" s="930"/>
      <c r="Z283" s="929"/>
      <c r="AA283" s="1360"/>
      <c r="AB283" s="1360"/>
      <c r="AC283" s="1366"/>
      <c r="AD283" s="1383"/>
      <c r="AE283" s="1374"/>
      <c r="AF283" s="1377"/>
      <c r="AG283" s="257">
        <f>IF(L283=L282,0,IF(L283=L281,0,IF(L283=L280,0,1)))</f>
        <v>0</v>
      </c>
      <c r="AH283" s="257" t="s">
        <v>369</v>
      </c>
      <c r="AI283" s="257" t="str">
        <f t="shared" si="10"/>
        <v>??</v>
      </c>
      <c r="AJ283" s="286">
        <f t="shared" si="11"/>
        <v>0</v>
      </c>
    </row>
    <row r="284" spans="1:36" ht="12.95" customHeight="1" x14ac:dyDescent="0.2">
      <c r="A284" s="1340"/>
      <c r="B284" s="1343"/>
      <c r="C284" s="1346"/>
      <c r="D284" s="1349"/>
      <c r="E284" s="1352"/>
      <c r="F284" s="1343"/>
      <c r="G284" s="1371"/>
      <c r="H284" s="1356"/>
      <c r="I284" s="1356"/>
      <c r="J284" s="1354"/>
      <c r="K284" s="1356"/>
      <c r="L284" s="1356"/>
      <c r="M284" s="929"/>
      <c r="N284" s="929"/>
      <c r="O284" s="930"/>
      <c r="P284" s="929"/>
      <c r="Q284" s="930"/>
      <c r="R284" s="930"/>
      <c r="S284" s="930"/>
      <c r="T284" s="930"/>
      <c r="U284" s="930"/>
      <c r="V284" s="930"/>
      <c r="W284" s="930"/>
      <c r="X284" s="930"/>
      <c r="Y284" s="930"/>
      <c r="Z284" s="929"/>
      <c r="AA284" s="1360"/>
      <c r="AB284" s="1360"/>
      <c r="AC284" s="1366"/>
      <c r="AD284" s="1383"/>
      <c r="AE284" s="1374"/>
      <c r="AF284" s="1377"/>
      <c r="AG284" s="257">
        <f>IF(L284=L283,0,IF(L284=L282,0,IF(L284=L281,0,IF(L284=L280,0,1))))</f>
        <v>0</v>
      </c>
      <c r="AH284" s="257" t="s">
        <v>369</v>
      </c>
      <c r="AI284" s="257" t="str">
        <f t="shared" si="10"/>
        <v>??</v>
      </c>
      <c r="AJ284" s="286">
        <f t="shared" si="11"/>
        <v>0</v>
      </c>
    </row>
    <row r="285" spans="1:36" ht="12.95" customHeight="1" x14ac:dyDescent="0.2">
      <c r="A285" s="1340"/>
      <c r="B285" s="1343"/>
      <c r="C285" s="1346"/>
      <c r="D285" s="1349"/>
      <c r="E285" s="1352"/>
      <c r="F285" s="1343"/>
      <c r="G285" s="1371"/>
      <c r="H285" s="1356"/>
      <c r="I285" s="1356"/>
      <c r="J285" s="1354"/>
      <c r="K285" s="1356"/>
      <c r="L285" s="1356"/>
      <c r="M285" s="929"/>
      <c r="N285" s="929"/>
      <c r="O285" s="930"/>
      <c r="P285" s="929"/>
      <c r="Q285" s="930"/>
      <c r="R285" s="930"/>
      <c r="S285" s="930"/>
      <c r="T285" s="930"/>
      <c r="U285" s="930"/>
      <c r="V285" s="930"/>
      <c r="W285" s="930"/>
      <c r="X285" s="930"/>
      <c r="Y285" s="930"/>
      <c r="Z285" s="929"/>
      <c r="AA285" s="1360"/>
      <c r="AB285" s="1360"/>
      <c r="AC285" s="1379" t="str">
        <f>IF(AC280=0,"",IF(AC280&gt;9,"Błąd",""))</f>
        <v/>
      </c>
      <c r="AD285" s="1383"/>
      <c r="AE285" s="1374"/>
      <c r="AF285" s="1377"/>
      <c r="AG285" s="257">
        <f>IF(L285=L284,0,IF(L285=L283,0,IF(L285=L282,0,IF(L285=L281,0,IF(L285=L280,0,1)))))</f>
        <v>0</v>
      </c>
      <c r="AH285" s="257" t="s">
        <v>369</v>
      </c>
      <c r="AI285" s="257" t="str">
        <f t="shared" si="10"/>
        <v>??</v>
      </c>
      <c r="AJ285" s="286">
        <f t="shared" si="11"/>
        <v>0</v>
      </c>
    </row>
    <row r="286" spans="1:36" ht="12.95" customHeight="1" x14ac:dyDescent="0.2">
      <c r="A286" s="1340"/>
      <c r="B286" s="1343"/>
      <c r="C286" s="1346"/>
      <c r="D286" s="1349"/>
      <c r="E286" s="1352"/>
      <c r="F286" s="1343"/>
      <c r="G286" s="1371"/>
      <c r="H286" s="1356"/>
      <c r="I286" s="1356"/>
      <c r="J286" s="1354"/>
      <c r="K286" s="1356"/>
      <c r="L286" s="1356"/>
      <c r="M286" s="929"/>
      <c r="N286" s="929"/>
      <c r="O286" s="930"/>
      <c r="P286" s="929"/>
      <c r="Q286" s="930"/>
      <c r="R286" s="930"/>
      <c r="S286" s="930"/>
      <c r="T286" s="930"/>
      <c r="U286" s="930"/>
      <c r="V286" s="930"/>
      <c r="W286" s="930"/>
      <c r="X286" s="930"/>
      <c r="Y286" s="930"/>
      <c r="Z286" s="929"/>
      <c r="AA286" s="1360"/>
      <c r="AB286" s="1360"/>
      <c r="AC286" s="1379"/>
      <c r="AD286" s="1383"/>
      <c r="AE286" s="1374"/>
      <c r="AF286" s="1377"/>
      <c r="AG286" s="257">
        <f>IF(L286=L285,0,IF(L286=L284,0,IF(L286=L283,0,IF(L286=L282,0,IF(L286=L281,0,IF(L286=L280,0,1))))))</f>
        <v>0</v>
      </c>
      <c r="AH286" s="257" t="s">
        <v>369</v>
      </c>
      <c r="AI286" s="257" t="str">
        <f t="shared" si="10"/>
        <v>??</v>
      </c>
      <c r="AJ286" s="286">
        <f t="shared" si="11"/>
        <v>0</v>
      </c>
    </row>
    <row r="287" spans="1:36" ht="12.95" customHeight="1" thickBot="1" x14ac:dyDescent="0.25">
      <c r="A287" s="1341"/>
      <c r="B287" s="1344"/>
      <c r="C287" s="1347"/>
      <c r="D287" s="1350"/>
      <c r="E287" s="1353"/>
      <c r="F287" s="1344"/>
      <c r="G287" s="1372"/>
      <c r="H287" s="1357"/>
      <c r="I287" s="1357"/>
      <c r="J287" s="1355"/>
      <c r="K287" s="1357"/>
      <c r="L287" s="1357"/>
      <c r="M287" s="287"/>
      <c r="N287" s="287"/>
      <c r="O287" s="288"/>
      <c r="P287" s="287"/>
      <c r="Q287" s="288"/>
      <c r="R287" s="288"/>
      <c r="S287" s="288"/>
      <c r="T287" s="288"/>
      <c r="U287" s="288"/>
      <c r="V287" s="288"/>
      <c r="W287" s="288"/>
      <c r="X287" s="288"/>
      <c r="Y287" s="288"/>
      <c r="Z287" s="287"/>
      <c r="AA287" s="1361"/>
      <c r="AB287" s="1361"/>
      <c r="AC287" s="1380"/>
      <c r="AD287" s="1384"/>
      <c r="AE287" s="1375"/>
      <c r="AF287" s="1378"/>
      <c r="AG287" s="257">
        <f>IF(L287=L286,0,IF(L287=L285,0,IF(L287=L284,0,IF(L287=L283,0,IF(L287=L282,0,IF(L286=L281,0,IF(L287=L280,0,1)))))))</f>
        <v>0</v>
      </c>
      <c r="AH287" s="257" t="s">
        <v>369</v>
      </c>
      <c r="AI287" s="257" t="str">
        <f t="shared" si="10"/>
        <v>??</v>
      </c>
      <c r="AJ287" s="286">
        <f t="shared" si="11"/>
        <v>0</v>
      </c>
    </row>
    <row r="288" spans="1:36" ht="12.95" customHeight="1" thickTop="1" x14ac:dyDescent="0.2">
      <c r="A288" s="1339"/>
      <c r="B288" s="1342"/>
      <c r="C288" s="1345"/>
      <c r="D288" s="1348"/>
      <c r="E288" s="1351"/>
      <c r="F288" s="1343"/>
      <c r="G288" s="1370"/>
      <c r="H288" s="1342"/>
      <c r="I288" s="283" t="s">
        <v>10</v>
      </c>
      <c r="J288" s="1354"/>
      <c r="K288" s="1342"/>
      <c r="L288" s="1358"/>
      <c r="M288" s="284"/>
      <c r="N288" s="284"/>
      <c r="O288" s="285"/>
      <c r="P288" s="284"/>
      <c r="Q288" s="285"/>
      <c r="R288" s="285"/>
      <c r="S288" s="285"/>
      <c r="T288" s="285"/>
      <c r="U288" s="285"/>
      <c r="V288" s="285"/>
      <c r="W288" s="285"/>
      <c r="X288" s="285"/>
      <c r="Y288" s="285"/>
      <c r="Z288" s="284"/>
      <c r="AA288" s="1359">
        <f>SUM(O288:Z295)</f>
        <v>0</v>
      </c>
      <c r="AB288" s="1359">
        <f>IF(AA288&gt;0,18,0)</f>
        <v>0</v>
      </c>
      <c r="AC288" s="1365">
        <f>IF((AA288-AB288)&gt;=0,AA288-AB288,0)</f>
        <v>0</v>
      </c>
      <c r="AD288" s="1382">
        <f>IF(AA288&lt;AB288,AA288,AB288)/IF(AB288=0,1,AB288)</f>
        <v>0</v>
      </c>
      <c r="AE288" s="1373" t="str">
        <f>IF(AD288=1,"pe",IF(AD288&gt;0,"ne",""))</f>
        <v/>
      </c>
      <c r="AF288" s="1376"/>
      <c r="AG288" s="257">
        <v>1</v>
      </c>
      <c r="AH288" s="257" t="s">
        <v>369</v>
      </c>
      <c r="AI288" s="257" t="str">
        <f t="shared" si="10"/>
        <v>??</v>
      </c>
      <c r="AJ288" s="286">
        <f>C288</f>
        <v>0</v>
      </c>
    </row>
    <row r="289" spans="1:36" ht="12.95" customHeight="1" x14ac:dyDescent="0.2">
      <c r="A289" s="1340"/>
      <c r="B289" s="1343"/>
      <c r="C289" s="1346"/>
      <c r="D289" s="1349"/>
      <c r="E289" s="1352"/>
      <c r="F289" s="1343"/>
      <c r="G289" s="1371"/>
      <c r="H289" s="1356"/>
      <c r="I289" s="1381"/>
      <c r="J289" s="1354"/>
      <c r="K289" s="1356"/>
      <c r="L289" s="1356"/>
      <c r="M289" s="929"/>
      <c r="N289" s="929"/>
      <c r="O289" s="930"/>
      <c r="P289" s="929"/>
      <c r="Q289" s="930"/>
      <c r="R289" s="930"/>
      <c r="S289" s="930"/>
      <c r="T289" s="930"/>
      <c r="U289" s="930"/>
      <c r="V289" s="930"/>
      <c r="W289" s="930"/>
      <c r="X289" s="930"/>
      <c r="Y289" s="930"/>
      <c r="Z289" s="929"/>
      <c r="AA289" s="1360"/>
      <c r="AB289" s="1360"/>
      <c r="AC289" s="1366"/>
      <c r="AD289" s="1383"/>
      <c r="AE289" s="1374"/>
      <c r="AF289" s="1377"/>
      <c r="AG289" s="257">
        <f>IF(L289=L288,0,1)</f>
        <v>0</v>
      </c>
      <c r="AH289" s="257" t="s">
        <v>369</v>
      </c>
      <c r="AI289" s="257" t="str">
        <f t="shared" si="10"/>
        <v>??</v>
      </c>
      <c r="AJ289" s="286">
        <f>AJ288</f>
        <v>0</v>
      </c>
    </row>
    <row r="290" spans="1:36" ht="12.95" customHeight="1" x14ac:dyDescent="0.2">
      <c r="A290" s="1340"/>
      <c r="B290" s="1343"/>
      <c r="C290" s="1346"/>
      <c r="D290" s="1349"/>
      <c r="E290" s="1352"/>
      <c r="F290" s="1343"/>
      <c r="G290" s="1371"/>
      <c r="H290" s="1356"/>
      <c r="I290" s="1356"/>
      <c r="J290" s="1354"/>
      <c r="K290" s="1356"/>
      <c r="L290" s="1356"/>
      <c r="M290" s="929"/>
      <c r="N290" s="929"/>
      <c r="O290" s="930"/>
      <c r="P290" s="929"/>
      <c r="Q290" s="930"/>
      <c r="R290" s="930"/>
      <c r="S290" s="930"/>
      <c r="T290" s="930"/>
      <c r="U290" s="930"/>
      <c r="V290" s="930"/>
      <c r="W290" s="930"/>
      <c r="X290" s="930"/>
      <c r="Y290" s="930"/>
      <c r="Z290" s="929"/>
      <c r="AA290" s="1360"/>
      <c r="AB290" s="1360"/>
      <c r="AC290" s="1366"/>
      <c r="AD290" s="1383"/>
      <c r="AE290" s="1374"/>
      <c r="AF290" s="1377"/>
      <c r="AG290" s="257">
        <f>IF(L290=L289,0,IF(L290=L288,0,1))</f>
        <v>0</v>
      </c>
      <c r="AH290" s="257" t="s">
        <v>369</v>
      </c>
      <c r="AI290" s="257" t="str">
        <f t="shared" si="10"/>
        <v>??</v>
      </c>
      <c r="AJ290" s="286">
        <f t="shared" si="11"/>
        <v>0</v>
      </c>
    </row>
    <row r="291" spans="1:36" ht="12.95" customHeight="1" x14ac:dyDescent="0.2">
      <c r="A291" s="1340"/>
      <c r="B291" s="1343"/>
      <c r="C291" s="1346"/>
      <c r="D291" s="1349"/>
      <c r="E291" s="1352"/>
      <c r="F291" s="1343"/>
      <c r="G291" s="1371"/>
      <c r="H291" s="1356"/>
      <c r="I291" s="1356"/>
      <c r="J291" s="1354"/>
      <c r="K291" s="1356"/>
      <c r="L291" s="1356"/>
      <c r="M291" s="929"/>
      <c r="N291" s="929"/>
      <c r="O291" s="930"/>
      <c r="P291" s="929"/>
      <c r="Q291" s="930"/>
      <c r="R291" s="930"/>
      <c r="S291" s="930"/>
      <c r="T291" s="930"/>
      <c r="U291" s="930"/>
      <c r="V291" s="930"/>
      <c r="W291" s="930"/>
      <c r="X291" s="930"/>
      <c r="Y291" s="930"/>
      <c r="Z291" s="929"/>
      <c r="AA291" s="1360"/>
      <c r="AB291" s="1360"/>
      <c r="AC291" s="1366"/>
      <c r="AD291" s="1383"/>
      <c r="AE291" s="1374"/>
      <c r="AF291" s="1377"/>
      <c r="AG291" s="257">
        <f>IF(L291=L290,0,IF(L291=L289,0,IF(L291=L288,0,1)))</f>
        <v>0</v>
      </c>
      <c r="AH291" s="257" t="s">
        <v>369</v>
      </c>
      <c r="AI291" s="257" t="str">
        <f t="shared" si="10"/>
        <v>??</v>
      </c>
      <c r="AJ291" s="286">
        <f t="shared" si="11"/>
        <v>0</v>
      </c>
    </row>
    <row r="292" spans="1:36" ht="12.95" customHeight="1" x14ac:dyDescent="0.2">
      <c r="A292" s="1340"/>
      <c r="B292" s="1343"/>
      <c r="C292" s="1346"/>
      <c r="D292" s="1349"/>
      <c r="E292" s="1352"/>
      <c r="F292" s="1343"/>
      <c r="G292" s="1371"/>
      <c r="H292" s="1356"/>
      <c r="I292" s="1356"/>
      <c r="J292" s="1354"/>
      <c r="K292" s="1356"/>
      <c r="L292" s="1356"/>
      <c r="M292" s="929"/>
      <c r="N292" s="929"/>
      <c r="O292" s="930"/>
      <c r="P292" s="929"/>
      <c r="Q292" s="930"/>
      <c r="R292" s="930"/>
      <c r="S292" s="930"/>
      <c r="T292" s="930"/>
      <c r="U292" s="930"/>
      <c r="V292" s="930"/>
      <c r="W292" s="930"/>
      <c r="X292" s="930"/>
      <c r="Y292" s="930"/>
      <c r="Z292" s="929"/>
      <c r="AA292" s="1360"/>
      <c r="AB292" s="1360"/>
      <c r="AC292" s="1366"/>
      <c r="AD292" s="1383"/>
      <c r="AE292" s="1374"/>
      <c r="AF292" s="1377"/>
      <c r="AG292" s="257">
        <f>IF(L292=L291,0,IF(L292=L290,0,IF(L292=L289,0,IF(L292=L288,0,1))))</f>
        <v>0</v>
      </c>
      <c r="AH292" s="257" t="s">
        <v>369</v>
      </c>
      <c r="AI292" s="257" t="str">
        <f t="shared" si="10"/>
        <v>??</v>
      </c>
      <c r="AJ292" s="286">
        <f t="shared" si="11"/>
        <v>0</v>
      </c>
    </row>
    <row r="293" spans="1:36" ht="12.95" customHeight="1" x14ac:dyDescent="0.2">
      <c r="A293" s="1340"/>
      <c r="B293" s="1343"/>
      <c r="C293" s="1346"/>
      <c r="D293" s="1349"/>
      <c r="E293" s="1352"/>
      <c r="F293" s="1343"/>
      <c r="G293" s="1371"/>
      <c r="H293" s="1356"/>
      <c r="I293" s="1356"/>
      <c r="J293" s="1354"/>
      <c r="K293" s="1356"/>
      <c r="L293" s="1356"/>
      <c r="M293" s="929"/>
      <c r="N293" s="929"/>
      <c r="O293" s="930"/>
      <c r="P293" s="929"/>
      <c r="Q293" s="930"/>
      <c r="R293" s="930"/>
      <c r="S293" s="930"/>
      <c r="T293" s="930"/>
      <c r="U293" s="930"/>
      <c r="V293" s="930"/>
      <c r="W293" s="930"/>
      <c r="X293" s="930"/>
      <c r="Y293" s="930"/>
      <c r="Z293" s="929"/>
      <c r="AA293" s="1360"/>
      <c r="AB293" s="1360"/>
      <c r="AC293" s="1379" t="str">
        <f>IF(AC288=0,"",IF(AC288&gt;9,"Błąd",""))</f>
        <v/>
      </c>
      <c r="AD293" s="1383"/>
      <c r="AE293" s="1374"/>
      <c r="AF293" s="1377"/>
      <c r="AG293" s="257">
        <f>IF(L293=L292,0,IF(L293=L291,0,IF(L293=L290,0,IF(L293=L289,0,IF(L293=L288,0,1)))))</f>
        <v>0</v>
      </c>
      <c r="AH293" s="257" t="s">
        <v>369</v>
      </c>
      <c r="AI293" s="257" t="str">
        <f t="shared" si="10"/>
        <v>??</v>
      </c>
      <c r="AJ293" s="286">
        <f t="shared" si="11"/>
        <v>0</v>
      </c>
    </row>
    <row r="294" spans="1:36" ht="12.95" customHeight="1" x14ac:dyDescent="0.2">
      <c r="A294" s="1340"/>
      <c r="B294" s="1343"/>
      <c r="C294" s="1346"/>
      <c r="D294" s="1349"/>
      <c r="E294" s="1352"/>
      <c r="F294" s="1343"/>
      <c r="G294" s="1371"/>
      <c r="H294" s="1356"/>
      <c r="I294" s="1356"/>
      <c r="J294" s="1354"/>
      <c r="K294" s="1356"/>
      <c r="L294" s="1356"/>
      <c r="M294" s="929"/>
      <c r="N294" s="929"/>
      <c r="O294" s="930"/>
      <c r="P294" s="929"/>
      <c r="Q294" s="930"/>
      <c r="R294" s="930"/>
      <c r="S294" s="930"/>
      <c r="T294" s="930"/>
      <c r="U294" s="930"/>
      <c r="V294" s="930"/>
      <c r="W294" s="930"/>
      <c r="X294" s="930"/>
      <c r="Y294" s="930"/>
      <c r="Z294" s="929"/>
      <c r="AA294" s="1360"/>
      <c r="AB294" s="1360"/>
      <c r="AC294" s="1379"/>
      <c r="AD294" s="1383"/>
      <c r="AE294" s="1374"/>
      <c r="AF294" s="1377"/>
      <c r="AG294" s="257">
        <f>IF(L294=L293,0,IF(L294=L292,0,IF(L294=L291,0,IF(L294=L290,0,IF(L294=L289,0,IF(L294=L288,0,1))))))</f>
        <v>0</v>
      </c>
      <c r="AH294" s="257" t="s">
        <v>369</v>
      </c>
      <c r="AI294" s="257" t="str">
        <f t="shared" si="10"/>
        <v>??</v>
      </c>
      <c r="AJ294" s="286">
        <f t="shared" si="11"/>
        <v>0</v>
      </c>
    </row>
    <row r="295" spans="1:36" ht="12.95" customHeight="1" thickBot="1" x14ac:dyDescent="0.25">
      <c r="A295" s="1341"/>
      <c r="B295" s="1344"/>
      <c r="C295" s="1347"/>
      <c r="D295" s="1350"/>
      <c r="E295" s="1353"/>
      <c r="F295" s="1344"/>
      <c r="G295" s="1372"/>
      <c r="H295" s="1357"/>
      <c r="I295" s="1357"/>
      <c r="J295" s="1355"/>
      <c r="K295" s="1357"/>
      <c r="L295" s="1357"/>
      <c r="M295" s="287"/>
      <c r="N295" s="287"/>
      <c r="O295" s="288"/>
      <c r="P295" s="287"/>
      <c r="Q295" s="288"/>
      <c r="R295" s="288"/>
      <c r="S295" s="288"/>
      <c r="T295" s="288"/>
      <c r="U295" s="288"/>
      <c r="V295" s="288"/>
      <c r="W295" s="288"/>
      <c r="X295" s="288"/>
      <c r="Y295" s="288"/>
      <c r="Z295" s="287"/>
      <c r="AA295" s="1361"/>
      <c r="AB295" s="1361"/>
      <c r="AC295" s="1380"/>
      <c r="AD295" s="1384"/>
      <c r="AE295" s="1375"/>
      <c r="AF295" s="1378"/>
      <c r="AG295" s="257">
        <f>IF(L295=L294,0,IF(L295=L293,0,IF(L295=L292,0,IF(L295=L291,0,IF(L295=L290,0,IF(L294=L289,0,IF(L295=L288,0,1)))))))</f>
        <v>0</v>
      </c>
      <c r="AH295" s="257" t="s">
        <v>369</v>
      </c>
      <c r="AI295" s="257" t="str">
        <f t="shared" si="10"/>
        <v>??</v>
      </c>
      <c r="AJ295" s="286">
        <f t="shared" si="11"/>
        <v>0</v>
      </c>
    </row>
    <row r="296" spans="1:36" ht="12.95" customHeight="1" thickTop="1" x14ac:dyDescent="0.2">
      <c r="A296" s="1339"/>
      <c r="B296" s="1342"/>
      <c r="C296" s="1345"/>
      <c r="D296" s="1348"/>
      <c r="E296" s="1351"/>
      <c r="F296" s="1343"/>
      <c r="G296" s="1370"/>
      <c r="H296" s="1342"/>
      <c r="I296" s="283" t="s">
        <v>10</v>
      </c>
      <c r="J296" s="1354"/>
      <c r="K296" s="1342"/>
      <c r="L296" s="1358"/>
      <c r="M296" s="284"/>
      <c r="N296" s="284"/>
      <c r="O296" s="285"/>
      <c r="P296" s="284"/>
      <c r="Q296" s="285"/>
      <c r="R296" s="285"/>
      <c r="S296" s="285"/>
      <c r="T296" s="285"/>
      <c r="U296" s="285"/>
      <c r="V296" s="285"/>
      <c r="W296" s="285"/>
      <c r="X296" s="285"/>
      <c r="Y296" s="285"/>
      <c r="Z296" s="284"/>
      <c r="AA296" s="1359">
        <f>SUM(O296:Z303)</f>
        <v>0</v>
      </c>
      <c r="AB296" s="1359">
        <f>IF(AA296&gt;0,18,0)</f>
        <v>0</v>
      </c>
      <c r="AC296" s="1365">
        <f>IF((AA296-AB296)&gt;=0,AA296-AB296,0)</f>
        <v>0</v>
      </c>
      <c r="AD296" s="1382">
        <f>IF(AA296&lt;AB296,AA296,AB296)/IF(AB296=0,1,AB296)</f>
        <v>0</v>
      </c>
      <c r="AE296" s="1373" t="str">
        <f>IF(AD296=1,"pe",IF(AD296&gt;0,"ne",""))</f>
        <v/>
      </c>
      <c r="AF296" s="1376"/>
      <c r="AG296" s="257">
        <v>1</v>
      </c>
      <c r="AH296" s="257" t="s">
        <v>369</v>
      </c>
      <c r="AI296" s="257" t="str">
        <f t="shared" si="10"/>
        <v>??</v>
      </c>
      <c r="AJ296" s="286">
        <f>C296</f>
        <v>0</v>
      </c>
    </row>
    <row r="297" spans="1:36" ht="12.95" customHeight="1" x14ac:dyDescent="0.2">
      <c r="A297" s="1340"/>
      <c r="B297" s="1343"/>
      <c r="C297" s="1346"/>
      <c r="D297" s="1349"/>
      <c r="E297" s="1352"/>
      <c r="F297" s="1343"/>
      <c r="G297" s="1371"/>
      <c r="H297" s="1356"/>
      <c r="I297" s="1381"/>
      <c r="J297" s="1354"/>
      <c r="K297" s="1356"/>
      <c r="L297" s="1356"/>
      <c r="M297" s="929"/>
      <c r="N297" s="929"/>
      <c r="O297" s="930"/>
      <c r="P297" s="929"/>
      <c r="Q297" s="930"/>
      <c r="R297" s="930"/>
      <c r="S297" s="930"/>
      <c r="T297" s="930"/>
      <c r="U297" s="930"/>
      <c r="V297" s="930"/>
      <c r="W297" s="930"/>
      <c r="X297" s="930"/>
      <c r="Y297" s="930"/>
      <c r="Z297" s="929"/>
      <c r="AA297" s="1360"/>
      <c r="AB297" s="1360"/>
      <c r="AC297" s="1366"/>
      <c r="AD297" s="1383"/>
      <c r="AE297" s="1374"/>
      <c r="AF297" s="1377"/>
      <c r="AG297" s="257">
        <f>IF(L297=L296,0,1)</f>
        <v>0</v>
      </c>
      <c r="AH297" s="257" t="s">
        <v>369</v>
      </c>
      <c r="AI297" s="257" t="str">
        <f t="shared" si="10"/>
        <v>??</v>
      </c>
      <c r="AJ297" s="286">
        <f>AJ296</f>
        <v>0</v>
      </c>
    </row>
    <row r="298" spans="1:36" ht="12.95" customHeight="1" x14ac:dyDescent="0.2">
      <c r="A298" s="1340"/>
      <c r="B298" s="1343"/>
      <c r="C298" s="1346"/>
      <c r="D298" s="1349"/>
      <c r="E298" s="1352"/>
      <c r="F298" s="1343"/>
      <c r="G298" s="1371"/>
      <c r="H298" s="1356"/>
      <c r="I298" s="1356"/>
      <c r="J298" s="1354"/>
      <c r="K298" s="1356"/>
      <c r="L298" s="1356"/>
      <c r="M298" s="929"/>
      <c r="N298" s="929"/>
      <c r="O298" s="930"/>
      <c r="P298" s="929"/>
      <c r="Q298" s="930"/>
      <c r="R298" s="930"/>
      <c r="S298" s="930"/>
      <c r="T298" s="930"/>
      <c r="U298" s="930"/>
      <c r="V298" s="930"/>
      <c r="W298" s="930"/>
      <c r="X298" s="930"/>
      <c r="Y298" s="930"/>
      <c r="Z298" s="929"/>
      <c r="AA298" s="1360"/>
      <c r="AB298" s="1360"/>
      <c r="AC298" s="1366"/>
      <c r="AD298" s="1383"/>
      <c r="AE298" s="1374"/>
      <c r="AF298" s="1377"/>
      <c r="AG298" s="257">
        <f>IF(L298=L297,0,IF(L298=L296,0,1))</f>
        <v>0</v>
      </c>
      <c r="AH298" s="257" t="s">
        <v>369</v>
      </c>
      <c r="AI298" s="257" t="str">
        <f t="shared" si="10"/>
        <v>??</v>
      </c>
      <c r="AJ298" s="286">
        <f t="shared" si="11"/>
        <v>0</v>
      </c>
    </row>
    <row r="299" spans="1:36" ht="12.95" customHeight="1" x14ac:dyDescent="0.2">
      <c r="A299" s="1340"/>
      <c r="B299" s="1343"/>
      <c r="C299" s="1346"/>
      <c r="D299" s="1349"/>
      <c r="E299" s="1352"/>
      <c r="F299" s="1343"/>
      <c r="G299" s="1371"/>
      <c r="H299" s="1356"/>
      <c r="I299" s="1356"/>
      <c r="J299" s="1354"/>
      <c r="K299" s="1356"/>
      <c r="L299" s="1356"/>
      <c r="M299" s="929"/>
      <c r="N299" s="929"/>
      <c r="O299" s="930"/>
      <c r="P299" s="929"/>
      <c r="Q299" s="930"/>
      <c r="R299" s="930"/>
      <c r="S299" s="930"/>
      <c r="T299" s="930"/>
      <c r="U299" s="930"/>
      <c r="V299" s="930"/>
      <c r="W299" s="930"/>
      <c r="X299" s="930"/>
      <c r="Y299" s="930"/>
      <c r="Z299" s="929"/>
      <c r="AA299" s="1360"/>
      <c r="AB299" s="1360"/>
      <c r="AC299" s="1366"/>
      <c r="AD299" s="1383"/>
      <c r="AE299" s="1374"/>
      <c r="AF299" s="1377"/>
      <c r="AG299" s="257">
        <f>IF(L299=L298,0,IF(L299=L297,0,IF(L299=L296,0,1)))</f>
        <v>0</v>
      </c>
      <c r="AH299" s="257" t="s">
        <v>369</v>
      </c>
      <c r="AI299" s="257" t="str">
        <f t="shared" si="10"/>
        <v>??</v>
      </c>
      <c r="AJ299" s="286">
        <f t="shared" si="11"/>
        <v>0</v>
      </c>
    </row>
    <row r="300" spans="1:36" ht="12.95" customHeight="1" x14ac:dyDescent="0.2">
      <c r="A300" s="1340"/>
      <c r="B300" s="1343"/>
      <c r="C300" s="1346"/>
      <c r="D300" s="1349"/>
      <c r="E300" s="1352"/>
      <c r="F300" s="1343"/>
      <c r="G300" s="1371"/>
      <c r="H300" s="1356"/>
      <c r="I300" s="1356"/>
      <c r="J300" s="1354"/>
      <c r="K300" s="1356"/>
      <c r="L300" s="1356"/>
      <c r="M300" s="929"/>
      <c r="N300" s="929"/>
      <c r="O300" s="930"/>
      <c r="P300" s="929"/>
      <c r="Q300" s="930"/>
      <c r="R300" s="930"/>
      <c r="S300" s="930"/>
      <c r="T300" s="930"/>
      <c r="U300" s="930"/>
      <c r="V300" s="930"/>
      <c r="W300" s="930"/>
      <c r="X300" s="930"/>
      <c r="Y300" s="930"/>
      <c r="Z300" s="929"/>
      <c r="AA300" s="1360"/>
      <c r="AB300" s="1360"/>
      <c r="AC300" s="1366"/>
      <c r="AD300" s="1383"/>
      <c r="AE300" s="1374"/>
      <c r="AF300" s="1377"/>
      <c r="AG300" s="257">
        <f>IF(L300=L299,0,IF(L300=L298,0,IF(L300=L297,0,IF(L300=L296,0,1))))</f>
        <v>0</v>
      </c>
      <c r="AH300" s="257" t="s">
        <v>369</v>
      </c>
      <c r="AI300" s="257" t="str">
        <f t="shared" si="10"/>
        <v>??</v>
      </c>
      <c r="AJ300" s="286">
        <f t="shared" si="11"/>
        <v>0</v>
      </c>
    </row>
    <row r="301" spans="1:36" ht="12.95" customHeight="1" x14ac:dyDescent="0.2">
      <c r="A301" s="1340"/>
      <c r="B301" s="1343"/>
      <c r="C301" s="1346"/>
      <c r="D301" s="1349"/>
      <c r="E301" s="1352"/>
      <c r="F301" s="1343"/>
      <c r="G301" s="1371"/>
      <c r="H301" s="1356"/>
      <c r="I301" s="1356"/>
      <c r="J301" s="1354"/>
      <c r="K301" s="1356"/>
      <c r="L301" s="1356"/>
      <c r="M301" s="929"/>
      <c r="N301" s="929"/>
      <c r="O301" s="930"/>
      <c r="P301" s="929"/>
      <c r="Q301" s="930"/>
      <c r="R301" s="930"/>
      <c r="S301" s="930"/>
      <c r="T301" s="930"/>
      <c r="U301" s="930"/>
      <c r="V301" s="930"/>
      <c r="W301" s="930"/>
      <c r="X301" s="930"/>
      <c r="Y301" s="930"/>
      <c r="Z301" s="929"/>
      <c r="AA301" s="1360"/>
      <c r="AB301" s="1360"/>
      <c r="AC301" s="1379" t="str">
        <f>IF(AC296=0,"",IF(AC296&gt;9,"Błąd",""))</f>
        <v/>
      </c>
      <c r="AD301" s="1383"/>
      <c r="AE301" s="1374"/>
      <c r="AF301" s="1377"/>
      <c r="AG301" s="257">
        <f>IF(L301=L300,0,IF(L301=L299,0,IF(L301=L298,0,IF(L301=L297,0,IF(L301=L296,0,1)))))</f>
        <v>0</v>
      </c>
      <c r="AH301" s="257" t="s">
        <v>369</v>
      </c>
      <c r="AI301" s="257" t="str">
        <f t="shared" si="10"/>
        <v>??</v>
      </c>
      <c r="AJ301" s="286">
        <f t="shared" si="11"/>
        <v>0</v>
      </c>
    </row>
    <row r="302" spans="1:36" ht="12.95" customHeight="1" x14ac:dyDescent="0.2">
      <c r="A302" s="1340"/>
      <c r="B302" s="1343"/>
      <c r="C302" s="1346"/>
      <c r="D302" s="1349"/>
      <c r="E302" s="1352"/>
      <c r="F302" s="1343"/>
      <c r="G302" s="1371"/>
      <c r="H302" s="1356"/>
      <c r="I302" s="1356"/>
      <c r="J302" s="1354"/>
      <c r="K302" s="1356"/>
      <c r="L302" s="1356"/>
      <c r="M302" s="929"/>
      <c r="N302" s="929"/>
      <c r="O302" s="930"/>
      <c r="P302" s="929"/>
      <c r="Q302" s="930"/>
      <c r="R302" s="930"/>
      <c r="S302" s="930"/>
      <c r="T302" s="930"/>
      <c r="U302" s="930"/>
      <c r="V302" s="930"/>
      <c r="W302" s="930"/>
      <c r="X302" s="930"/>
      <c r="Y302" s="930"/>
      <c r="Z302" s="929"/>
      <c r="AA302" s="1360"/>
      <c r="AB302" s="1360"/>
      <c r="AC302" s="1379"/>
      <c r="AD302" s="1383"/>
      <c r="AE302" s="1374"/>
      <c r="AF302" s="1377"/>
      <c r="AG302" s="257">
        <f>IF(L302=L301,0,IF(L302=L300,0,IF(L302=L299,0,IF(L302=L298,0,IF(L302=L297,0,IF(L302=L296,0,1))))))</f>
        <v>0</v>
      </c>
      <c r="AH302" s="257" t="s">
        <v>369</v>
      </c>
      <c r="AI302" s="257" t="str">
        <f t="shared" si="10"/>
        <v>??</v>
      </c>
      <c r="AJ302" s="286">
        <f t="shared" si="11"/>
        <v>0</v>
      </c>
    </row>
    <row r="303" spans="1:36" ht="12.95" customHeight="1" thickBot="1" x14ac:dyDescent="0.25">
      <c r="A303" s="1341"/>
      <c r="B303" s="1344"/>
      <c r="C303" s="1347"/>
      <c r="D303" s="1350"/>
      <c r="E303" s="1353"/>
      <c r="F303" s="1344"/>
      <c r="G303" s="1372"/>
      <c r="H303" s="1357"/>
      <c r="I303" s="1357"/>
      <c r="J303" s="1355"/>
      <c r="K303" s="1357"/>
      <c r="L303" s="1357"/>
      <c r="M303" s="287"/>
      <c r="N303" s="287"/>
      <c r="O303" s="288"/>
      <c r="P303" s="287"/>
      <c r="Q303" s="288"/>
      <c r="R303" s="288"/>
      <c r="S303" s="288"/>
      <c r="T303" s="288"/>
      <c r="U303" s="288"/>
      <c r="V303" s="288"/>
      <c r="W303" s="288"/>
      <c r="X303" s="288"/>
      <c r="Y303" s="288"/>
      <c r="Z303" s="287"/>
      <c r="AA303" s="1361"/>
      <c r="AB303" s="1361"/>
      <c r="AC303" s="1380"/>
      <c r="AD303" s="1384"/>
      <c r="AE303" s="1375"/>
      <c r="AF303" s="1378"/>
      <c r="AG303" s="257">
        <f>IF(L303=L302,0,IF(L303=L301,0,IF(L303=L300,0,IF(L303=L299,0,IF(L303=L298,0,IF(L302=L297,0,IF(L303=L296,0,1)))))))</f>
        <v>0</v>
      </c>
      <c r="AH303" s="257" t="s">
        <v>369</v>
      </c>
      <c r="AI303" s="257" t="str">
        <f t="shared" si="10"/>
        <v>??</v>
      </c>
      <c r="AJ303" s="286">
        <f t="shared" si="11"/>
        <v>0</v>
      </c>
    </row>
    <row r="304" spans="1:36" ht="12.95" customHeight="1" thickTop="1" x14ac:dyDescent="0.2">
      <c r="A304" s="1339"/>
      <c r="B304" s="1342"/>
      <c r="C304" s="1345"/>
      <c r="D304" s="1348"/>
      <c r="E304" s="1351"/>
      <c r="F304" s="1343"/>
      <c r="G304" s="1370"/>
      <c r="H304" s="1342"/>
      <c r="I304" s="283" t="s">
        <v>10</v>
      </c>
      <c r="J304" s="1354"/>
      <c r="K304" s="1342"/>
      <c r="L304" s="1358"/>
      <c r="M304" s="284"/>
      <c r="N304" s="284"/>
      <c r="O304" s="285"/>
      <c r="P304" s="284"/>
      <c r="Q304" s="285"/>
      <c r="R304" s="285"/>
      <c r="S304" s="285"/>
      <c r="T304" s="285"/>
      <c r="U304" s="285"/>
      <c r="V304" s="285"/>
      <c r="W304" s="285"/>
      <c r="X304" s="285"/>
      <c r="Y304" s="285"/>
      <c r="Z304" s="284"/>
      <c r="AA304" s="1359">
        <f>SUM(O304:Z311)</f>
        <v>0</v>
      </c>
      <c r="AB304" s="1359">
        <f>IF(AA304&gt;0,18,0)</f>
        <v>0</v>
      </c>
      <c r="AC304" s="1365">
        <f>IF((AA304-AB304)&gt;=0,AA304-AB304,0)</f>
        <v>0</v>
      </c>
      <c r="AD304" s="1382">
        <f>IF(AA304&lt;AB304,AA304,AB304)/IF(AB304=0,1,AB304)</f>
        <v>0</v>
      </c>
      <c r="AE304" s="1373" t="str">
        <f>IF(AD304=1,"pe",IF(AD304&gt;0,"ne",""))</f>
        <v/>
      </c>
      <c r="AF304" s="1376"/>
      <c r="AG304" s="257">
        <v>1</v>
      </c>
      <c r="AH304" s="257" t="s">
        <v>369</v>
      </c>
      <c r="AI304" s="257" t="str">
        <f t="shared" si="10"/>
        <v>??</v>
      </c>
      <c r="AJ304" s="286">
        <f>C304</f>
        <v>0</v>
      </c>
    </row>
    <row r="305" spans="1:36" ht="12.95" customHeight="1" x14ac:dyDescent="0.2">
      <c r="A305" s="1340"/>
      <c r="B305" s="1343"/>
      <c r="C305" s="1346"/>
      <c r="D305" s="1349"/>
      <c r="E305" s="1352"/>
      <c r="F305" s="1343"/>
      <c r="G305" s="1371"/>
      <c r="H305" s="1356"/>
      <c r="I305" s="1381"/>
      <c r="J305" s="1354"/>
      <c r="K305" s="1356"/>
      <c r="L305" s="1356"/>
      <c r="M305" s="929"/>
      <c r="N305" s="929"/>
      <c r="O305" s="930"/>
      <c r="P305" s="929"/>
      <c r="Q305" s="930"/>
      <c r="R305" s="930"/>
      <c r="S305" s="930"/>
      <c r="T305" s="930"/>
      <c r="U305" s="930"/>
      <c r="V305" s="930"/>
      <c r="W305" s="930"/>
      <c r="X305" s="930"/>
      <c r="Y305" s="930"/>
      <c r="Z305" s="929"/>
      <c r="AA305" s="1360"/>
      <c r="AB305" s="1360"/>
      <c r="AC305" s="1366"/>
      <c r="AD305" s="1383"/>
      <c r="AE305" s="1374"/>
      <c r="AF305" s="1377"/>
      <c r="AG305" s="257">
        <f>IF(L305=L304,0,1)</f>
        <v>0</v>
      </c>
      <c r="AH305" s="257" t="s">
        <v>369</v>
      </c>
      <c r="AI305" s="257" t="str">
        <f t="shared" si="10"/>
        <v>??</v>
      </c>
      <c r="AJ305" s="286">
        <f>AJ304</f>
        <v>0</v>
      </c>
    </row>
    <row r="306" spans="1:36" ht="12.95" customHeight="1" x14ac:dyDescent="0.2">
      <c r="A306" s="1340"/>
      <c r="B306" s="1343"/>
      <c r="C306" s="1346"/>
      <c r="D306" s="1349"/>
      <c r="E306" s="1352"/>
      <c r="F306" s="1343"/>
      <c r="G306" s="1371"/>
      <c r="H306" s="1356"/>
      <c r="I306" s="1356"/>
      <c r="J306" s="1354"/>
      <c r="K306" s="1356"/>
      <c r="L306" s="1356"/>
      <c r="M306" s="929"/>
      <c r="N306" s="929"/>
      <c r="O306" s="930"/>
      <c r="P306" s="929"/>
      <c r="Q306" s="930"/>
      <c r="R306" s="930"/>
      <c r="S306" s="930"/>
      <c r="T306" s="930"/>
      <c r="U306" s="930"/>
      <c r="V306" s="930"/>
      <c r="W306" s="930"/>
      <c r="X306" s="930"/>
      <c r="Y306" s="930"/>
      <c r="Z306" s="929"/>
      <c r="AA306" s="1360"/>
      <c r="AB306" s="1360"/>
      <c r="AC306" s="1366"/>
      <c r="AD306" s="1383"/>
      <c r="AE306" s="1374"/>
      <c r="AF306" s="1377"/>
      <c r="AG306" s="257">
        <f>IF(L306=L305,0,IF(L306=L304,0,1))</f>
        <v>0</v>
      </c>
      <c r="AH306" s="257" t="s">
        <v>369</v>
      </c>
      <c r="AI306" s="257" t="str">
        <f t="shared" si="10"/>
        <v>??</v>
      </c>
      <c r="AJ306" s="286">
        <f t="shared" si="11"/>
        <v>0</v>
      </c>
    </row>
    <row r="307" spans="1:36" ht="12.95" customHeight="1" x14ac:dyDescent="0.2">
      <c r="A307" s="1340"/>
      <c r="B307" s="1343"/>
      <c r="C307" s="1346"/>
      <c r="D307" s="1349"/>
      <c r="E307" s="1352"/>
      <c r="F307" s="1343"/>
      <c r="G307" s="1371"/>
      <c r="H307" s="1356"/>
      <c r="I307" s="1356"/>
      <c r="J307" s="1354"/>
      <c r="K307" s="1356"/>
      <c r="L307" s="1356"/>
      <c r="M307" s="929"/>
      <c r="N307" s="929"/>
      <c r="O307" s="930"/>
      <c r="P307" s="929"/>
      <c r="Q307" s="930"/>
      <c r="R307" s="930"/>
      <c r="S307" s="930"/>
      <c r="T307" s="930"/>
      <c r="U307" s="930"/>
      <c r="V307" s="930"/>
      <c r="W307" s="930"/>
      <c r="X307" s="930"/>
      <c r="Y307" s="930"/>
      <c r="Z307" s="929"/>
      <c r="AA307" s="1360"/>
      <c r="AB307" s="1360"/>
      <c r="AC307" s="1366"/>
      <c r="AD307" s="1383"/>
      <c r="AE307" s="1374"/>
      <c r="AF307" s="1377"/>
      <c r="AG307" s="257">
        <f>IF(L307=L306,0,IF(L307=L305,0,IF(L307=L304,0,1)))</f>
        <v>0</v>
      </c>
      <c r="AH307" s="257" t="s">
        <v>369</v>
      </c>
      <c r="AI307" s="257" t="str">
        <f t="shared" si="10"/>
        <v>??</v>
      </c>
      <c r="AJ307" s="286">
        <f t="shared" si="11"/>
        <v>0</v>
      </c>
    </row>
    <row r="308" spans="1:36" ht="12.95" customHeight="1" x14ac:dyDescent="0.2">
      <c r="A308" s="1340"/>
      <c r="B308" s="1343"/>
      <c r="C308" s="1346"/>
      <c r="D308" s="1349"/>
      <c r="E308" s="1352"/>
      <c r="F308" s="1343"/>
      <c r="G308" s="1371"/>
      <c r="H308" s="1356"/>
      <c r="I308" s="1356"/>
      <c r="J308" s="1354"/>
      <c r="K308" s="1356"/>
      <c r="L308" s="1356"/>
      <c r="M308" s="929"/>
      <c r="N308" s="929"/>
      <c r="O308" s="930"/>
      <c r="P308" s="929"/>
      <c r="Q308" s="930"/>
      <c r="R308" s="930"/>
      <c r="S308" s="930"/>
      <c r="T308" s="930"/>
      <c r="U308" s="930"/>
      <c r="V308" s="930"/>
      <c r="W308" s="930"/>
      <c r="X308" s="930"/>
      <c r="Y308" s="930"/>
      <c r="Z308" s="929"/>
      <c r="AA308" s="1360"/>
      <c r="AB308" s="1360"/>
      <c r="AC308" s="1366"/>
      <c r="AD308" s="1383"/>
      <c r="AE308" s="1374"/>
      <c r="AF308" s="1377"/>
      <c r="AG308" s="257">
        <f>IF(L308=L307,0,IF(L308=L306,0,IF(L308=L305,0,IF(L308=L304,0,1))))</f>
        <v>0</v>
      </c>
      <c r="AH308" s="257" t="s">
        <v>369</v>
      </c>
      <c r="AI308" s="257" t="str">
        <f t="shared" si="10"/>
        <v>??</v>
      </c>
      <c r="AJ308" s="286">
        <f t="shared" si="11"/>
        <v>0</v>
      </c>
    </row>
    <row r="309" spans="1:36" ht="12.95" customHeight="1" x14ac:dyDescent="0.2">
      <c r="A309" s="1340"/>
      <c r="B309" s="1343"/>
      <c r="C309" s="1346"/>
      <c r="D309" s="1349"/>
      <c r="E309" s="1352"/>
      <c r="F309" s="1343"/>
      <c r="G309" s="1371"/>
      <c r="H309" s="1356"/>
      <c r="I309" s="1356"/>
      <c r="J309" s="1354"/>
      <c r="K309" s="1356"/>
      <c r="L309" s="1356"/>
      <c r="M309" s="929"/>
      <c r="N309" s="929"/>
      <c r="O309" s="930"/>
      <c r="P309" s="929"/>
      <c r="Q309" s="930"/>
      <c r="R309" s="930"/>
      <c r="S309" s="930"/>
      <c r="T309" s="930"/>
      <c r="U309" s="930"/>
      <c r="V309" s="930"/>
      <c r="W309" s="930"/>
      <c r="X309" s="930"/>
      <c r="Y309" s="930"/>
      <c r="Z309" s="929"/>
      <c r="AA309" s="1360"/>
      <c r="AB309" s="1360"/>
      <c r="AC309" s="1379" t="str">
        <f>IF(AC304=0,"",IF(AC304&gt;9,"Błąd",""))</f>
        <v/>
      </c>
      <c r="AD309" s="1383"/>
      <c r="AE309" s="1374"/>
      <c r="AF309" s="1377"/>
      <c r="AG309" s="257">
        <f>IF(L309=L308,0,IF(L309=L307,0,IF(L309=L306,0,IF(L309=L305,0,IF(L309=L304,0,1)))))</f>
        <v>0</v>
      </c>
      <c r="AH309" s="257" t="s">
        <v>369</v>
      </c>
      <c r="AI309" s="257" t="str">
        <f t="shared" si="10"/>
        <v>??</v>
      </c>
      <c r="AJ309" s="286">
        <f t="shared" si="11"/>
        <v>0</v>
      </c>
    </row>
    <row r="310" spans="1:36" ht="12.95" customHeight="1" x14ac:dyDescent="0.2">
      <c r="A310" s="1340"/>
      <c r="B310" s="1343"/>
      <c r="C310" s="1346"/>
      <c r="D310" s="1349"/>
      <c r="E310" s="1352"/>
      <c r="F310" s="1343"/>
      <c r="G310" s="1371"/>
      <c r="H310" s="1356"/>
      <c r="I310" s="1356"/>
      <c r="J310" s="1354"/>
      <c r="K310" s="1356"/>
      <c r="L310" s="1356"/>
      <c r="M310" s="929"/>
      <c r="N310" s="929"/>
      <c r="O310" s="930"/>
      <c r="P310" s="929"/>
      <c r="Q310" s="930"/>
      <c r="R310" s="930"/>
      <c r="S310" s="930"/>
      <c r="T310" s="930"/>
      <c r="U310" s="930"/>
      <c r="V310" s="930"/>
      <c r="W310" s="930"/>
      <c r="X310" s="930"/>
      <c r="Y310" s="930"/>
      <c r="Z310" s="929"/>
      <c r="AA310" s="1360"/>
      <c r="AB310" s="1360"/>
      <c r="AC310" s="1379"/>
      <c r="AD310" s="1383"/>
      <c r="AE310" s="1374"/>
      <c r="AF310" s="1377"/>
      <c r="AG310" s="257">
        <f>IF(L310=L309,0,IF(L310=L308,0,IF(L310=L307,0,IF(L310=L306,0,IF(L310=L305,0,IF(L310=L304,0,1))))))</f>
        <v>0</v>
      </c>
      <c r="AH310" s="257" t="s">
        <v>369</v>
      </c>
      <c r="AI310" s="257" t="str">
        <f t="shared" si="10"/>
        <v>??</v>
      </c>
      <c r="AJ310" s="286">
        <f t="shared" si="11"/>
        <v>0</v>
      </c>
    </row>
    <row r="311" spans="1:36" ht="12.95" customHeight="1" thickBot="1" x14ac:dyDescent="0.25">
      <c r="A311" s="1341"/>
      <c r="B311" s="1344"/>
      <c r="C311" s="1347"/>
      <c r="D311" s="1350"/>
      <c r="E311" s="1353"/>
      <c r="F311" s="1344"/>
      <c r="G311" s="1372"/>
      <c r="H311" s="1357"/>
      <c r="I311" s="1357"/>
      <c r="J311" s="1355"/>
      <c r="K311" s="1357"/>
      <c r="L311" s="1357"/>
      <c r="M311" s="287"/>
      <c r="N311" s="287"/>
      <c r="O311" s="288"/>
      <c r="P311" s="287"/>
      <c r="Q311" s="288"/>
      <c r="R311" s="288"/>
      <c r="S311" s="288"/>
      <c r="T311" s="288"/>
      <c r="U311" s="288"/>
      <c r="V311" s="288"/>
      <c r="W311" s="288"/>
      <c r="X311" s="288"/>
      <c r="Y311" s="288"/>
      <c r="Z311" s="287"/>
      <c r="AA311" s="1361"/>
      <c r="AB311" s="1361"/>
      <c r="AC311" s="1380"/>
      <c r="AD311" s="1384"/>
      <c r="AE311" s="1375"/>
      <c r="AF311" s="1378"/>
      <c r="AG311" s="257">
        <f>IF(L311=L310,0,IF(L311=L309,0,IF(L311=L308,0,IF(L311=L307,0,IF(L311=L306,0,IF(L310=L305,0,IF(L311=L304,0,1)))))))</f>
        <v>0</v>
      </c>
      <c r="AH311" s="257" t="s">
        <v>369</v>
      </c>
      <c r="AI311" s="257" t="str">
        <f t="shared" si="10"/>
        <v>??</v>
      </c>
      <c r="AJ311" s="286">
        <f t="shared" si="11"/>
        <v>0</v>
      </c>
    </row>
    <row r="312" spans="1:36" ht="12.95" customHeight="1" thickTop="1" x14ac:dyDescent="0.2">
      <c r="A312" s="1339"/>
      <c r="B312" s="1342"/>
      <c r="C312" s="1345"/>
      <c r="D312" s="1348"/>
      <c r="E312" s="1351"/>
      <c r="F312" s="1343"/>
      <c r="G312" s="1370"/>
      <c r="H312" s="1342"/>
      <c r="I312" s="283" t="s">
        <v>10</v>
      </c>
      <c r="J312" s="1354"/>
      <c r="K312" s="1342"/>
      <c r="L312" s="1358"/>
      <c r="M312" s="284"/>
      <c r="N312" s="284"/>
      <c r="O312" s="285"/>
      <c r="P312" s="284"/>
      <c r="Q312" s="285"/>
      <c r="R312" s="285"/>
      <c r="S312" s="285"/>
      <c r="T312" s="285"/>
      <c r="U312" s="285"/>
      <c r="V312" s="285"/>
      <c r="W312" s="285"/>
      <c r="X312" s="285"/>
      <c r="Y312" s="285"/>
      <c r="Z312" s="284"/>
      <c r="AA312" s="1359">
        <f>SUM(O312:Z319)</f>
        <v>0</v>
      </c>
      <c r="AB312" s="1359">
        <f>IF(AA312&gt;0,18,0)</f>
        <v>0</v>
      </c>
      <c r="AC312" s="1365">
        <f>IF((AA312-AB312)&gt;=0,AA312-AB312,0)</f>
        <v>0</v>
      </c>
      <c r="AD312" s="1382">
        <f>IF(AA312&lt;AB312,AA312,AB312)/IF(AB312=0,1,AB312)</f>
        <v>0</v>
      </c>
      <c r="AE312" s="1373" t="str">
        <f>IF(AD312=1,"pe",IF(AD312&gt;0,"ne",""))</f>
        <v/>
      </c>
      <c r="AF312" s="1376"/>
      <c r="AG312" s="257">
        <v>1</v>
      </c>
      <c r="AH312" s="257" t="s">
        <v>369</v>
      </c>
      <c r="AI312" s="257" t="str">
        <f t="shared" si="10"/>
        <v>??</v>
      </c>
      <c r="AJ312" s="286">
        <f>C312</f>
        <v>0</v>
      </c>
    </row>
    <row r="313" spans="1:36" ht="12.95" customHeight="1" x14ac:dyDescent="0.2">
      <c r="A313" s="1340"/>
      <c r="B313" s="1343"/>
      <c r="C313" s="1346"/>
      <c r="D313" s="1349"/>
      <c r="E313" s="1352"/>
      <c r="F313" s="1343"/>
      <c r="G313" s="1371"/>
      <c r="H313" s="1356"/>
      <c r="I313" s="1381"/>
      <c r="J313" s="1354"/>
      <c r="K313" s="1356"/>
      <c r="L313" s="1356"/>
      <c r="M313" s="929"/>
      <c r="N313" s="929"/>
      <c r="O313" s="930"/>
      <c r="P313" s="929"/>
      <c r="Q313" s="930"/>
      <c r="R313" s="930"/>
      <c r="S313" s="930"/>
      <c r="T313" s="930"/>
      <c r="U313" s="930"/>
      <c r="V313" s="930"/>
      <c r="W313" s="930"/>
      <c r="X313" s="930"/>
      <c r="Y313" s="930"/>
      <c r="Z313" s="929"/>
      <c r="AA313" s="1360"/>
      <c r="AB313" s="1360"/>
      <c r="AC313" s="1366"/>
      <c r="AD313" s="1383"/>
      <c r="AE313" s="1374"/>
      <c r="AF313" s="1377"/>
      <c r="AG313" s="257">
        <f>IF(L313=L312,0,1)</f>
        <v>0</v>
      </c>
      <c r="AH313" s="257" t="s">
        <v>369</v>
      </c>
      <c r="AI313" s="257" t="str">
        <f t="shared" si="10"/>
        <v>??</v>
      </c>
      <c r="AJ313" s="286">
        <f>AJ312</f>
        <v>0</v>
      </c>
    </row>
    <row r="314" spans="1:36" ht="12.95" customHeight="1" x14ac:dyDescent="0.2">
      <c r="A314" s="1340"/>
      <c r="B314" s="1343"/>
      <c r="C314" s="1346"/>
      <c r="D314" s="1349"/>
      <c r="E314" s="1352"/>
      <c r="F314" s="1343"/>
      <c r="G314" s="1371"/>
      <c r="H314" s="1356"/>
      <c r="I314" s="1356"/>
      <c r="J314" s="1354"/>
      <c r="K314" s="1356"/>
      <c r="L314" s="1356"/>
      <c r="M314" s="929"/>
      <c r="N314" s="929"/>
      <c r="O314" s="930"/>
      <c r="P314" s="929"/>
      <c r="Q314" s="930"/>
      <c r="R314" s="930"/>
      <c r="S314" s="930"/>
      <c r="T314" s="930"/>
      <c r="U314" s="930"/>
      <c r="V314" s="930"/>
      <c r="W314" s="930"/>
      <c r="X314" s="930"/>
      <c r="Y314" s="930"/>
      <c r="Z314" s="929"/>
      <c r="AA314" s="1360"/>
      <c r="AB314" s="1360"/>
      <c r="AC314" s="1366"/>
      <c r="AD314" s="1383"/>
      <c r="AE314" s="1374"/>
      <c r="AF314" s="1377"/>
      <c r="AG314" s="257">
        <f>IF(L314=L313,0,IF(L314=L312,0,1))</f>
        <v>0</v>
      </c>
      <c r="AH314" s="257" t="s">
        <v>369</v>
      </c>
      <c r="AI314" s="257" t="str">
        <f t="shared" si="10"/>
        <v>??</v>
      </c>
      <c r="AJ314" s="286">
        <f t="shared" si="11"/>
        <v>0</v>
      </c>
    </row>
    <row r="315" spans="1:36" ht="12.95" customHeight="1" x14ac:dyDescent="0.2">
      <c r="A315" s="1340"/>
      <c r="B315" s="1343"/>
      <c r="C315" s="1346"/>
      <c r="D315" s="1349"/>
      <c r="E315" s="1352"/>
      <c r="F315" s="1343"/>
      <c r="G315" s="1371"/>
      <c r="H315" s="1356"/>
      <c r="I315" s="1356"/>
      <c r="J315" s="1354"/>
      <c r="K315" s="1356"/>
      <c r="L315" s="1356"/>
      <c r="M315" s="929"/>
      <c r="N315" s="929"/>
      <c r="O315" s="930"/>
      <c r="P315" s="929"/>
      <c r="Q315" s="930"/>
      <c r="R315" s="930"/>
      <c r="S315" s="930"/>
      <c r="T315" s="930"/>
      <c r="U315" s="930"/>
      <c r="V315" s="930"/>
      <c r="W315" s="930"/>
      <c r="X315" s="930"/>
      <c r="Y315" s="930"/>
      <c r="Z315" s="929"/>
      <c r="AA315" s="1360"/>
      <c r="AB315" s="1360"/>
      <c r="AC315" s="1366"/>
      <c r="AD315" s="1383"/>
      <c r="AE315" s="1374"/>
      <c r="AF315" s="1377"/>
      <c r="AG315" s="257">
        <f>IF(L315=L314,0,IF(L315=L313,0,IF(L315=L312,0,1)))</f>
        <v>0</v>
      </c>
      <c r="AH315" s="257" t="s">
        <v>369</v>
      </c>
      <c r="AI315" s="257" t="str">
        <f t="shared" si="10"/>
        <v>??</v>
      </c>
      <c r="AJ315" s="286">
        <f t="shared" si="11"/>
        <v>0</v>
      </c>
    </row>
    <row r="316" spans="1:36" ht="12.95" customHeight="1" x14ac:dyDescent="0.2">
      <c r="A316" s="1340"/>
      <c r="B316" s="1343"/>
      <c r="C316" s="1346"/>
      <c r="D316" s="1349"/>
      <c r="E316" s="1352"/>
      <c r="F316" s="1343"/>
      <c r="G316" s="1371"/>
      <c r="H316" s="1356"/>
      <c r="I316" s="1356"/>
      <c r="J316" s="1354"/>
      <c r="K316" s="1356"/>
      <c r="L316" s="1356"/>
      <c r="M316" s="929"/>
      <c r="N316" s="929"/>
      <c r="O316" s="930"/>
      <c r="P316" s="929"/>
      <c r="Q316" s="930"/>
      <c r="R316" s="930"/>
      <c r="S316" s="930"/>
      <c r="T316" s="930"/>
      <c r="U316" s="930"/>
      <c r="V316" s="930"/>
      <c r="W316" s="930"/>
      <c r="X316" s="930"/>
      <c r="Y316" s="930"/>
      <c r="Z316" s="929"/>
      <c r="AA316" s="1360"/>
      <c r="AB316" s="1360"/>
      <c r="AC316" s="1366"/>
      <c r="AD316" s="1383"/>
      <c r="AE316" s="1374"/>
      <c r="AF316" s="1377"/>
      <c r="AG316" s="257">
        <f>IF(L316=L315,0,IF(L316=L314,0,IF(L316=L313,0,IF(L316=L312,0,1))))</f>
        <v>0</v>
      </c>
      <c r="AH316" s="257" t="s">
        <v>369</v>
      </c>
      <c r="AI316" s="257" t="str">
        <f t="shared" si="10"/>
        <v>??</v>
      </c>
      <c r="AJ316" s="286">
        <f t="shared" si="11"/>
        <v>0</v>
      </c>
    </row>
    <row r="317" spans="1:36" ht="12.95" customHeight="1" x14ac:dyDescent="0.2">
      <c r="A317" s="1340"/>
      <c r="B317" s="1343"/>
      <c r="C317" s="1346"/>
      <c r="D317" s="1349"/>
      <c r="E317" s="1352"/>
      <c r="F317" s="1343"/>
      <c r="G317" s="1371"/>
      <c r="H317" s="1356"/>
      <c r="I317" s="1356"/>
      <c r="J317" s="1354"/>
      <c r="K317" s="1356"/>
      <c r="L317" s="1356"/>
      <c r="M317" s="929"/>
      <c r="N317" s="929"/>
      <c r="O317" s="930"/>
      <c r="P317" s="929"/>
      <c r="Q317" s="930"/>
      <c r="R317" s="930"/>
      <c r="S317" s="930"/>
      <c r="T317" s="930"/>
      <c r="U317" s="930"/>
      <c r="V317" s="930"/>
      <c r="W317" s="930"/>
      <c r="X317" s="930"/>
      <c r="Y317" s="930"/>
      <c r="Z317" s="929"/>
      <c r="AA317" s="1360"/>
      <c r="AB317" s="1360"/>
      <c r="AC317" s="1379" t="str">
        <f>IF(AC312=0,"",IF(AC312&gt;9,"Błąd",""))</f>
        <v/>
      </c>
      <c r="AD317" s="1383"/>
      <c r="AE317" s="1374"/>
      <c r="AF317" s="1377"/>
      <c r="AG317" s="257">
        <f>IF(L317=L316,0,IF(L317=L315,0,IF(L317=L314,0,IF(L317=L313,0,IF(L317=L312,0,1)))))</f>
        <v>0</v>
      </c>
      <c r="AH317" s="257" t="s">
        <v>369</v>
      </c>
      <c r="AI317" s="257" t="str">
        <f t="shared" si="10"/>
        <v>??</v>
      </c>
      <c r="AJ317" s="286">
        <f t="shared" si="11"/>
        <v>0</v>
      </c>
    </row>
    <row r="318" spans="1:36" ht="12.95" customHeight="1" x14ac:dyDescent="0.2">
      <c r="A318" s="1340"/>
      <c r="B318" s="1343"/>
      <c r="C318" s="1346"/>
      <c r="D318" s="1349"/>
      <c r="E318" s="1352"/>
      <c r="F318" s="1343"/>
      <c r="G318" s="1371"/>
      <c r="H318" s="1356"/>
      <c r="I318" s="1356"/>
      <c r="J318" s="1354"/>
      <c r="K318" s="1356"/>
      <c r="L318" s="1356"/>
      <c r="M318" s="929"/>
      <c r="N318" s="929"/>
      <c r="O318" s="930"/>
      <c r="P318" s="929"/>
      <c r="Q318" s="930"/>
      <c r="R318" s="930"/>
      <c r="S318" s="930"/>
      <c r="T318" s="930"/>
      <c r="U318" s="930"/>
      <c r="V318" s="930"/>
      <c r="W318" s="930"/>
      <c r="X318" s="930"/>
      <c r="Y318" s="930"/>
      <c r="Z318" s="929"/>
      <c r="AA318" s="1360"/>
      <c r="AB318" s="1360"/>
      <c r="AC318" s="1379"/>
      <c r="AD318" s="1383"/>
      <c r="AE318" s="1374"/>
      <c r="AF318" s="1377"/>
      <c r="AG318" s="257">
        <f>IF(L318=L317,0,IF(L318=L316,0,IF(L318=L315,0,IF(L318=L314,0,IF(L318=L313,0,IF(L318=L312,0,1))))))</f>
        <v>0</v>
      </c>
      <c r="AH318" s="257" t="s">
        <v>369</v>
      </c>
      <c r="AI318" s="257" t="str">
        <f t="shared" si="10"/>
        <v>??</v>
      </c>
      <c r="AJ318" s="286">
        <f t="shared" si="11"/>
        <v>0</v>
      </c>
    </row>
    <row r="319" spans="1:36" ht="12.95" customHeight="1" thickBot="1" x14ac:dyDescent="0.25">
      <c r="A319" s="1341"/>
      <c r="B319" s="1344"/>
      <c r="C319" s="1347"/>
      <c r="D319" s="1350"/>
      <c r="E319" s="1353"/>
      <c r="F319" s="1344"/>
      <c r="G319" s="1372"/>
      <c r="H319" s="1357"/>
      <c r="I319" s="1357"/>
      <c r="J319" s="1355"/>
      <c r="K319" s="1357"/>
      <c r="L319" s="1357"/>
      <c r="M319" s="287"/>
      <c r="N319" s="287"/>
      <c r="O319" s="288"/>
      <c r="P319" s="287"/>
      <c r="Q319" s="288"/>
      <c r="R319" s="288"/>
      <c r="S319" s="288"/>
      <c r="T319" s="288"/>
      <c r="U319" s="288"/>
      <c r="V319" s="288"/>
      <c r="W319" s="288"/>
      <c r="X319" s="288"/>
      <c r="Y319" s="288"/>
      <c r="Z319" s="287"/>
      <c r="AA319" s="1361"/>
      <c r="AB319" s="1361"/>
      <c r="AC319" s="1380"/>
      <c r="AD319" s="1384"/>
      <c r="AE319" s="1375"/>
      <c r="AF319" s="1378"/>
      <c r="AG319" s="257">
        <f>IF(L319=L318,0,IF(L319=L317,0,IF(L319=L316,0,IF(L319=L315,0,IF(L319=L314,0,IF(L318=L313,0,IF(L319=L312,0,1)))))))</f>
        <v>0</v>
      </c>
      <c r="AH319" s="257" t="s">
        <v>369</v>
      </c>
      <c r="AI319" s="257" t="str">
        <f t="shared" si="10"/>
        <v>??</v>
      </c>
      <c r="AJ319" s="286">
        <f t="shared" si="11"/>
        <v>0</v>
      </c>
    </row>
    <row r="320" spans="1:36" ht="12.95" customHeight="1" thickTop="1" x14ac:dyDescent="0.2">
      <c r="A320" s="1339"/>
      <c r="B320" s="1342"/>
      <c r="C320" s="1345"/>
      <c r="D320" s="1348"/>
      <c r="E320" s="1351"/>
      <c r="F320" s="1343"/>
      <c r="G320" s="1370"/>
      <c r="H320" s="1342"/>
      <c r="I320" s="283" t="s">
        <v>10</v>
      </c>
      <c r="J320" s="1354"/>
      <c r="K320" s="1342"/>
      <c r="L320" s="1358"/>
      <c r="M320" s="284"/>
      <c r="N320" s="284"/>
      <c r="O320" s="285"/>
      <c r="P320" s="284"/>
      <c r="Q320" s="285"/>
      <c r="R320" s="285"/>
      <c r="S320" s="285"/>
      <c r="T320" s="285"/>
      <c r="U320" s="285"/>
      <c r="V320" s="285"/>
      <c r="W320" s="285"/>
      <c r="X320" s="285"/>
      <c r="Y320" s="285"/>
      <c r="Z320" s="284"/>
      <c r="AA320" s="1359">
        <f>SUM(O320:Z327)</f>
        <v>0</v>
      </c>
      <c r="AB320" s="1359">
        <f>IF(AA320&gt;0,18,0)</f>
        <v>0</v>
      </c>
      <c r="AC320" s="1365">
        <f>IF((AA320-AB320)&gt;=0,AA320-AB320,0)</f>
        <v>0</v>
      </c>
      <c r="AD320" s="1382">
        <f>IF(AA320&lt;AB320,AA320,AB320)/IF(AB320=0,1,AB320)</f>
        <v>0</v>
      </c>
      <c r="AE320" s="1373" t="str">
        <f>IF(AD320=1,"pe",IF(AD320&gt;0,"ne",""))</f>
        <v/>
      </c>
      <c r="AF320" s="1376"/>
      <c r="AG320" s="257">
        <v>1</v>
      </c>
      <c r="AH320" s="257" t="s">
        <v>369</v>
      </c>
      <c r="AI320" s="257" t="str">
        <f t="shared" si="10"/>
        <v>??</v>
      </c>
      <c r="AJ320" s="286">
        <f>C320</f>
        <v>0</v>
      </c>
    </row>
    <row r="321" spans="1:36" ht="12.95" customHeight="1" x14ac:dyDescent="0.2">
      <c r="A321" s="1340"/>
      <c r="B321" s="1343"/>
      <c r="C321" s="1346"/>
      <c r="D321" s="1349"/>
      <c r="E321" s="1352"/>
      <c r="F321" s="1343"/>
      <c r="G321" s="1371"/>
      <c r="H321" s="1356"/>
      <c r="I321" s="1381"/>
      <c r="J321" s="1354"/>
      <c r="K321" s="1356"/>
      <c r="L321" s="1356"/>
      <c r="M321" s="929"/>
      <c r="N321" s="929"/>
      <c r="O321" s="930"/>
      <c r="P321" s="929"/>
      <c r="Q321" s="930"/>
      <c r="R321" s="930"/>
      <c r="S321" s="930"/>
      <c r="T321" s="930"/>
      <c r="U321" s="930"/>
      <c r="V321" s="930"/>
      <c r="W321" s="930"/>
      <c r="X321" s="930"/>
      <c r="Y321" s="930"/>
      <c r="Z321" s="929"/>
      <c r="AA321" s="1360"/>
      <c r="AB321" s="1360"/>
      <c r="AC321" s="1366"/>
      <c r="AD321" s="1383"/>
      <c r="AE321" s="1374"/>
      <c r="AF321" s="1377"/>
      <c r="AG321" s="257">
        <f>IF(L321=L320,0,1)</f>
        <v>0</v>
      </c>
      <c r="AH321" s="257" t="s">
        <v>369</v>
      </c>
      <c r="AI321" s="257" t="str">
        <f t="shared" si="10"/>
        <v>??</v>
      </c>
      <c r="AJ321" s="286">
        <f>AJ320</f>
        <v>0</v>
      </c>
    </row>
    <row r="322" spans="1:36" ht="12.95" customHeight="1" x14ac:dyDescent="0.2">
      <c r="A322" s="1340"/>
      <c r="B322" s="1343"/>
      <c r="C322" s="1346"/>
      <c r="D322" s="1349"/>
      <c r="E322" s="1352"/>
      <c r="F322" s="1343"/>
      <c r="G322" s="1371"/>
      <c r="H322" s="1356"/>
      <c r="I322" s="1356"/>
      <c r="J322" s="1354"/>
      <c r="K322" s="1356"/>
      <c r="L322" s="1356"/>
      <c r="M322" s="929"/>
      <c r="N322" s="929"/>
      <c r="O322" s="930"/>
      <c r="P322" s="929"/>
      <c r="Q322" s="930"/>
      <c r="R322" s="930"/>
      <c r="S322" s="930"/>
      <c r="T322" s="930"/>
      <c r="U322" s="930"/>
      <c r="V322" s="930"/>
      <c r="W322" s="930"/>
      <c r="X322" s="930"/>
      <c r="Y322" s="930"/>
      <c r="Z322" s="929"/>
      <c r="AA322" s="1360"/>
      <c r="AB322" s="1360"/>
      <c r="AC322" s="1366"/>
      <c r="AD322" s="1383"/>
      <c r="AE322" s="1374"/>
      <c r="AF322" s="1377"/>
      <c r="AG322" s="257">
        <f>IF(L322=L321,0,IF(L322=L320,0,1))</f>
        <v>0</v>
      </c>
      <c r="AH322" s="257" t="s">
        <v>369</v>
      </c>
      <c r="AI322" s="257" t="str">
        <f t="shared" si="10"/>
        <v>??</v>
      </c>
      <c r="AJ322" s="286">
        <f t="shared" si="11"/>
        <v>0</v>
      </c>
    </row>
    <row r="323" spans="1:36" ht="12.95" customHeight="1" x14ac:dyDescent="0.2">
      <c r="A323" s="1340"/>
      <c r="B323" s="1343"/>
      <c r="C323" s="1346"/>
      <c r="D323" s="1349"/>
      <c r="E323" s="1352"/>
      <c r="F323" s="1343"/>
      <c r="G323" s="1371"/>
      <c r="H323" s="1356"/>
      <c r="I323" s="1356"/>
      <c r="J323" s="1354"/>
      <c r="K323" s="1356"/>
      <c r="L323" s="1356"/>
      <c r="M323" s="929"/>
      <c r="N323" s="929"/>
      <c r="O323" s="930"/>
      <c r="P323" s="929"/>
      <c r="Q323" s="930"/>
      <c r="R323" s="930"/>
      <c r="S323" s="930"/>
      <c r="T323" s="930"/>
      <c r="U323" s="930"/>
      <c r="V323" s="930"/>
      <c r="W323" s="930"/>
      <c r="X323" s="930"/>
      <c r="Y323" s="930"/>
      <c r="Z323" s="929"/>
      <c r="AA323" s="1360"/>
      <c r="AB323" s="1360"/>
      <c r="AC323" s="1366"/>
      <c r="AD323" s="1383"/>
      <c r="AE323" s="1374"/>
      <c r="AF323" s="1377"/>
      <c r="AG323" s="257">
        <f>IF(L323=L322,0,IF(L323=L321,0,IF(L323=L320,0,1)))</f>
        <v>0</v>
      </c>
      <c r="AH323" s="257" t="s">
        <v>369</v>
      </c>
      <c r="AI323" s="257" t="str">
        <f t="shared" si="10"/>
        <v>??</v>
      </c>
      <c r="AJ323" s="286">
        <f t="shared" si="11"/>
        <v>0</v>
      </c>
    </row>
    <row r="324" spans="1:36" ht="12.95" customHeight="1" x14ac:dyDescent="0.2">
      <c r="A324" s="1340"/>
      <c r="B324" s="1343"/>
      <c r="C324" s="1346"/>
      <c r="D324" s="1349"/>
      <c r="E324" s="1352"/>
      <c r="F324" s="1343"/>
      <c r="G324" s="1371"/>
      <c r="H324" s="1356"/>
      <c r="I324" s="1356"/>
      <c r="J324" s="1354"/>
      <c r="K324" s="1356"/>
      <c r="L324" s="1356"/>
      <c r="M324" s="929"/>
      <c r="N324" s="929"/>
      <c r="O324" s="930"/>
      <c r="P324" s="929"/>
      <c r="Q324" s="930"/>
      <c r="R324" s="930"/>
      <c r="S324" s="930"/>
      <c r="T324" s="930"/>
      <c r="U324" s="930"/>
      <c r="V324" s="930"/>
      <c r="W324" s="930"/>
      <c r="X324" s="930"/>
      <c r="Y324" s="930"/>
      <c r="Z324" s="929"/>
      <c r="AA324" s="1360"/>
      <c r="AB324" s="1360"/>
      <c r="AC324" s="1366"/>
      <c r="AD324" s="1383"/>
      <c r="AE324" s="1374"/>
      <c r="AF324" s="1377"/>
      <c r="AG324" s="257">
        <f>IF(L324=L323,0,IF(L324=L322,0,IF(L324=L321,0,IF(L324=L320,0,1))))</f>
        <v>0</v>
      </c>
      <c r="AH324" s="257" t="s">
        <v>369</v>
      </c>
      <c r="AI324" s="257" t="str">
        <f t="shared" si="10"/>
        <v>??</v>
      </c>
      <c r="AJ324" s="286">
        <f t="shared" si="11"/>
        <v>0</v>
      </c>
    </row>
    <row r="325" spans="1:36" ht="12.95" customHeight="1" x14ac:dyDescent="0.2">
      <c r="A325" s="1340"/>
      <c r="B325" s="1343"/>
      <c r="C325" s="1346"/>
      <c r="D325" s="1349"/>
      <c r="E325" s="1352"/>
      <c r="F325" s="1343"/>
      <c r="G325" s="1371"/>
      <c r="H325" s="1356"/>
      <c r="I325" s="1356"/>
      <c r="J325" s="1354"/>
      <c r="K325" s="1356"/>
      <c r="L325" s="1356"/>
      <c r="M325" s="929"/>
      <c r="N325" s="929"/>
      <c r="O325" s="930"/>
      <c r="P325" s="929"/>
      <c r="Q325" s="930"/>
      <c r="R325" s="930"/>
      <c r="S325" s="930"/>
      <c r="T325" s="930"/>
      <c r="U325" s="930"/>
      <c r="V325" s="930"/>
      <c r="W325" s="930"/>
      <c r="X325" s="930"/>
      <c r="Y325" s="930"/>
      <c r="Z325" s="929"/>
      <c r="AA325" s="1360"/>
      <c r="AB325" s="1360"/>
      <c r="AC325" s="1379" t="str">
        <f>IF(AC320=0,"",IF(AC320&gt;9,"Błąd",""))</f>
        <v/>
      </c>
      <c r="AD325" s="1383"/>
      <c r="AE325" s="1374"/>
      <c r="AF325" s="1377"/>
      <c r="AG325" s="257">
        <f>IF(L325=L324,0,IF(L325=L323,0,IF(L325=L322,0,IF(L325=L321,0,IF(L325=L320,0,1)))))</f>
        <v>0</v>
      </c>
      <c r="AH325" s="257" t="s">
        <v>369</v>
      </c>
      <c r="AI325" s="257" t="str">
        <f t="shared" si="10"/>
        <v>??</v>
      </c>
      <c r="AJ325" s="286">
        <f t="shared" si="11"/>
        <v>0</v>
      </c>
    </row>
    <row r="326" spans="1:36" ht="12.95" customHeight="1" x14ac:dyDescent="0.2">
      <c r="A326" s="1340"/>
      <c r="B326" s="1343"/>
      <c r="C326" s="1346"/>
      <c r="D326" s="1349"/>
      <c r="E326" s="1352"/>
      <c r="F326" s="1343"/>
      <c r="G326" s="1371"/>
      <c r="H326" s="1356"/>
      <c r="I326" s="1356"/>
      <c r="J326" s="1354"/>
      <c r="K326" s="1356"/>
      <c r="L326" s="1356"/>
      <c r="M326" s="929"/>
      <c r="N326" s="929"/>
      <c r="O326" s="930"/>
      <c r="P326" s="929"/>
      <c r="Q326" s="930"/>
      <c r="R326" s="930"/>
      <c r="S326" s="930"/>
      <c r="T326" s="930"/>
      <c r="U326" s="930"/>
      <c r="V326" s="930"/>
      <c r="W326" s="930"/>
      <c r="X326" s="930"/>
      <c r="Y326" s="930"/>
      <c r="Z326" s="929"/>
      <c r="AA326" s="1360"/>
      <c r="AB326" s="1360"/>
      <c r="AC326" s="1379"/>
      <c r="AD326" s="1383"/>
      <c r="AE326" s="1374"/>
      <c r="AF326" s="1377"/>
      <c r="AG326" s="257">
        <f>IF(L326=L325,0,IF(L326=L324,0,IF(L326=L323,0,IF(L326=L322,0,IF(L326=L321,0,IF(L326=L320,0,1))))))</f>
        <v>0</v>
      </c>
      <c r="AH326" s="257" t="s">
        <v>369</v>
      </c>
      <c r="AI326" s="257" t="str">
        <f t="shared" ref="AI326:AI389" si="12">$C$1</f>
        <v>??</v>
      </c>
      <c r="AJ326" s="286">
        <f t="shared" si="11"/>
        <v>0</v>
      </c>
    </row>
    <row r="327" spans="1:36" ht="12.95" customHeight="1" thickBot="1" x14ac:dyDescent="0.25">
      <c r="A327" s="1341"/>
      <c r="B327" s="1344"/>
      <c r="C327" s="1347"/>
      <c r="D327" s="1350"/>
      <c r="E327" s="1353"/>
      <c r="F327" s="1344"/>
      <c r="G327" s="1372"/>
      <c r="H327" s="1357"/>
      <c r="I327" s="1357"/>
      <c r="J327" s="1355"/>
      <c r="K327" s="1357"/>
      <c r="L327" s="1357"/>
      <c r="M327" s="287"/>
      <c r="N327" s="287"/>
      <c r="O327" s="288"/>
      <c r="P327" s="287"/>
      <c r="Q327" s="288"/>
      <c r="R327" s="288"/>
      <c r="S327" s="288"/>
      <c r="T327" s="288"/>
      <c r="U327" s="288"/>
      <c r="V327" s="288"/>
      <c r="W327" s="288"/>
      <c r="X327" s="288"/>
      <c r="Y327" s="288"/>
      <c r="Z327" s="287"/>
      <c r="AA327" s="1361"/>
      <c r="AB327" s="1361"/>
      <c r="AC327" s="1380"/>
      <c r="AD327" s="1384"/>
      <c r="AE327" s="1375"/>
      <c r="AF327" s="1378"/>
      <c r="AG327" s="257">
        <f>IF(L327=L326,0,IF(L327=L325,0,IF(L327=L324,0,IF(L327=L323,0,IF(L327=L322,0,IF(L326=L321,0,IF(L327=L320,0,1)))))))</f>
        <v>0</v>
      </c>
      <c r="AH327" s="257" t="s">
        <v>369</v>
      </c>
      <c r="AI327" s="257" t="str">
        <f t="shared" si="12"/>
        <v>??</v>
      </c>
      <c r="AJ327" s="286">
        <f t="shared" si="11"/>
        <v>0</v>
      </c>
    </row>
    <row r="328" spans="1:36" ht="12.95" customHeight="1" thickTop="1" x14ac:dyDescent="0.2">
      <c r="A328" s="1339"/>
      <c r="B328" s="1342"/>
      <c r="C328" s="1345"/>
      <c r="D328" s="1348"/>
      <c r="E328" s="1351"/>
      <c r="F328" s="1343"/>
      <c r="G328" s="1370"/>
      <c r="H328" s="1342"/>
      <c r="I328" s="283" t="s">
        <v>10</v>
      </c>
      <c r="J328" s="1354"/>
      <c r="K328" s="1342"/>
      <c r="L328" s="1358"/>
      <c r="M328" s="284"/>
      <c r="N328" s="284"/>
      <c r="O328" s="285"/>
      <c r="P328" s="284"/>
      <c r="Q328" s="285"/>
      <c r="R328" s="285"/>
      <c r="S328" s="285"/>
      <c r="T328" s="285"/>
      <c r="U328" s="285"/>
      <c r="V328" s="285"/>
      <c r="W328" s="285"/>
      <c r="X328" s="285"/>
      <c r="Y328" s="285"/>
      <c r="Z328" s="284"/>
      <c r="AA328" s="1359">
        <f>SUM(O328:Z335)</f>
        <v>0</v>
      </c>
      <c r="AB328" s="1359">
        <f>IF(AA328&gt;0,18,0)</f>
        <v>0</v>
      </c>
      <c r="AC328" s="1365">
        <f>IF((AA328-AB328)&gt;=0,AA328-AB328,0)</f>
        <v>0</v>
      </c>
      <c r="AD328" s="1382">
        <f>IF(AA328&lt;AB328,AA328,AB328)/IF(AB328=0,1,AB328)</f>
        <v>0</v>
      </c>
      <c r="AE328" s="1373" t="str">
        <f>IF(AD328=1,"pe",IF(AD328&gt;0,"ne",""))</f>
        <v/>
      </c>
      <c r="AF328" s="1376"/>
      <c r="AG328" s="257">
        <v>1</v>
      </c>
      <c r="AH328" s="257" t="s">
        <v>369</v>
      </c>
      <c r="AI328" s="257" t="str">
        <f t="shared" si="12"/>
        <v>??</v>
      </c>
      <c r="AJ328" s="286">
        <f>C328</f>
        <v>0</v>
      </c>
    </row>
    <row r="329" spans="1:36" ht="12.95" customHeight="1" x14ac:dyDescent="0.2">
      <c r="A329" s="1340"/>
      <c r="B329" s="1343"/>
      <c r="C329" s="1346"/>
      <c r="D329" s="1349"/>
      <c r="E329" s="1352"/>
      <c r="F329" s="1343"/>
      <c r="G329" s="1371"/>
      <c r="H329" s="1356"/>
      <c r="I329" s="1381"/>
      <c r="J329" s="1354"/>
      <c r="K329" s="1356"/>
      <c r="L329" s="1356"/>
      <c r="M329" s="929"/>
      <c r="N329" s="929"/>
      <c r="O329" s="930"/>
      <c r="P329" s="929"/>
      <c r="Q329" s="930"/>
      <c r="R329" s="930"/>
      <c r="S329" s="930"/>
      <c r="T329" s="930"/>
      <c r="U329" s="930"/>
      <c r="V329" s="930"/>
      <c r="W329" s="930"/>
      <c r="X329" s="930"/>
      <c r="Y329" s="930"/>
      <c r="Z329" s="929"/>
      <c r="AA329" s="1360"/>
      <c r="AB329" s="1360"/>
      <c r="AC329" s="1366"/>
      <c r="AD329" s="1383"/>
      <c r="AE329" s="1374"/>
      <c r="AF329" s="1377"/>
      <c r="AG329" s="257">
        <f>IF(L329=L328,0,1)</f>
        <v>0</v>
      </c>
      <c r="AH329" s="257" t="s">
        <v>369</v>
      </c>
      <c r="AI329" s="257" t="str">
        <f t="shared" si="12"/>
        <v>??</v>
      </c>
      <c r="AJ329" s="286">
        <f>AJ328</f>
        <v>0</v>
      </c>
    </row>
    <row r="330" spans="1:36" ht="12.95" customHeight="1" x14ac:dyDescent="0.2">
      <c r="A330" s="1340"/>
      <c r="B330" s="1343"/>
      <c r="C330" s="1346"/>
      <c r="D330" s="1349"/>
      <c r="E330" s="1352"/>
      <c r="F330" s="1343"/>
      <c r="G330" s="1371"/>
      <c r="H330" s="1356"/>
      <c r="I330" s="1356"/>
      <c r="J330" s="1354"/>
      <c r="K330" s="1356"/>
      <c r="L330" s="1356"/>
      <c r="M330" s="929"/>
      <c r="N330" s="929"/>
      <c r="O330" s="930"/>
      <c r="P330" s="929"/>
      <c r="Q330" s="930"/>
      <c r="R330" s="930"/>
      <c r="S330" s="930"/>
      <c r="T330" s="930"/>
      <c r="U330" s="930"/>
      <c r="V330" s="930"/>
      <c r="W330" s="930"/>
      <c r="X330" s="930"/>
      <c r="Y330" s="930"/>
      <c r="Z330" s="929"/>
      <c r="AA330" s="1360"/>
      <c r="AB330" s="1360"/>
      <c r="AC330" s="1366"/>
      <c r="AD330" s="1383"/>
      <c r="AE330" s="1374"/>
      <c r="AF330" s="1377"/>
      <c r="AG330" s="257">
        <f>IF(L330=L329,0,IF(L330=L328,0,1))</f>
        <v>0</v>
      </c>
      <c r="AH330" s="257" t="s">
        <v>369</v>
      </c>
      <c r="AI330" s="257" t="str">
        <f t="shared" si="12"/>
        <v>??</v>
      </c>
      <c r="AJ330" s="286">
        <f t="shared" si="11"/>
        <v>0</v>
      </c>
    </row>
    <row r="331" spans="1:36" ht="12.95" customHeight="1" x14ac:dyDescent="0.2">
      <c r="A331" s="1340"/>
      <c r="B331" s="1343"/>
      <c r="C331" s="1346"/>
      <c r="D331" s="1349"/>
      <c r="E331" s="1352"/>
      <c r="F331" s="1343"/>
      <c r="G331" s="1371"/>
      <c r="H331" s="1356"/>
      <c r="I331" s="1356"/>
      <c r="J331" s="1354"/>
      <c r="K331" s="1356"/>
      <c r="L331" s="1356"/>
      <c r="M331" s="929"/>
      <c r="N331" s="929"/>
      <c r="O331" s="930"/>
      <c r="P331" s="929"/>
      <c r="Q331" s="930"/>
      <c r="R331" s="930"/>
      <c r="S331" s="930"/>
      <c r="T331" s="930"/>
      <c r="U331" s="930"/>
      <c r="V331" s="930"/>
      <c r="W331" s="930"/>
      <c r="X331" s="930"/>
      <c r="Y331" s="930"/>
      <c r="Z331" s="929"/>
      <c r="AA331" s="1360"/>
      <c r="AB331" s="1360"/>
      <c r="AC331" s="1366"/>
      <c r="AD331" s="1383"/>
      <c r="AE331" s="1374"/>
      <c r="AF331" s="1377"/>
      <c r="AG331" s="257">
        <f>IF(L331=L330,0,IF(L331=L329,0,IF(L331=L328,0,1)))</f>
        <v>0</v>
      </c>
      <c r="AH331" s="257" t="s">
        <v>369</v>
      </c>
      <c r="AI331" s="257" t="str">
        <f t="shared" si="12"/>
        <v>??</v>
      </c>
      <c r="AJ331" s="286">
        <f t="shared" si="11"/>
        <v>0</v>
      </c>
    </row>
    <row r="332" spans="1:36" ht="12.95" customHeight="1" x14ac:dyDescent="0.2">
      <c r="A332" s="1340"/>
      <c r="B332" s="1343"/>
      <c r="C332" s="1346"/>
      <c r="D332" s="1349"/>
      <c r="E332" s="1352"/>
      <c r="F332" s="1343"/>
      <c r="G332" s="1371"/>
      <c r="H332" s="1356"/>
      <c r="I332" s="1356"/>
      <c r="J332" s="1354"/>
      <c r="K332" s="1356"/>
      <c r="L332" s="1356"/>
      <c r="M332" s="929"/>
      <c r="N332" s="929"/>
      <c r="O332" s="930"/>
      <c r="P332" s="929"/>
      <c r="Q332" s="930"/>
      <c r="R332" s="930"/>
      <c r="S332" s="930"/>
      <c r="T332" s="930"/>
      <c r="U332" s="930"/>
      <c r="V332" s="930"/>
      <c r="W332" s="930"/>
      <c r="X332" s="930"/>
      <c r="Y332" s="930"/>
      <c r="Z332" s="929"/>
      <c r="AA332" s="1360"/>
      <c r="AB332" s="1360"/>
      <c r="AC332" s="1366"/>
      <c r="AD332" s="1383"/>
      <c r="AE332" s="1374"/>
      <c r="AF332" s="1377"/>
      <c r="AG332" s="257">
        <f>IF(L332=L331,0,IF(L332=L330,0,IF(L332=L329,0,IF(L332=L328,0,1))))</f>
        <v>0</v>
      </c>
      <c r="AH332" s="257" t="s">
        <v>369</v>
      </c>
      <c r="AI332" s="257" t="str">
        <f t="shared" si="12"/>
        <v>??</v>
      </c>
      <c r="AJ332" s="286">
        <f t="shared" si="11"/>
        <v>0</v>
      </c>
    </row>
    <row r="333" spans="1:36" ht="12.95" customHeight="1" x14ac:dyDescent="0.2">
      <c r="A333" s="1340"/>
      <c r="B333" s="1343"/>
      <c r="C333" s="1346"/>
      <c r="D333" s="1349"/>
      <c r="E333" s="1352"/>
      <c r="F333" s="1343"/>
      <c r="G333" s="1371"/>
      <c r="H333" s="1356"/>
      <c r="I333" s="1356"/>
      <c r="J333" s="1354"/>
      <c r="K333" s="1356"/>
      <c r="L333" s="1356"/>
      <c r="M333" s="929"/>
      <c r="N333" s="929"/>
      <c r="O333" s="930"/>
      <c r="P333" s="929"/>
      <c r="Q333" s="930"/>
      <c r="R333" s="930"/>
      <c r="S333" s="930"/>
      <c r="T333" s="930"/>
      <c r="U333" s="930"/>
      <c r="V333" s="930"/>
      <c r="W333" s="930"/>
      <c r="X333" s="930"/>
      <c r="Y333" s="930"/>
      <c r="Z333" s="929"/>
      <c r="AA333" s="1360"/>
      <c r="AB333" s="1360"/>
      <c r="AC333" s="1379" t="str">
        <f>IF(AC328=0,"",IF(AC328&gt;9,"Błąd",""))</f>
        <v/>
      </c>
      <c r="AD333" s="1383"/>
      <c r="AE333" s="1374"/>
      <c r="AF333" s="1377"/>
      <c r="AG333" s="257">
        <f>IF(L333=L332,0,IF(L333=L331,0,IF(L333=L330,0,IF(L333=L329,0,IF(L333=L328,0,1)))))</f>
        <v>0</v>
      </c>
      <c r="AH333" s="257" t="s">
        <v>369</v>
      </c>
      <c r="AI333" s="257" t="str">
        <f t="shared" si="12"/>
        <v>??</v>
      </c>
      <c r="AJ333" s="286">
        <f t="shared" si="11"/>
        <v>0</v>
      </c>
    </row>
    <row r="334" spans="1:36" ht="12.95" customHeight="1" x14ac:dyDescent="0.2">
      <c r="A334" s="1340"/>
      <c r="B334" s="1343"/>
      <c r="C334" s="1346"/>
      <c r="D334" s="1349"/>
      <c r="E334" s="1352"/>
      <c r="F334" s="1343"/>
      <c r="G334" s="1371"/>
      <c r="H334" s="1356"/>
      <c r="I334" s="1356"/>
      <c r="J334" s="1354"/>
      <c r="K334" s="1356"/>
      <c r="L334" s="1356"/>
      <c r="M334" s="929"/>
      <c r="N334" s="929"/>
      <c r="O334" s="930"/>
      <c r="P334" s="929"/>
      <c r="Q334" s="930"/>
      <c r="R334" s="930"/>
      <c r="S334" s="930"/>
      <c r="T334" s="930"/>
      <c r="U334" s="930"/>
      <c r="V334" s="930"/>
      <c r="W334" s="930"/>
      <c r="X334" s="930"/>
      <c r="Y334" s="930"/>
      <c r="Z334" s="929"/>
      <c r="AA334" s="1360"/>
      <c r="AB334" s="1360"/>
      <c r="AC334" s="1379"/>
      <c r="AD334" s="1383"/>
      <c r="AE334" s="1374"/>
      <c r="AF334" s="1377"/>
      <c r="AG334" s="257">
        <f>IF(L334=L333,0,IF(L334=L332,0,IF(L334=L331,0,IF(L334=L330,0,IF(L334=L329,0,IF(L334=L328,0,1))))))</f>
        <v>0</v>
      </c>
      <c r="AH334" s="257" t="s">
        <v>369</v>
      </c>
      <c r="AI334" s="257" t="str">
        <f t="shared" si="12"/>
        <v>??</v>
      </c>
      <c r="AJ334" s="286">
        <f t="shared" si="11"/>
        <v>0</v>
      </c>
    </row>
    <row r="335" spans="1:36" ht="12.95" customHeight="1" thickBot="1" x14ac:dyDescent="0.25">
      <c r="A335" s="1341"/>
      <c r="B335" s="1344"/>
      <c r="C335" s="1347"/>
      <c r="D335" s="1350"/>
      <c r="E335" s="1353"/>
      <c r="F335" s="1344"/>
      <c r="G335" s="1372"/>
      <c r="H335" s="1357"/>
      <c r="I335" s="1357"/>
      <c r="J335" s="1355"/>
      <c r="K335" s="1357"/>
      <c r="L335" s="1357"/>
      <c r="M335" s="287"/>
      <c r="N335" s="287"/>
      <c r="O335" s="288"/>
      <c r="P335" s="287"/>
      <c r="Q335" s="288"/>
      <c r="R335" s="288"/>
      <c r="S335" s="288"/>
      <c r="T335" s="288"/>
      <c r="U335" s="288"/>
      <c r="V335" s="288"/>
      <c r="W335" s="288"/>
      <c r="X335" s="288"/>
      <c r="Y335" s="288"/>
      <c r="Z335" s="287"/>
      <c r="AA335" s="1361"/>
      <c r="AB335" s="1361"/>
      <c r="AC335" s="1380"/>
      <c r="AD335" s="1384"/>
      <c r="AE335" s="1375"/>
      <c r="AF335" s="1378"/>
      <c r="AG335" s="257">
        <f>IF(L335=L334,0,IF(L335=L333,0,IF(L335=L332,0,IF(L335=L331,0,IF(L335=L330,0,IF(L334=L329,0,IF(L335=L328,0,1)))))))</f>
        <v>0</v>
      </c>
      <c r="AH335" s="257" t="s">
        <v>369</v>
      </c>
      <c r="AI335" s="257" t="str">
        <f t="shared" si="12"/>
        <v>??</v>
      </c>
      <c r="AJ335" s="286">
        <f t="shared" si="11"/>
        <v>0</v>
      </c>
    </row>
    <row r="336" spans="1:36" ht="12.95" customHeight="1" thickTop="1" x14ac:dyDescent="0.2">
      <c r="A336" s="1339"/>
      <c r="B336" s="1342"/>
      <c r="C336" s="1345"/>
      <c r="D336" s="1348"/>
      <c r="E336" s="1351"/>
      <c r="F336" s="1343"/>
      <c r="G336" s="1370"/>
      <c r="H336" s="1342"/>
      <c r="I336" s="283" t="s">
        <v>10</v>
      </c>
      <c r="J336" s="1354"/>
      <c r="K336" s="1342"/>
      <c r="L336" s="1358"/>
      <c r="M336" s="284"/>
      <c r="N336" s="284"/>
      <c r="O336" s="285"/>
      <c r="P336" s="284"/>
      <c r="Q336" s="285"/>
      <c r="R336" s="285"/>
      <c r="S336" s="285"/>
      <c r="T336" s="285"/>
      <c r="U336" s="285"/>
      <c r="V336" s="285"/>
      <c r="W336" s="285"/>
      <c r="X336" s="285"/>
      <c r="Y336" s="285"/>
      <c r="Z336" s="284"/>
      <c r="AA336" s="1359">
        <f>SUM(O336:Z343)</f>
        <v>0</v>
      </c>
      <c r="AB336" s="1359">
        <f>IF(AA336&gt;0,18,0)</f>
        <v>0</v>
      </c>
      <c r="AC336" s="1365">
        <f>IF((AA336-AB336)&gt;=0,AA336-AB336,0)</f>
        <v>0</v>
      </c>
      <c r="AD336" s="1382">
        <f>IF(AA336&lt;AB336,AA336,AB336)/IF(AB336=0,1,AB336)</f>
        <v>0</v>
      </c>
      <c r="AE336" s="1373" t="str">
        <f>IF(AD336=1,"pe",IF(AD336&gt;0,"ne",""))</f>
        <v/>
      </c>
      <c r="AF336" s="1376"/>
      <c r="AG336" s="257">
        <v>1</v>
      </c>
      <c r="AH336" s="257" t="s">
        <v>369</v>
      </c>
      <c r="AI336" s="257" t="str">
        <f t="shared" si="12"/>
        <v>??</v>
      </c>
      <c r="AJ336" s="286">
        <f>C336</f>
        <v>0</v>
      </c>
    </row>
    <row r="337" spans="1:36" ht="12.95" customHeight="1" x14ac:dyDescent="0.2">
      <c r="A337" s="1340"/>
      <c r="B337" s="1343"/>
      <c r="C337" s="1346"/>
      <c r="D337" s="1349"/>
      <c r="E337" s="1352"/>
      <c r="F337" s="1343"/>
      <c r="G337" s="1371"/>
      <c r="H337" s="1356"/>
      <c r="I337" s="1381"/>
      <c r="J337" s="1354"/>
      <c r="K337" s="1356"/>
      <c r="L337" s="1356"/>
      <c r="M337" s="929"/>
      <c r="N337" s="929"/>
      <c r="O337" s="930"/>
      <c r="P337" s="929"/>
      <c r="Q337" s="930"/>
      <c r="R337" s="930"/>
      <c r="S337" s="930"/>
      <c r="T337" s="930"/>
      <c r="U337" s="930"/>
      <c r="V337" s="930"/>
      <c r="W337" s="930"/>
      <c r="X337" s="930"/>
      <c r="Y337" s="930"/>
      <c r="Z337" s="929"/>
      <c r="AA337" s="1360"/>
      <c r="AB337" s="1360"/>
      <c r="AC337" s="1366"/>
      <c r="AD337" s="1383"/>
      <c r="AE337" s="1374"/>
      <c r="AF337" s="1377"/>
      <c r="AG337" s="257">
        <f>IF(L337=L336,0,1)</f>
        <v>0</v>
      </c>
      <c r="AH337" s="257" t="s">
        <v>369</v>
      </c>
      <c r="AI337" s="257" t="str">
        <f t="shared" si="12"/>
        <v>??</v>
      </c>
      <c r="AJ337" s="286">
        <f t="shared" ref="AJ337:AJ399" si="13">AJ336</f>
        <v>0</v>
      </c>
    </row>
    <row r="338" spans="1:36" ht="12.95" customHeight="1" x14ac:dyDescent="0.2">
      <c r="A338" s="1340"/>
      <c r="B338" s="1343"/>
      <c r="C338" s="1346"/>
      <c r="D338" s="1349"/>
      <c r="E338" s="1352"/>
      <c r="F338" s="1343"/>
      <c r="G338" s="1371"/>
      <c r="H338" s="1356"/>
      <c r="I338" s="1356"/>
      <c r="J338" s="1354"/>
      <c r="K338" s="1356"/>
      <c r="L338" s="1356"/>
      <c r="M338" s="929"/>
      <c r="N338" s="929"/>
      <c r="O338" s="930"/>
      <c r="P338" s="929"/>
      <c r="Q338" s="930"/>
      <c r="R338" s="930"/>
      <c r="S338" s="930"/>
      <c r="T338" s="930"/>
      <c r="U338" s="930"/>
      <c r="V338" s="930"/>
      <c r="W338" s="930"/>
      <c r="X338" s="930"/>
      <c r="Y338" s="930"/>
      <c r="Z338" s="929"/>
      <c r="AA338" s="1360"/>
      <c r="AB338" s="1360"/>
      <c r="AC338" s="1366"/>
      <c r="AD338" s="1383"/>
      <c r="AE338" s="1374"/>
      <c r="AF338" s="1377"/>
      <c r="AG338" s="257">
        <f>IF(L338=L337,0,IF(L338=L336,0,1))</f>
        <v>0</v>
      </c>
      <c r="AH338" s="257" t="s">
        <v>369</v>
      </c>
      <c r="AI338" s="257" t="str">
        <f t="shared" si="12"/>
        <v>??</v>
      </c>
      <c r="AJ338" s="286">
        <f t="shared" si="13"/>
        <v>0</v>
      </c>
    </row>
    <row r="339" spans="1:36" ht="12.95" customHeight="1" x14ac:dyDescent="0.2">
      <c r="A339" s="1340"/>
      <c r="B339" s="1343"/>
      <c r="C339" s="1346"/>
      <c r="D339" s="1349"/>
      <c r="E339" s="1352"/>
      <c r="F339" s="1343"/>
      <c r="G339" s="1371"/>
      <c r="H339" s="1356"/>
      <c r="I339" s="1356"/>
      <c r="J339" s="1354"/>
      <c r="K339" s="1356"/>
      <c r="L339" s="1356"/>
      <c r="M339" s="929"/>
      <c r="N339" s="929"/>
      <c r="O339" s="930"/>
      <c r="P339" s="929"/>
      <c r="Q339" s="930"/>
      <c r="R339" s="930"/>
      <c r="S339" s="930"/>
      <c r="T339" s="930"/>
      <c r="U339" s="930"/>
      <c r="V339" s="930"/>
      <c r="W339" s="930"/>
      <c r="X339" s="930"/>
      <c r="Y339" s="930"/>
      <c r="Z339" s="929"/>
      <c r="AA339" s="1360"/>
      <c r="AB339" s="1360"/>
      <c r="AC339" s="1366"/>
      <c r="AD339" s="1383"/>
      <c r="AE339" s="1374"/>
      <c r="AF339" s="1377"/>
      <c r="AG339" s="257">
        <f>IF(L339=L338,0,IF(L339=L337,0,IF(L339=L336,0,1)))</f>
        <v>0</v>
      </c>
      <c r="AH339" s="257" t="s">
        <v>369</v>
      </c>
      <c r="AI339" s="257" t="str">
        <f t="shared" si="12"/>
        <v>??</v>
      </c>
      <c r="AJ339" s="286">
        <f t="shared" si="13"/>
        <v>0</v>
      </c>
    </row>
    <row r="340" spans="1:36" ht="12.95" customHeight="1" x14ac:dyDescent="0.2">
      <c r="A340" s="1340"/>
      <c r="B340" s="1343"/>
      <c r="C340" s="1346"/>
      <c r="D340" s="1349"/>
      <c r="E340" s="1352"/>
      <c r="F340" s="1343"/>
      <c r="G340" s="1371"/>
      <c r="H340" s="1356"/>
      <c r="I340" s="1356"/>
      <c r="J340" s="1354"/>
      <c r="K340" s="1356"/>
      <c r="L340" s="1356"/>
      <c r="M340" s="929"/>
      <c r="N340" s="929"/>
      <c r="O340" s="930"/>
      <c r="P340" s="929"/>
      <c r="Q340" s="930"/>
      <c r="R340" s="930"/>
      <c r="S340" s="930"/>
      <c r="T340" s="930"/>
      <c r="U340" s="930"/>
      <c r="V340" s="930"/>
      <c r="W340" s="930"/>
      <c r="X340" s="930"/>
      <c r="Y340" s="930"/>
      <c r="Z340" s="929"/>
      <c r="AA340" s="1360"/>
      <c r="AB340" s="1360"/>
      <c r="AC340" s="1366"/>
      <c r="AD340" s="1383"/>
      <c r="AE340" s="1374"/>
      <c r="AF340" s="1377"/>
      <c r="AG340" s="257">
        <f>IF(L340=L339,0,IF(L340=L338,0,IF(L340=L337,0,IF(L340=L336,0,1))))</f>
        <v>0</v>
      </c>
      <c r="AH340" s="257" t="s">
        <v>369</v>
      </c>
      <c r="AI340" s="257" t="str">
        <f t="shared" si="12"/>
        <v>??</v>
      </c>
      <c r="AJ340" s="286">
        <f t="shared" si="13"/>
        <v>0</v>
      </c>
    </row>
    <row r="341" spans="1:36" ht="12.95" customHeight="1" x14ac:dyDescent="0.2">
      <c r="A341" s="1340"/>
      <c r="B341" s="1343"/>
      <c r="C341" s="1346"/>
      <c r="D341" s="1349"/>
      <c r="E341" s="1352"/>
      <c r="F341" s="1343"/>
      <c r="G341" s="1371"/>
      <c r="H341" s="1356"/>
      <c r="I341" s="1356"/>
      <c r="J341" s="1354"/>
      <c r="K341" s="1356"/>
      <c r="L341" s="1356"/>
      <c r="M341" s="929"/>
      <c r="N341" s="929"/>
      <c r="O341" s="930"/>
      <c r="P341" s="929"/>
      <c r="Q341" s="930"/>
      <c r="R341" s="930"/>
      <c r="S341" s="930"/>
      <c r="T341" s="930"/>
      <c r="U341" s="930"/>
      <c r="V341" s="930"/>
      <c r="W341" s="930"/>
      <c r="X341" s="930"/>
      <c r="Y341" s="930"/>
      <c r="Z341" s="929"/>
      <c r="AA341" s="1360"/>
      <c r="AB341" s="1360"/>
      <c r="AC341" s="1379" t="str">
        <f>IF(AC336=0,"",IF(AC336&gt;9,"Błąd",""))</f>
        <v/>
      </c>
      <c r="AD341" s="1383"/>
      <c r="AE341" s="1374"/>
      <c r="AF341" s="1377"/>
      <c r="AG341" s="257">
        <f>IF(L341=L340,0,IF(L341=L339,0,IF(L341=L338,0,IF(L341=L337,0,IF(L341=L336,0,1)))))</f>
        <v>0</v>
      </c>
      <c r="AH341" s="257" t="s">
        <v>369</v>
      </c>
      <c r="AI341" s="257" t="str">
        <f t="shared" si="12"/>
        <v>??</v>
      </c>
      <c r="AJ341" s="286">
        <f t="shared" si="13"/>
        <v>0</v>
      </c>
    </row>
    <row r="342" spans="1:36" ht="12.95" customHeight="1" x14ac:dyDescent="0.2">
      <c r="A342" s="1340"/>
      <c r="B342" s="1343"/>
      <c r="C342" s="1346"/>
      <c r="D342" s="1349"/>
      <c r="E342" s="1352"/>
      <c r="F342" s="1343"/>
      <c r="G342" s="1371"/>
      <c r="H342" s="1356"/>
      <c r="I342" s="1356"/>
      <c r="J342" s="1354"/>
      <c r="K342" s="1356"/>
      <c r="L342" s="1356"/>
      <c r="M342" s="929"/>
      <c r="N342" s="929"/>
      <c r="O342" s="930"/>
      <c r="P342" s="929"/>
      <c r="Q342" s="930"/>
      <c r="R342" s="930"/>
      <c r="S342" s="930"/>
      <c r="T342" s="930"/>
      <c r="U342" s="930"/>
      <c r="V342" s="930"/>
      <c r="W342" s="930"/>
      <c r="X342" s="930"/>
      <c r="Y342" s="930"/>
      <c r="Z342" s="929"/>
      <c r="AA342" s="1360"/>
      <c r="AB342" s="1360"/>
      <c r="AC342" s="1379"/>
      <c r="AD342" s="1383"/>
      <c r="AE342" s="1374"/>
      <c r="AF342" s="1377"/>
      <c r="AG342" s="257">
        <f>IF(L342=L341,0,IF(L342=L340,0,IF(L342=L339,0,IF(L342=L338,0,IF(L342=L337,0,IF(L342=L336,0,1))))))</f>
        <v>0</v>
      </c>
      <c r="AH342" s="257" t="s">
        <v>369</v>
      </c>
      <c r="AI342" s="257" t="str">
        <f t="shared" si="12"/>
        <v>??</v>
      </c>
      <c r="AJ342" s="286">
        <f t="shared" si="13"/>
        <v>0</v>
      </c>
    </row>
    <row r="343" spans="1:36" ht="12.95" customHeight="1" thickBot="1" x14ac:dyDescent="0.25">
      <c r="A343" s="1341"/>
      <c r="B343" s="1344"/>
      <c r="C343" s="1347"/>
      <c r="D343" s="1350"/>
      <c r="E343" s="1353"/>
      <c r="F343" s="1344"/>
      <c r="G343" s="1372"/>
      <c r="H343" s="1357"/>
      <c r="I343" s="1357"/>
      <c r="J343" s="1355"/>
      <c r="K343" s="1357"/>
      <c r="L343" s="1357"/>
      <c r="M343" s="287"/>
      <c r="N343" s="287"/>
      <c r="O343" s="288"/>
      <c r="P343" s="287"/>
      <c r="Q343" s="288"/>
      <c r="R343" s="288"/>
      <c r="S343" s="288"/>
      <c r="T343" s="288"/>
      <c r="U343" s="288"/>
      <c r="V343" s="288"/>
      <c r="W343" s="288"/>
      <c r="X343" s="288"/>
      <c r="Y343" s="288"/>
      <c r="Z343" s="287"/>
      <c r="AA343" s="1361"/>
      <c r="AB343" s="1361"/>
      <c r="AC343" s="1380"/>
      <c r="AD343" s="1384"/>
      <c r="AE343" s="1375"/>
      <c r="AF343" s="1378"/>
      <c r="AG343" s="257">
        <f>IF(L343=L342,0,IF(L343=L341,0,IF(L343=L340,0,IF(L343=L339,0,IF(L343=L338,0,IF(L342=L337,0,IF(L343=L336,0,1)))))))</f>
        <v>0</v>
      </c>
      <c r="AH343" s="257" t="s">
        <v>369</v>
      </c>
      <c r="AI343" s="257" t="str">
        <f t="shared" si="12"/>
        <v>??</v>
      </c>
      <c r="AJ343" s="286">
        <f t="shared" si="13"/>
        <v>0</v>
      </c>
    </row>
    <row r="344" spans="1:36" ht="12.95" customHeight="1" thickTop="1" x14ac:dyDescent="0.2">
      <c r="A344" s="1339"/>
      <c r="B344" s="1342"/>
      <c r="C344" s="1345"/>
      <c r="D344" s="1348"/>
      <c r="E344" s="1351"/>
      <c r="F344" s="1343"/>
      <c r="G344" s="1370"/>
      <c r="H344" s="1342"/>
      <c r="I344" s="283" t="s">
        <v>10</v>
      </c>
      <c r="J344" s="1354"/>
      <c r="K344" s="1342"/>
      <c r="L344" s="1358"/>
      <c r="M344" s="284"/>
      <c r="N344" s="284"/>
      <c r="O344" s="285"/>
      <c r="P344" s="284"/>
      <c r="Q344" s="285"/>
      <c r="R344" s="285"/>
      <c r="S344" s="285"/>
      <c r="T344" s="285"/>
      <c r="U344" s="285"/>
      <c r="V344" s="285"/>
      <c r="W344" s="285"/>
      <c r="X344" s="285"/>
      <c r="Y344" s="285"/>
      <c r="Z344" s="284"/>
      <c r="AA344" s="1359">
        <f>SUM(O344:Z351)</f>
        <v>0</v>
      </c>
      <c r="AB344" s="1359">
        <f>IF(AA344&gt;0,18,0)</f>
        <v>0</v>
      </c>
      <c r="AC344" s="1365">
        <f>IF((AA344-AB344)&gt;=0,AA344-AB344,0)</f>
        <v>0</v>
      </c>
      <c r="AD344" s="1382">
        <f>IF(AA344&lt;AB344,AA344,AB344)/IF(AB344=0,1,AB344)</f>
        <v>0</v>
      </c>
      <c r="AE344" s="1373" t="str">
        <f>IF(AD344=1,"pe",IF(AD344&gt;0,"ne",""))</f>
        <v/>
      </c>
      <c r="AF344" s="1376"/>
      <c r="AG344" s="257">
        <v>1</v>
      </c>
      <c r="AH344" s="257" t="s">
        <v>369</v>
      </c>
      <c r="AI344" s="257" t="str">
        <f t="shared" si="12"/>
        <v>??</v>
      </c>
      <c r="AJ344" s="286">
        <f>C344</f>
        <v>0</v>
      </c>
    </row>
    <row r="345" spans="1:36" ht="12.95" customHeight="1" x14ac:dyDescent="0.2">
      <c r="A345" s="1340"/>
      <c r="B345" s="1343"/>
      <c r="C345" s="1346"/>
      <c r="D345" s="1349"/>
      <c r="E345" s="1352"/>
      <c r="F345" s="1343"/>
      <c r="G345" s="1371"/>
      <c r="H345" s="1356"/>
      <c r="I345" s="1381"/>
      <c r="J345" s="1354"/>
      <c r="K345" s="1356"/>
      <c r="L345" s="1356"/>
      <c r="M345" s="929"/>
      <c r="N345" s="929"/>
      <c r="O345" s="930"/>
      <c r="P345" s="929"/>
      <c r="Q345" s="930"/>
      <c r="R345" s="930"/>
      <c r="S345" s="930"/>
      <c r="T345" s="930"/>
      <c r="U345" s="930"/>
      <c r="V345" s="930"/>
      <c r="W345" s="930"/>
      <c r="X345" s="930"/>
      <c r="Y345" s="930"/>
      <c r="Z345" s="929"/>
      <c r="AA345" s="1360"/>
      <c r="AB345" s="1360"/>
      <c r="AC345" s="1366"/>
      <c r="AD345" s="1383"/>
      <c r="AE345" s="1374"/>
      <c r="AF345" s="1377"/>
      <c r="AG345" s="257">
        <f>IF(L345=L344,0,1)</f>
        <v>0</v>
      </c>
      <c r="AH345" s="257" t="s">
        <v>369</v>
      </c>
      <c r="AI345" s="257" t="str">
        <f t="shared" si="12"/>
        <v>??</v>
      </c>
      <c r="AJ345" s="286">
        <f>AJ344</f>
        <v>0</v>
      </c>
    </row>
    <row r="346" spans="1:36" ht="12.95" customHeight="1" x14ac:dyDescent="0.2">
      <c r="A346" s="1340"/>
      <c r="B346" s="1343"/>
      <c r="C346" s="1346"/>
      <c r="D346" s="1349"/>
      <c r="E346" s="1352"/>
      <c r="F346" s="1343"/>
      <c r="G346" s="1371"/>
      <c r="H346" s="1356"/>
      <c r="I346" s="1356"/>
      <c r="J346" s="1354"/>
      <c r="K346" s="1356"/>
      <c r="L346" s="1356"/>
      <c r="M346" s="929"/>
      <c r="N346" s="929"/>
      <c r="O346" s="930"/>
      <c r="P346" s="929"/>
      <c r="Q346" s="930"/>
      <c r="R346" s="930"/>
      <c r="S346" s="930"/>
      <c r="T346" s="930"/>
      <c r="U346" s="930"/>
      <c r="V346" s="930"/>
      <c r="W346" s="930"/>
      <c r="X346" s="930"/>
      <c r="Y346" s="930"/>
      <c r="Z346" s="929"/>
      <c r="AA346" s="1360"/>
      <c r="AB346" s="1360"/>
      <c r="AC346" s="1366"/>
      <c r="AD346" s="1383"/>
      <c r="AE346" s="1374"/>
      <c r="AF346" s="1377"/>
      <c r="AG346" s="257">
        <f>IF(L346=L345,0,IF(L346=L344,0,1))</f>
        <v>0</v>
      </c>
      <c r="AH346" s="257" t="s">
        <v>369</v>
      </c>
      <c r="AI346" s="257" t="str">
        <f t="shared" si="12"/>
        <v>??</v>
      </c>
      <c r="AJ346" s="286">
        <f t="shared" si="13"/>
        <v>0</v>
      </c>
    </row>
    <row r="347" spans="1:36" ht="12.95" customHeight="1" x14ac:dyDescent="0.2">
      <c r="A347" s="1340"/>
      <c r="B347" s="1343"/>
      <c r="C347" s="1346"/>
      <c r="D347" s="1349"/>
      <c r="E347" s="1352"/>
      <c r="F347" s="1343"/>
      <c r="G347" s="1371"/>
      <c r="H347" s="1356"/>
      <c r="I347" s="1356"/>
      <c r="J347" s="1354"/>
      <c r="K347" s="1356"/>
      <c r="L347" s="1356"/>
      <c r="M347" s="929"/>
      <c r="N347" s="929"/>
      <c r="O347" s="930"/>
      <c r="P347" s="929"/>
      <c r="Q347" s="930"/>
      <c r="R347" s="930"/>
      <c r="S347" s="930"/>
      <c r="T347" s="930"/>
      <c r="U347" s="930"/>
      <c r="V347" s="930"/>
      <c r="W347" s="930"/>
      <c r="X347" s="930"/>
      <c r="Y347" s="930"/>
      <c r="Z347" s="929"/>
      <c r="AA347" s="1360"/>
      <c r="AB347" s="1360"/>
      <c r="AC347" s="1366"/>
      <c r="AD347" s="1383"/>
      <c r="AE347" s="1374"/>
      <c r="AF347" s="1377"/>
      <c r="AG347" s="257">
        <f>IF(L347=L346,0,IF(L347=L345,0,IF(L347=L344,0,1)))</f>
        <v>0</v>
      </c>
      <c r="AH347" s="257" t="s">
        <v>369</v>
      </c>
      <c r="AI347" s="257" t="str">
        <f t="shared" si="12"/>
        <v>??</v>
      </c>
      <c r="AJ347" s="286">
        <f t="shared" si="13"/>
        <v>0</v>
      </c>
    </row>
    <row r="348" spans="1:36" ht="12.95" customHeight="1" x14ac:dyDescent="0.2">
      <c r="A348" s="1340"/>
      <c r="B348" s="1343"/>
      <c r="C348" s="1346"/>
      <c r="D348" s="1349"/>
      <c r="E348" s="1352"/>
      <c r="F348" s="1343"/>
      <c r="G348" s="1371"/>
      <c r="H348" s="1356"/>
      <c r="I348" s="1356"/>
      <c r="J348" s="1354"/>
      <c r="K348" s="1356"/>
      <c r="L348" s="1356"/>
      <c r="M348" s="929"/>
      <c r="N348" s="929"/>
      <c r="O348" s="930"/>
      <c r="P348" s="929"/>
      <c r="Q348" s="930"/>
      <c r="R348" s="930"/>
      <c r="S348" s="930"/>
      <c r="T348" s="930"/>
      <c r="U348" s="930"/>
      <c r="V348" s="930"/>
      <c r="W348" s="930"/>
      <c r="X348" s="930"/>
      <c r="Y348" s="930"/>
      <c r="Z348" s="929"/>
      <c r="AA348" s="1360"/>
      <c r="AB348" s="1360"/>
      <c r="AC348" s="1366"/>
      <c r="AD348" s="1383"/>
      <c r="AE348" s="1374"/>
      <c r="AF348" s="1377"/>
      <c r="AG348" s="257">
        <f>IF(L348=L347,0,IF(L348=L346,0,IF(L348=L345,0,IF(L348=L344,0,1))))</f>
        <v>0</v>
      </c>
      <c r="AH348" s="257" t="s">
        <v>369</v>
      </c>
      <c r="AI348" s="257" t="str">
        <f t="shared" si="12"/>
        <v>??</v>
      </c>
      <c r="AJ348" s="286">
        <f t="shared" si="13"/>
        <v>0</v>
      </c>
    </row>
    <row r="349" spans="1:36" ht="12.95" customHeight="1" x14ac:dyDescent="0.2">
      <c r="A349" s="1340"/>
      <c r="B349" s="1343"/>
      <c r="C349" s="1346"/>
      <c r="D349" s="1349"/>
      <c r="E349" s="1352"/>
      <c r="F349" s="1343"/>
      <c r="G349" s="1371"/>
      <c r="H349" s="1356"/>
      <c r="I349" s="1356"/>
      <c r="J349" s="1354"/>
      <c r="K349" s="1356"/>
      <c r="L349" s="1356"/>
      <c r="M349" s="929"/>
      <c r="N349" s="929"/>
      <c r="O349" s="930"/>
      <c r="P349" s="929"/>
      <c r="Q349" s="930"/>
      <c r="R349" s="930"/>
      <c r="S349" s="930"/>
      <c r="T349" s="930"/>
      <c r="U349" s="930"/>
      <c r="V349" s="930"/>
      <c r="W349" s="930"/>
      <c r="X349" s="930"/>
      <c r="Y349" s="930"/>
      <c r="Z349" s="929"/>
      <c r="AA349" s="1360"/>
      <c r="AB349" s="1360"/>
      <c r="AC349" s="1379" t="str">
        <f>IF(AC344=0,"",IF(AC344&gt;9,"Błąd",""))</f>
        <v/>
      </c>
      <c r="AD349" s="1383"/>
      <c r="AE349" s="1374"/>
      <c r="AF349" s="1377"/>
      <c r="AG349" s="257">
        <f>IF(L349=L348,0,IF(L349=L347,0,IF(L349=L346,0,IF(L349=L345,0,IF(L349=L344,0,1)))))</f>
        <v>0</v>
      </c>
      <c r="AH349" s="257" t="s">
        <v>369</v>
      </c>
      <c r="AI349" s="257" t="str">
        <f t="shared" si="12"/>
        <v>??</v>
      </c>
      <c r="AJ349" s="286">
        <f t="shared" si="13"/>
        <v>0</v>
      </c>
    </row>
    <row r="350" spans="1:36" ht="12.95" customHeight="1" x14ac:dyDescent="0.2">
      <c r="A350" s="1340"/>
      <c r="B350" s="1343"/>
      <c r="C350" s="1346"/>
      <c r="D350" s="1349"/>
      <c r="E350" s="1352"/>
      <c r="F350" s="1343"/>
      <c r="G350" s="1371"/>
      <c r="H350" s="1356"/>
      <c r="I350" s="1356"/>
      <c r="J350" s="1354"/>
      <c r="K350" s="1356"/>
      <c r="L350" s="1356"/>
      <c r="M350" s="929"/>
      <c r="N350" s="929"/>
      <c r="O350" s="930"/>
      <c r="P350" s="929"/>
      <c r="Q350" s="930"/>
      <c r="R350" s="930"/>
      <c r="S350" s="930"/>
      <c r="T350" s="930"/>
      <c r="U350" s="930"/>
      <c r="V350" s="930"/>
      <c r="W350" s="930"/>
      <c r="X350" s="930"/>
      <c r="Y350" s="930"/>
      <c r="Z350" s="929"/>
      <c r="AA350" s="1360"/>
      <c r="AB350" s="1360"/>
      <c r="AC350" s="1379"/>
      <c r="AD350" s="1383"/>
      <c r="AE350" s="1374"/>
      <c r="AF350" s="1377"/>
      <c r="AG350" s="257">
        <f>IF(L350=L349,0,IF(L350=L348,0,IF(L350=L347,0,IF(L350=L346,0,IF(L350=L345,0,IF(L350=L344,0,1))))))</f>
        <v>0</v>
      </c>
      <c r="AH350" s="257" t="s">
        <v>369</v>
      </c>
      <c r="AI350" s="257" t="str">
        <f t="shared" si="12"/>
        <v>??</v>
      </c>
      <c r="AJ350" s="286">
        <f t="shared" si="13"/>
        <v>0</v>
      </c>
    </row>
    <row r="351" spans="1:36" ht="12.95" customHeight="1" thickBot="1" x14ac:dyDescent="0.25">
      <c r="A351" s="1341"/>
      <c r="B351" s="1344"/>
      <c r="C351" s="1347"/>
      <c r="D351" s="1350"/>
      <c r="E351" s="1353"/>
      <c r="F351" s="1344"/>
      <c r="G351" s="1372"/>
      <c r="H351" s="1357"/>
      <c r="I351" s="1357"/>
      <c r="J351" s="1355"/>
      <c r="K351" s="1357"/>
      <c r="L351" s="1357"/>
      <c r="M351" s="287"/>
      <c r="N351" s="287"/>
      <c r="O351" s="288"/>
      <c r="P351" s="287"/>
      <c r="Q351" s="288"/>
      <c r="R351" s="288"/>
      <c r="S351" s="288"/>
      <c r="T351" s="288"/>
      <c r="U351" s="288"/>
      <c r="V351" s="288"/>
      <c r="W351" s="288"/>
      <c r="X351" s="288"/>
      <c r="Y351" s="288"/>
      <c r="Z351" s="287"/>
      <c r="AA351" s="1361"/>
      <c r="AB351" s="1361"/>
      <c r="AC351" s="1380"/>
      <c r="AD351" s="1384"/>
      <c r="AE351" s="1375"/>
      <c r="AF351" s="1378"/>
      <c r="AG351" s="257">
        <f>IF(L351=L350,0,IF(L351=L349,0,IF(L351=L348,0,IF(L351=L347,0,IF(L351=L346,0,IF(L350=L345,0,IF(L351=L344,0,1)))))))</f>
        <v>0</v>
      </c>
      <c r="AH351" s="257" t="s">
        <v>369</v>
      </c>
      <c r="AI351" s="257" t="str">
        <f t="shared" si="12"/>
        <v>??</v>
      </c>
      <c r="AJ351" s="286">
        <f t="shared" si="13"/>
        <v>0</v>
      </c>
    </row>
    <row r="352" spans="1:36" ht="12.95" customHeight="1" thickTop="1" x14ac:dyDescent="0.2">
      <c r="A352" s="1339"/>
      <c r="B352" s="1342"/>
      <c r="C352" s="1345"/>
      <c r="D352" s="1348"/>
      <c r="E352" s="1351"/>
      <c r="F352" s="1343"/>
      <c r="G352" s="1370"/>
      <c r="H352" s="1342"/>
      <c r="I352" s="283" t="s">
        <v>10</v>
      </c>
      <c r="J352" s="1354"/>
      <c r="K352" s="1342"/>
      <c r="L352" s="1358"/>
      <c r="M352" s="284"/>
      <c r="N352" s="284"/>
      <c r="O352" s="285"/>
      <c r="P352" s="284"/>
      <c r="Q352" s="285"/>
      <c r="R352" s="285"/>
      <c r="S352" s="285"/>
      <c r="T352" s="285"/>
      <c r="U352" s="285"/>
      <c r="V352" s="285"/>
      <c r="W352" s="285"/>
      <c r="X352" s="285"/>
      <c r="Y352" s="285"/>
      <c r="Z352" s="284"/>
      <c r="AA352" s="1359">
        <f>SUM(O352:Z359)</f>
        <v>0</v>
      </c>
      <c r="AB352" s="1359">
        <f>IF(AA352&gt;0,18,0)</f>
        <v>0</v>
      </c>
      <c r="AC352" s="1365">
        <f>IF((AA352-AB352)&gt;=0,AA352-AB352,0)</f>
        <v>0</v>
      </c>
      <c r="AD352" s="1382">
        <f>IF(AA352&lt;AB352,AA352,AB352)/IF(AB352=0,1,AB352)</f>
        <v>0</v>
      </c>
      <c r="AE352" s="1373" t="str">
        <f>IF(AD352=1,"pe",IF(AD352&gt;0,"ne",""))</f>
        <v/>
      </c>
      <c r="AF352" s="1376"/>
      <c r="AG352" s="257">
        <v>1</v>
      </c>
      <c r="AH352" s="257" t="s">
        <v>369</v>
      </c>
      <c r="AI352" s="257" t="str">
        <f t="shared" si="12"/>
        <v>??</v>
      </c>
      <c r="AJ352" s="286">
        <f>C352</f>
        <v>0</v>
      </c>
    </row>
    <row r="353" spans="1:36" ht="12.95" customHeight="1" x14ac:dyDescent="0.2">
      <c r="A353" s="1340"/>
      <c r="B353" s="1343"/>
      <c r="C353" s="1346"/>
      <c r="D353" s="1349"/>
      <c r="E353" s="1352"/>
      <c r="F353" s="1343"/>
      <c r="G353" s="1371"/>
      <c r="H353" s="1356"/>
      <c r="I353" s="1381"/>
      <c r="J353" s="1354"/>
      <c r="K353" s="1356"/>
      <c r="L353" s="1356"/>
      <c r="M353" s="929"/>
      <c r="N353" s="929"/>
      <c r="O353" s="930"/>
      <c r="P353" s="929"/>
      <c r="Q353" s="930"/>
      <c r="R353" s="930"/>
      <c r="S353" s="930"/>
      <c r="T353" s="930"/>
      <c r="U353" s="930"/>
      <c r="V353" s="930"/>
      <c r="W353" s="930"/>
      <c r="X353" s="930"/>
      <c r="Y353" s="930"/>
      <c r="Z353" s="929"/>
      <c r="AA353" s="1360"/>
      <c r="AB353" s="1360"/>
      <c r="AC353" s="1366"/>
      <c r="AD353" s="1383"/>
      <c r="AE353" s="1374"/>
      <c r="AF353" s="1377"/>
      <c r="AG353" s="257">
        <f>IF(L353=L352,0,1)</f>
        <v>0</v>
      </c>
      <c r="AH353" s="257" t="s">
        <v>369</v>
      </c>
      <c r="AI353" s="257" t="str">
        <f t="shared" si="12"/>
        <v>??</v>
      </c>
      <c r="AJ353" s="286">
        <f>AJ352</f>
        <v>0</v>
      </c>
    </row>
    <row r="354" spans="1:36" ht="12.95" customHeight="1" x14ac:dyDescent="0.2">
      <c r="A354" s="1340"/>
      <c r="B354" s="1343"/>
      <c r="C354" s="1346"/>
      <c r="D354" s="1349"/>
      <c r="E354" s="1352"/>
      <c r="F354" s="1343"/>
      <c r="G354" s="1371"/>
      <c r="H354" s="1356"/>
      <c r="I354" s="1356"/>
      <c r="J354" s="1354"/>
      <c r="K354" s="1356"/>
      <c r="L354" s="1356"/>
      <c r="M354" s="929"/>
      <c r="N354" s="929"/>
      <c r="O354" s="930"/>
      <c r="P354" s="929"/>
      <c r="Q354" s="930"/>
      <c r="R354" s="930"/>
      <c r="S354" s="930"/>
      <c r="T354" s="930"/>
      <c r="U354" s="930"/>
      <c r="V354" s="930"/>
      <c r="W354" s="930"/>
      <c r="X354" s="930"/>
      <c r="Y354" s="930"/>
      <c r="Z354" s="929"/>
      <c r="AA354" s="1360"/>
      <c r="AB354" s="1360"/>
      <c r="AC354" s="1366"/>
      <c r="AD354" s="1383"/>
      <c r="AE354" s="1374"/>
      <c r="AF354" s="1377"/>
      <c r="AG354" s="257">
        <f>IF(L354=L353,0,IF(L354=L352,0,1))</f>
        <v>0</v>
      </c>
      <c r="AH354" s="257" t="s">
        <v>369</v>
      </c>
      <c r="AI354" s="257" t="str">
        <f t="shared" si="12"/>
        <v>??</v>
      </c>
      <c r="AJ354" s="286">
        <f t="shared" si="13"/>
        <v>0</v>
      </c>
    </row>
    <row r="355" spans="1:36" ht="12.95" customHeight="1" x14ac:dyDescent="0.2">
      <c r="A355" s="1340"/>
      <c r="B355" s="1343"/>
      <c r="C355" s="1346"/>
      <c r="D355" s="1349"/>
      <c r="E355" s="1352"/>
      <c r="F355" s="1343"/>
      <c r="G355" s="1371"/>
      <c r="H355" s="1356"/>
      <c r="I355" s="1356"/>
      <c r="J355" s="1354"/>
      <c r="K355" s="1356"/>
      <c r="L355" s="1356"/>
      <c r="M355" s="929"/>
      <c r="N355" s="929"/>
      <c r="O355" s="930"/>
      <c r="P355" s="929"/>
      <c r="Q355" s="930"/>
      <c r="R355" s="930"/>
      <c r="S355" s="930"/>
      <c r="T355" s="930"/>
      <c r="U355" s="930"/>
      <c r="V355" s="930"/>
      <c r="W355" s="930"/>
      <c r="X355" s="930"/>
      <c r="Y355" s="930"/>
      <c r="Z355" s="929"/>
      <c r="AA355" s="1360"/>
      <c r="AB355" s="1360"/>
      <c r="AC355" s="1366"/>
      <c r="AD355" s="1383"/>
      <c r="AE355" s="1374"/>
      <c r="AF355" s="1377"/>
      <c r="AG355" s="257">
        <f>IF(L355=L354,0,IF(L355=L353,0,IF(L355=L352,0,1)))</f>
        <v>0</v>
      </c>
      <c r="AH355" s="257" t="s">
        <v>369</v>
      </c>
      <c r="AI355" s="257" t="str">
        <f t="shared" si="12"/>
        <v>??</v>
      </c>
      <c r="AJ355" s="286">
        <f t="shared" si="13"/>
        <v>0</v>
      </c>
    </row>
    <row r="356" spans="1:36" ht="12.95" customHeight="1" x14ac:dyDescent="0.2">
      <c r="A356" s="1340"/>
      <c r="B356" s="1343"/>
      <c r="C356" s="1346"/>
      <c r="D356" s="1349"/>
      <c r="E356" s="1352"/>
      <c r="F356" s="1343"/>
      <c r="G356" s="1371"/>
      <c r="H356" s="1356"/>
      <c r="I356" s="1356"/>
      <c r="J356" s="1354"/>
      <c r="K356" s="1356"/>
      <c r="L356" s="1356"/>
      <c r="M356" s="929"/>
      <c r="N356" s="929"/>
      <c r="O356" s="930"/>
      <c r="P356" s="929"/>
      <c r="Q356" s="930"/>
      <c r="R356" s="930"/>
      <c r="S356" s="930"/>
      <c r="T356" s="930"/>
      <c r="U356" s="930"/>
      <c r="V356" s="930"/>
      <c r="W356" s="930"/>
      <c r="X356" s="930"/>
      <c r="Y356" s="930"/>
      <c r="Z356" s="929"/>
      <c r="AA356" s="1360"/>
      <c r="AB356" s="1360"/>
      <c r="AC356" s="1366"/>
      <c r="AD356" s="1383"/>
      <c r="AE356" s="1374"/>
      <c r="AF356" s="1377"/>
      <c r="AG356" s="257">
        <f>IF(L356=L355,0,IF(L356=L354,0,IF(L356=L353,0,IF(L356=L352,0,1))))</f>
        <v>0</v>
      </c>
      <c r="AH356" s="257" t="s">
        <v>369</v>
      </c>
      <c r="AI356" s="257" t="str">
        <f t="shared" si="12"/>
        <v>??</v>
      </c>
      <c r="AJ356" s="286">
        <f t="shared" si="13"/>
        <v>0</v>
      </c>
    </row>
    <row r="357" spans="1:36" ht="12.95" customHeight="1" x14ac:dyDescent="0.2">
      <c r="A357" s="1340"/>
      <c r="B357" s="1343"/>
      <c r="C357" s="1346"/>
      <c r="D357" s="1349"/>
      <c r="E357" s="1352"/>
      <c r="F357" s="1343"/>
      <c r="G357" s="1371"/>
      <c r="H357" s="1356"/>
      <c r="I357" s="1356"/>
      <c r="J357" s="1354"/>
      <c r="K357" s="1356"/>
      <c r="L357" s="1356"/>
      <c r="M357" s="929"/>
      <c r="N357" s="929"/>
      <c r="O357" s="930"/>
      <c r="P357" s="929"/>
      <c r="Q357" s="930"/>
      <c r="R357" s="930"/>
      <c r="S357" s="930"/>
      <c r="T357" s="930"/>
      <c r="U357" s="930"/>
      <c r="V357" s="930"/>
      <c r="W357" s="930"/>
      <c r="X357" s="930"/>
      <c r="Y357" s="930"/>
      <c r="Z357" s="929"/>
      <c r="AA357" s="1360"/>
      <c r="AB357" s="1360"/>
      <c r="AC357" s="1379" t="str">
        <f>IF(AC352=0,"",IF(AC352&gt;9,"Błąd",""))</f>
        <v/>
      </c>
      <c r="AD357" s="1383"/>
      <c r="AE357" s="1374"/>
      <c r="AF357" s="1377"/>
      <c r="AG357" s="257">
        <f>IF(L357=L356,0,IF(L357=L355,0,IF(L357=L354,0,IF(L357=L353,0,IF(L357=L352,0,1)))))</f>
        <v>0</v>
      </c>
      <c r="AH357" s="257" t="s">
        <v>369</v>
      </c>
      <c r="AI357" s="257" t="str">
        <f t="shared" si="12"/>
        <v>??</v>
      </c>
      <c r="AJ357" s="286">
        <f t="shared" si="13"/>
        <v>0</v>
      </c>
    </row>
    <row r="358" spans="1:36" ht="12.95" customHeight="1" x14ac:dyDescent="0.2">
      <c r="A358" s="1340"/>
      <c r="B358" s="1343"/>
      <c r="C358" s="1346"/>
      <c r="D358" s="1349"/>
      <c r="E358" s="1352"/>
      <c r="F358" s="1343"/>
      <c r="G358" s="1371"/>
      <c r="H358" s="1356"/>
      <c r="I358" s="1356"/>
      <c r="J358" s="1354"/>
      <c r="K358" s="1356"/>
      <c r="L358" s="1356"/>
      <c r="M358" s="929"/>
      <c r="N358" s="929"/>
      <c r="O358" s="930"/>
      <c r="P358" s="929"/>
      <c r="Q358" s="930"/>
      <c r="R358" s="930"/>
      <c r="S358" s="930"/>
      <c r="T358" s="930"/>
      <c r="U358" s="930"/>
      <c r="V358" s="930"/>
      <c r="W358" s="930"/>
      <c r="X358" s="930"/>
      <c r="Y358" s="930"/>
      <c r="Z358" s="929"/>
      <c r="AA358" s="1360"/>
      <c r="AB358" s="1360"/>
      <c r="AC358" s="1379"/>
      <c r="AD358" s="1383"/>
      <c r="AE358" s="1374"/>
      <c r="AF358" s="1377"/>
      <c r="AG358" s="257">
        <f>IF(L358=L357,0,IF(L358=L356,0,IF(L358=L355,0,IF(L358=L354,0,IF(L358=L353,0,IF(L358=L352,0,1))))))</f>
        <v>0</v>
      </c>
      <c r="AH358" s="257" t="s">
        <v>369</v>
      </c>
      <c r="AI358" s="257" t="str">
        <f t="shared" si="12"/>
        <v>??</v>
      </c>
      <c r="AJ358" s="286">
        <f t="shared" si="13"/>
        <v>0</v>
      </c>
    </row>
    <row r="359" spans="1:36" ht="12.95" customHeight="1" thickBot="1" x14ac:dyDescent="0.25">
      <c r="A359" s="1341"/>
      <c r="B359" s="1344"/>
      <c r="C359" s="1347"/>
      <c r="D359" s="1350"/>
      <c r="E359" s="1353"/>
      <c r="F359" s="1344"/>
      <c r="G359" s="1372"/>
      <c r="H359" s="1357"/>
      <c r="I359" s="1357"/>
      <c r="J359" s="1355"/>
      <c r="K359" s="1357"/>
      <c r="L359" s="1357"/>
      <c r="M359" s="287"/>
      <c r="N359" s="287"/>
      <c r="O359" s="288"/>
      <c r="P359" s="287"/>
      <c r="Q359" s="288"/>
      <c r="R359" s="288"/>
      <c r="S359" s="288"/>
      <c r="T359" s="288"/>
      <c r="U359" s="288"/>
      <c r="V359" s="288"/>
      <c r="W359" s="288"/>
      <c r="X359" s="288"/>
      <c r="Y359" s="288"/>
      <c r="Z359" s="287"/>
      <c r="AA359" s="1361"/>
      <c r="AB359" s="1361"/>
      <c r="AC359" s="1380"/>
      <c r="AD359" s="1384"/>
      <c r="AE359" s="1375"/>
      <c r="AF359" s="1378"/>
      <c r="AG359" s="257">
        <f>IF(L359=L358,0,IF(L359=L357,0,IF(L359=L356,0,IF(L359=L355,0,IF(L359=L354,0,IF(L358=L353,0,IF(L359=L352,0,1)))))))</f>
        <v>0</v>
      </c>
      <c r="AH359" s="257" t="s">
        <v>369</v>
      </c>
      <c r="AI359" s="257" t="str">
        <f t="shared" si="12"/>
        <v>??</v>
      </c>
      <c r="AJ359" s="286">
        <f t="shared" si="13"/>
        <v>0</v>
      </c>
    </row>
    <row r="360" spans="1:36" ht="12.95" customHeight="1" thickTop="1" x14ac:dyDescent="0.2">
      <c r="A360" s="1339"/>
      <c r="B360" s="1342"/>
      <c r="C360" s="1345"/>
      <c r="D360" s="1348"/>
      <c r="E360" s="1351"/>
      <c r="F360" s="1343"/>
      <c r="G360" s="1370"/>
      <c r="H360" s="1342"/>
      <c r="I360" s="283" t="s">
        <v>10</v>
      </c>
      <c r="J360" s="1354"/>
      <c r="K360" s="1342"/>
      <c r="L360" s="1358"/>
      <c r="M360" s="284"/>
      <c r="N360" s="284"/>
      <c r="O360" s="285"/>
      <c r="P360" s="284"/>
      <c r="Q360" s="285"/>
      <c r="R360" s="285"/>
      <c r="S360" s="285"/>
      <c r="T360" s="285"/>
      <c r="U360" s="285"/>
      <c r="V360" s="285"/>
      <c r="W360" s="285"/>
      <c r="X360" s="285"/>
      <c r="Y360" s="285"/>
      <c r="Z360" s="284"/>
      <c r="AA360" s="1359">
        <f>SUM(O360:Z367)</f>
        <v>0</v>
      </c>
      <c r="AB360" s="1359">
        <f>IF(AA360&gt;0,18,0)</f>
        <v>0</v>
      </c>
      <c r="AC360" s="1365">
        <f>IF((AA360-AB360)&gt;=0,AA360-AB360,0)</f>
        <v>0</v>
      </c>
      <c r="AD360" s="1382">
        <f>IF(AA360&lt;AB360,AA360,AB360)/IF(AB360=0,1,AB360)</f>
        <v>0</v>
      </c>
      <c r="AE360" s="1373" t="str">
        <f>IF(AD360=1,"pe",IF(AD360&gt;0,"ne",""))</f>
        <v/>
      </c>
      <c r="AF360" s="1376"/>
      <c r="AG360" s="257">
        <v>1</v>
      </c>
      <c r="AH360" s="257" t="s">
        <v>369</v>
      </c>
      <c r="AI360" s="257" t="str">
        <f t="shared" si="12"/>
        <v>??</v>
      </c>
      <c r="AJ360" s="286">
        <f>C360</f>
        <v>0</v>
      </c>
    </row>
    <row r="361" spans="1:36" ht="12.95" customHeight="1" x14ac:dyDescent="0.2">
      <c r="A361" s="1340"/>
      <c r="B361" s="1343"/>
      <c r="C361" s="1346"/>
      <c r="D361" s="1349"/>
      <c r="E361" s="1352"/>
      <c r="F361" s="1343"/>
      <c r="G361" s="1371"/>
      <c r="H361" s="1356"/>
      <c r="I361" s="1381"/>
      <c r="J361" s="1354"/>
      <c r="K361" s="1356"/>
      <c r="L361" s="1356"/>
      <c r="M361" s="929"/>
      <c r="N361" s="929"/>
      <c r="O361" s="930"/>
      <c r="P361" s="929"/>
      <c r="Q361" s="930"/>
      <c r="R361" s="930"/>
      <c r="S361" s="930"/>
      <c r="T361" s="930"/>
      <c r="U361" s="930"/>
      <c r="V361" s="930"/>
      <c r="W361" s="930"/>
      <c r="X361" s="930"/>
      <c r="Y361" s="930"/>
      <c r="Z361" s="929"/>
      <c r="AA361" s="1360"/>
      <c r="AB361" s="1360"/>
      <c r="AC361" s="1366"/>
      <c r="AD361" s="1383"/>
      <c r="AE361" s="1374"/>
      <c r="AF361" s="1377"/>
      <c r="AG361" s="257">
        <f>IF(L361=L360,0,1)</f>
        <v>0</v>
      </c>
      <c r="AH361" s="257" t="s">
        <v>369</v>
      </c>
      <c r="AI361" s="257" t="str">
        <f t="shared" si="12"/>
        <v>??</v>
      </c>
      <c r="AJ361" s="286">
        <f>AJ360</f>
        <v>0</v>
      </c>
    </row>
    <row r="362" spans="1:36" ht="12.95" customHeight="1" x14ac:dyDescent="0.2">
      <c r="A362" s="1340"/>
      <c r="B362" s="1343"/>
      <c r="C362" s="1346"/>
      <c r="D362" s="1349"/>
      <c r="E362" s="1352"/>
      <c r="F362" s="1343"/>
      <c r="G362" s="1371"/>
      <c r="H362" s="1356"/>
      <c r="I362" s="1356"/>
      <c r="J362" s="1354"/>
      <c r="K362" s="1356"/>
      <c r="L362" s="1356"/>
      <c r="M362" s="929"/>
      <c r="N362" s="929"/>
      <c r="O362" s="930"/>
      <c r="P362" s="929"/>
      <c r="Q362" s="930"/>
      <c r="R362" s="930"/>
      <c r="S362" s="930"/>
      <c r="T362" s="930"/>
      <c r="U362" s="930"/>
      <c r="V362" s="930"/>
      <c r="W362" s="930"/>
      <c r="X362" s="930"/>
      <c r="Y362" s="930"/>
      <c r="Z362" s="929"/>
      <c r="AA362" s="1360"/>
      <c r="AB362" s="1360"/>
      <c r="AC362" s="1366"/>
      <c r="AD362" s="1383"/>
      <c r="AE362" s="1374"/>
      <c r="AF362" s="1377"/>
      <c r="AG362" s="257">
        <f>IF(L362=L361,0,IF(L362=L360,0,1))</f>
        <v>0</v>
      </c>
      <c r="AH362" s="257" t="s">
        <v>369</v>
      </c>
      <c r="AI362" s="257" t="str">
        <f t="shared" si="12"/>
        <v>??</v>
      </c>
      <c r="AJ362" s="286">
        <f t="shared" si="13"/>
        <v>0</v>
      </c>
    </row>
    <row r="363" spans="1:36" ht="12.95" customHeight="1" x14ac:dyDescent="0.2">
      <c r="A363" s="1340"/>
      <c r="B363" s="1343"/>
      <c r="C363" s="1346"/>
      <c r="D363" s="1349"/>
      <c r="E363" s="1352"/>
      <c r="F363" s="1343"/>
      <c r="G363" s="1371"/>
      <c r="H363" s="1356"/>
      <c r="I363" s="1356"/>
      <c r="J363" s="1354"/>
      <c r="K363" s="1356"/>
      <c r="L363" s="1356"/>
      <c r="M363" s="929"/>
      <c r="N363" s="929"/>
      <c r="O363" s="930"/>
      <c r="P363" s="929"/>
      <c r="Q363" s="930"/>
      <c r="R363" s="930"/>
      <c r="S363" s="930"/>
      <c r="T363" s="930"/>
      <c r="U363" s="930"/>
      <c r="V363" s="930"/>
      <c r="W363" s="930"/>
      <c r="X363" s="930"/>
      <c r="Y363" s="930"/>
      <c r="Z363" s="929"/>
      <c r="AA363" s="1360"/>
      <c r="AB363" s="1360"/>
      <c r="AC363" s="1366"/>
      <c r="AD363" s="1383"/>
      <c r="AE363" s="1374"/>
      <c r="AF363" s="1377"/>
      <c r="AG363" s="257">
        <f>IF(L363=L362,0,IF(L363=L361,0,IF(L363=L360,0,1)))</f>
        <v>0</v>
      </c>
      <c r="AH363" s="257" t="s">
        <v>369</v>
      </c>
      <c r="AI363" s="257" t="str">
        <f t="shared" si="12"/>
        <v>??</v>
      </c>
      <c r="AJ363" s="286">
        <f t="shared" si="13"/>
        <v>0</v>
      </c>
    </row>
    <row r="364" spans="1:36" ht="12.95" customHeight="1" x14ac:dyDescent="0.2">
      <c r="A364" s="1340"/>
      <c r="B364" s="1343"/>
      <c r="C364" s="1346"/>
      <c r="D364" s="1349"/>
      <c r="E364" s="1352"/>
      <c r="F364" s="1343"/>
      <c r="G364" s="1371"/>
      <c r="H364" s="1356"/>
      <c r="I364" s="1356"/>
      <c r="J364" s="1354"/>
      <c r="K364" s="1356"/>
      <c r="L364" s="1356"/>
      <c r="M364" s="929"/>
      <c r="N364" s="929"/>
      <c r="O364" s="930"/>
      <c r="P364" s="929"/>
      <c r="Q364" s="930"/>
      <c r="R364" s="930"/>
      <c r="S364" s="930"/>
      <c r="T364" s="930"/>
      <c r="U364" s="930"/>
      <c r="V364" s="930"/>
      <c r="W364" s="930"/>
      <c r="X364" s="930"/>
      <c r="Y364" s="930"/>
      <c r="Z364" s="929"/>
      <c r="AA364" s="1360"/>
      <c r="AB364" s="1360"/>
      <c r="AC364" s="1366"/>
      <c r="AD364" s="1383"/>
      <c r="AE364" s="1374"/>
      <c r="AF364" s="1377"/>
      <c r="AG364" s="257">
        <f>IF(L364=L363,0,IF(L364=L362,0,IF(L364=L361,0,IF(L364=L360,0,1))))</f>
        <v>0</v>
      </c>
      <c r="AH364" s="257" t="s">
        <v>369</v>
      </c>
      <c r="AI364" s="257" t="str">
        <f t="shared" si="12"/>
        <v>??</v>
      </c>
      <c r="AJ364" s="286">
        <f t="shared" si="13"/>
        <v>0</v>
      </c>
    </row>
    <row r="365" spans="1:36" ht="12.95" customHeight="1" x14ac:dyDescent="0.2">
      <c r="A365" s="1340"/>
      <c r="B365" s="1343"/>
      <c r="C365" s="1346"/>
      <c r="D365" s="1349"/>
      <c r="E365" s="1352"/>
      <c r="F365" s="1343"/>
      <c r="G365" s="1371"/>
      <c r="H365" s="1356"/>
      <c r="I365" s="1356"/>
      <c r="J365" s="1354"/>
      <c r="K365" s="1356"/>
      <c r="L365" s="1356"/>
      <c r="M365" s="929"/>
      <c r="N365" s="929"/>
      <c r="O365" s="930"/>
      <c r="P365" s="929"/>
      <c r="Q365" s="930"/>
      <c r="R365" s="930"/>
      <c r="S365" s="930"/>
      <c r="T365" s="930"/>
      <c r="U365" s="930"/>
      <c r="V365" s="930"/>
      <c r="W365" s="930"/>
      <c r="X365" s="930"/>
      <c r="Y365" s="930"/>
      <c r="Z365" s="929"/>
      <c r="AA365" s="1360"/>
      <c r="AB365" s="1360"/>
      <c r="AC365" s="1379" t="str">
        <f>IF(AC360=0,"",IF(AC360&gt;9,"Błąd",""))</f>
        <v/>
      </c>
      <c r="AD365" s="1383"/>
      <c r="AE365" s="1374"/>
      <c r="AF365" s="1377"/>
      <c r="AG365" s="257">
        <f>IF(L365=L364,0,IF(L365=L363,0,IF(L365=L362,0,IF(L365=L361,0,IF(L365=L360,0,1)))))</f>
        <v>0</v>
      </c>
      <c r="AH365" s="257" t="s">
        <v>369</v>
      </c>
      <c r="AI365" s="257" t="str">
        <f t="shared" si="12"/>
        <v>??</v>
      </c>
      <c r="AJ365" s="286">
        <f t="shared" si="13"/>
        <v>0</v>
      </c>
    </row>
    <row r="366" spans="1:36" ht="12.95" customHeight="1" x14ac:dyDescent="0.2">
      <c r="A366" s="1340"/>
      <c r="B366" s="1343"/>
      <c r="C366" s="1346"/>
      <c r="D366" s="1349"/>
      <c r="E366" s="1352"/>
      <c r="F366" s="1343"/>
      <c r="G366" s="1371"/>
      <c r="H366" s="1356"/>
      <c r="I366" s="1356"/>
      <c r="J366" s="1354"/>
      <c r="K366" s="1356"/>
      <c r="L366" s="1356"/>
      <c r="M366" s="929"/>
      <c r="N366" s="929"/>
      <c r="O366" s="930"/>
      <c r="P366" s="929"/>
      <c r="Q366" s="930"/>
      <c r="R366" s="930"/>
      <c r="S366" s="930"/>
      <c r="T366" s="930"/>
      <c r="U366" s="930"/>
      <c r="V366" s="930"/>
      <c r="W366" s="930"/>
      <c r="X366" s="930"/>
      <c r="Y366" s="930"/>
      <c r="Z366" s="929"/>
      <c r="AA366" s="1360"/>
      <c r="AB366" s="1360"/>
      <c r="AC366" s="1379"/>
      <c r="AD366" s="1383"/>
      <c r="AE366" s="1374"/>
      <c r="AF366" s="1377"/>
      <c r="AG366" s="257">
        <f>IF(L366=L365,0,IF(L366=L364,0,IF(L366=L363,0,IF(L366=L362,0,IF(L366=L361,0,IF(L366=L360,0,1))))))</f>
        <v>0</v>
      </c>
      <c r="AH366" s="257" t="s">
        <v>369</v>
      </c>
      <c r="AI366" s="257" t="str">
        <f t="shared" si="12"/>
        <v>??</v>
      </c>
      <c r="AJ366" s="286">
        <f t="shared" si="13"/>
        <v>0</v>
      </c>
    </row>
    <row r="367" spans="1:36" ht="12.95" customHeight="1" thickBot="1" x14ac:dyDescent="0.25">
      <c r="A367" s="1341"/>
      <c r="B367" s="1344"/>
      <c r="C367" s="1347"/>
      <c r="D367" s="1350"/>
      <c r="E367" s="1353"/>
      <c r="F367" s="1344"/>
      <c r="G367" s="1372"/>
      <c r="H367" s="1357"/>
      <c r="I367" s="1357"/>
      <c r="J367" s="1355"/>
      <c r="K367" s="1357"/>
      <c r="L367" s="1357"/>
      <c r="M367" s="287"/>
      <c r="N367" s="287"/>
      <c r="O367" s="288"/>
      <c r="P367" s="287"/>
      <c r="Q367" s="288"/>
      <c r="R367" s="288"/>
      <c r="S367" s="288"/>
      <c r="T367" s="288"/>
      <c r="U367" s="288"/>
      <c r="V367" s="288"/>
      <c r="W367" s="288"/>
      <c r="X367" s="288"/>
      <c r="Y367" s="288"/>
      <c r="Z367" s="287"/>
      <c r="AA367" s="1361"/>
      <c r="AB367" s="1361"/>
      <c r="AC367" s="1380"/>
      <c r="AD367" s="1384"/>
      <c r="AE367" s="1375"/>
      <c r="AF367" s="1378"/>
      <c r="AG367" s="257">
        <f>IF(L367=L366,0,IF(L367=L365,0,IF(L367=L364,0,IF(L367=L363,0,IF(L367=L362,0,IF(L366=L361,0,IF(L367=L360,0,1)))))))</f>
        <v>0</v>
      </c>
      <c r="AH367" s="257" t="s">
        <v>369</v>
      </c>
      <c r="AI367" s="257" t="str">
        <f t="shared" si="12"/>
        <v>??</v>
      </c>
      <c r="AJ367" s="286">
        <f t="shared" si="13"/>
        <v>0</v>
      </c>
    </row>
    <row r="368" spans="1:36" ht="12.95" customHeight="1" thickTop="1" x14ac:dyDescent="0.2">
      <c r="A368" s="1339"/>
      <c r="B368" s="1342"/>
      <c r="C368" s="1345"/>
      <c r="D368" s="1348"/>
      <c r="E368" s="1351"/>
      <c r="F368" s="1343"/>
      <c r="G368" s="1370"/>
      <c r="H368" s="1342"/>
      <c r="I368" s="283" t="s">
        <v>10</v>
      </c>
      <c r="J368" s="1354"/>
      <c r="K368" s="1342"/>
      <c r="L368" s="1358"/>
      <c r="M368" s="284"/>
      <c r="N368" s="284"/>
      <c r="O368" s="285"/>
      <c r="P368" s="284"/>
      <c r="Q368" s="285"/>
      <c r="R368" s="285"/>
      <c r="S368" s="285"/>
      <c r="T368" s="285"/>
      <c r="U368" s="285"/>
      <c r="V368" s="285"/>
      <c r="W368" s="285"/>
      <c r="X368" s="285"/>
      <c r="Y368" s="285"/>
      <c r="Z368" s="284"/>
      <c r="AA368" s="1359">
        <f>SUM(O368:Z375)</f>
        <v>0</v>
      </c>
      <c r="AB368" s="1359">
        <f>IF(AA368&gt;0,18,0)</f>
        <v>0</v>
      </c>
      <c r="AC368" s="1365">
        <f>IF((AA368-AB368)&gt;=0,AA368-AB368,0)</f>
        <v>0</v>
      </c>
      <c r="AD368" s="1382">
        <f>IF(AA368&lt;AB368,AA368,AB368)/IF(AB368=0,1,AB368)</f>
        <v>0</v>
      </c>
      <c r="AE368" s="1373" t="str">
        <f>IF(AD368=1,"pe",IF(AD368&gt;0,"ne",""))</f>
        <v/>
      </c>
      <c r="AF368" s="1376"/>
      <c r="AG368" s="257">
        <v>1</v>
      </c>
      <c r="AH368" s="257" t="s">
        <v>369</v>
      </c>
      <c r="AI368" s="257" t="str">
        <f t="shared" si="12"/>
        <v>??</v>
      </c>
      <c r="AJ368" s="286">
        <f>C368</f>
        <v>0</v>
      </c>
    </row>
    <row r="369" spans="1:36" ht="12.95" customHeight="1" x14ac:dyDescent="0.2">
      <c r="A369" s="1340"/>
      <c r="B369" s="1343"/>
      <c r="C369" s="1346"/>
      <c r="D369" s="1349"/>
      <c r="E369" s="1352"/>
      <c r="F369" s="1343"/>
      <c r="G369" s="1371"/>
      <c r="H369" s="1356"/>
      <c r="I369" s="1381"/>
      <c r="J369" s="1354"/>
      <c r="K369" s="1356"/>
      <c r="L369" s="1356"/>
      <c r="M369" s="929"/>
      <c r="N369" s="929"/>
      <c r="O369" s="930"/>
      <c r="P369" s="929"/>
      <c r="Q369" s="930"/>
      <c r="R369" s="930"/>
      <c r="S369" s="930"/>
      <c r="T369" s="930"/>
      <c r="U369" s="930"/>
      <c r="V369" s="930"/>
      <c r="W369" s="930"/>
      <c r="X369" s="930"/>
      <c r="Y369" s="930"/>
      <c r="Z369" s="929"/>
      <c r="AA369" s="1360"/>
      <c r="AB369" s="1360"/>
      <c r="AC369" s="1366"/>
      <c r="AD369" s="1383"/>
      <c r="AE369" s="1374"/>
      <c r="AF369" s="1377"/>
      <c r="AG369" s="257">
        <f>IF(L369=L368,0,1)</f>
        <v>0</v>
      </c>
      <c r="AH369" s="257" t="s">
        <v>369</v>
      </c>
      <c r="AI369" s="257" t="str">
        <f t="shared" si="12"/>
        <v>??</v>
      </c>
      <c r="AJ369" s="286">
        <f>AJ368</f>
        <v>0</v>
      </c>
    </row>
    <row r="370" spans="1:36" ht="12.95" customHeight="1" x14ac:dyDescent="0.2">
      <c r="A370" s="1340"/>
      <c r="B370" s="1343"/>
      <c r="C370" s="1346"/>
      <c r="D370" s="1349"/>
      <c r="E370" s="1352"/>
      <c r="F370" s="1343"/>
      <c r="G370" s="1371"/>
      <c r="H370" s="1356"/>
      <c r="I370" s="1356"/>
      <c r="J370" s="1354"/>
      <c r="K370" s="1356"/>
      <c r="L370" s="1356"/>
      <c r="M370" s="929"/>
      <c r="N370" s="929"/>
      <c r="O370" s="930"/>
      <c r="P370" s="929"/>
      <c r="Q370" s="930"/>
      <c r="R370" s="930"/>
      <c r="S370" s="930"/>
      <c r="T370" s="930"/>
      <c r="U370" s="930"/>
      <c r="V370" s="930"/>
      <c r="W370" s="930"/>
      <c r="X370" s="930"/>
      <c r="Y370" s="930"/>
      <c r="Z370" s="929"/>
      <c r="AA370" s="1360"/>
      <c r="AB370" s="1360"/>
      <c r="AC370" s="1366"/>
      <c r="AD370" s="1383"/>
      <c r="AE370" s="1374"/>
      <c r="AF370" s="1377"/>
      <c r="AG370" s="257">
        <f>IF(L370=L369,0,IF(L370=L368,0,1))</f>
        <v>0</v>
      </c>
      <c r="AH370" s="257" t="s">
        <v>369</v>
      </c>
      <c r="AI370" s="257" t="str">
        <f t="shared" si="12"/>
        <v>??</v>
      </c>
      <c r="AJ370" s="286">
        <f t="shared" si="13"/>
        <v>0</v>
      </c>
    </row>
    <row r="371" spans="1:36" ht="12.95" customHeight="1" x14ac:dyDescent="0.2">
      <c r="A371" s="1340"/>
      <c r="B371" s="1343"/>
      <c r="C371" s="1346"/>
      <c r="D371" s="1349"/>
      <c r="E371" s="1352"/>
      <c r="F371" s="1343"/>
      <c r="G371" s="1371"/>
      <c r="H371" s="1356"/>
      <c r="I371" s="1356"/>
      <c r="J371" s="1354"/>
      <c r="K371" s="1356"/>
      <c r="L371" s="1356"/>
      <c r="M371" s="929"/>
      <c r="N371" s="929"/>
      <c r="O371" s="930"/>
      <c r="P371" s="929"/>
      <c r="Q371" s="930"/>
      <c r="R371" s="930"/>
      <c r="S371" s="930"/>
      <c r="T371" s="930"/>
      <c r="U371" s="930"/>
      <c r="V371" s="930"/>
      <c r="W371" s="930"/>
      <c r="X371" s="930"/>
      <c r="Y371" s="930"/>
      <c r="Z371" s="929"/>
      <c r="AA371" s="1360"/>
      <c r="AB371" s="1360"/>
      <c r="AC371" s="1366"/>
      <c r="AD371" s="1383"/>
      <c r="AE371" s="1374"/>
      <c r="AF371" s="1377"/>
      <c r="AG371" s="257">
        <f>IF(L371=L370,0,IF(L371=L369,0,IF(L371=L368,0,1)))</f>
        <v>0</v>
      </c>
      <c r="AH371" s="257" t="s">
        <v>369</v>
      </c>
      <c r="AI371" s="257" t="str">
        <f t="shared" si="12"/>
        <v>??</v>
      </c>
      <c r="AJ371" s="286">
        <f t="shared" si="13"/>
        <v>0</v>
      </c>
    </row>
    <row r="372" spans="1:36" ht="12.95" customHeight="1" x14ac:dyDescent="0.2">
      <c r="A372" s="1340"/>
      <c r="B372" s="1343"/>
      <c r="C372" s="1346"/>
      <c r="D372" s="1349"/>
      <c r="E372" s="1352"/>
      <c r="F372" s="1343"/>
      <c r="G372" s="1371"/>
      <c r="H372" s="1356"/>
      <c r="I372" s="1356"/>
      <c r="J372" s="1354"/>
      <c r="K372" s="1356"/>
      <c r="L372" s="1356"/>
      <c r="M372" s="929"/>
      <c r="N372" s="929"/>
      <c r="O372" s="930"/>
      <c r="P372" s="929"/>
      <c r="Q372" s="930"/>
      <c r="R372" s="930"/>
      <c r="S372" s="930"/>
      <c r="T372" s="930"/>
      <c r="U372" s="930"/>
      <c r="V372" s="930"/>
      <c r="W372" s="930"/>
      <c r="X372" s="930"/>
      <c r="Y372" s="930"/>
      <c r="Z372" s="929"/>
      <c r="AA372" s="1360"/>
      <c r="AB372" s="1360"/>
      <c r="AC372" s="1366"/>
      <c r="AD372" s="1383"/>
      <c r="AE372" s="1374"/>
      <c r="AF372" s="1377"/>
      <c r="AG372" s="257">
        <f>IF(L372=L371,0,IF(L372=L370,0,IF(L372=L369,0,IF(L372=L368,0,1))))</f>
        <v>0</v>
      </c>
      <c r="AH372" s="257" t="s">
        <v>369</v>
      </c>
      <c r="AI372" s="257" t="str">
        <f t="shared" si="12"/>
        <v>??</v>
      </c>
      <c r="AJ372" s="286">
        <f t="shared" si="13"/>
        <v>0</v>
      </c>
    </row>
    <row r="373" spans="1:36" ht="12.95" customHeight="1" x14ac:dyDescent="0.2">
      <c r="A373" s="1340"/>
      <c r="B373" s="1343"/>
      <c r="C373" s="1346"/>
      <c r="D373" s="1349"/>
      <c r="E373" s="1352"/>
      <c r="F373" s="1343"/>
      <c r="G373" s="1371"/>
      <c r="H373" s="1356"/>
      <c r="I373" s="1356"/>
      <c r="J373" s="1354"/>
      <c r="K373" s="1356"/>
      <c r="L373" s="1356"/>
      <c r="M373" s="929"/>
      <c r="N373" s="929"/>
      <c r="O373" s="930"/>
      <c r="P373" s="929"/>
      <c r="Q373" s="930"/>
      <c r="R373" s="930"/>
      <c r="S373" s="930"/>
      <c r="T373" s="930"/>
      <c r="U373" s="930"/>
      <c r="V373" s="930"/>
      <c r="W373" s="930"/>
      <c r="X373" s="930"/>
      <c r="Y373" s="930"/>
      <c r="Z373" s="929"/>
      <c r="AA373" s="1360"/>
      <c r="AB373" s="1360"/>
      <c r="AC373" s="1379" t="str">
        <f>IF(AC368=0,"",IF(AC368&gt;9,"Błąd",""))</f>
        <v/>
      </c>
      <c r="AD373" s="1383"/>
      <c r="AE373" s="1374"/>
      <c r="AF373" s="1377"/>
      <c r="AG373" s="257">
        <f>IF(L373=L372,0,IF(L373=L371,0,IF(L373=L370,0,IF(L373=L369,0,IF(L373=L368,0,1)))))</f>
        <v>0</v>
      </c>
      <c r="AH373" s="257" t="s">
        <v>369</v>
      </c>
      <c r="AI373" s="257" t="str">
        <f t="shared" si="12"/>
        <v>??</v>
      </c>
      <c r="AJ373" s="286">
        <f t="shared" si="13"/>
        <v>0</v>
      </c>
    </row>
    <row r="374" spans="1:36" ht="12.95" customHeight="1" x14ac:dyDescent="0.2">
      <c r="A374" s="1340"/>
      <c r="B374" s="1343"/>
      <c r="C374" s="1346"/>
      <c r="D374" s="1349"/>
      <c r="E374" s="1352"/>
      <c r="F374" s="1343"/>
      <c r="G374" s="1371"/>
      <c r="H374" s="1356"/>
      <c r="I374" s="1356"/>
      <c r="J374" s="1354"/>
      <c r="K374" s="1356"/>
      <c r="L374" s="1356"/>
      <c r="M374" s="929"/>
      <c r="N374" s="929"/>
      <c r="O374" s="930"/>
      <c r="P374" s="929"/>
      <c r="Q374" s="930"/>
      <c r="R374" s="930"/>
      <c r="S374" s="930"/>
      <c r="T374" s="930"/>
      <c r="U374" s="930"/>
      <c r="V374" s="930"/>
      <c r="W374" s="930"/>
      <c r="X374" s="930"/>
      <c r="Y374" s="930"/>
      <c r="Z374" s="929"/>
      <c r="AA374" s="1360"/>
      <c r="AB374" s="1360"/>
      <c r="AC374" s="1379"/>
      <c r="AD374" s="1383"/>
      <c r="AE374" s="1374"/>
      <c r="AF374" s="1377"/>
      <c r="AG374" s="257">
        <f>IF(L374=L373,0,IF(L374=L372,0,IF(L374=L371,0,IF(L374=L370,0,IF(L374=L369,0,IF(L374=L368,0,1))))))</f>
        <v>0</v>
      </c>
      <c r="AH374" s="257" t="s">
        <v>369</v>
      </c>
      <c r="AI374" s="257" t="str">
        <f t="shared" si="12"/>
        <v>??</v>
      </c>
      <c r="AJ374" s="286">
        <f t="shared" si="13"/>
        <v>0</v>
      </c>
    </row>
    <row r="375" spans="1:36" ht="12.95" customHeight="1" thickBot="1" x14ac:dyDescent="0.25">
      <c r="A375" s="1341"/>
      <c r="B375" s="1344"/>
      <c r="C375" s="1347"/>
      <c r="D375" s="1350"/>
      <c r="E375" s="1353"/>
      <c r="F375" s="1344"/>
      <c r="G375" s="1372"/>
      <c r="H375" s="1357"/>
      <c r="I375" s="1357"/>
      <c r="J375" s="1355"/>
      <c r="K375" s="1357"/>
      <c r="L375" s="1357"/>
      <c r="M375" s="287"/>
      <c r="N375" s="287"/>
      <c r="O375" s="288"/>
      <c r="P375" s="287"/>
      <c r="Q375" s="288"/>
      <c r="R375" s="288"/>
      <c r="S375" s="288"/>
      <c r="T375" s="288"/>
      <c r="U375" s="288"/>
      <c r="V375" s="288"/>
      <c r="W375" s="288"/>
      <c r="X375" s="288"/>
      <c r="Y375" s="288"/>
      <c r="Z375" s="287"/>
      <c r="AA375" s="1361"/>
      <c r="AB375" s="1361"/>
      <c r="AC375" s="1380"/>
      <c r="AD375" s="1384"/>
      <c r="AE375" s="1375"/>
      <c r="AF375" s="1378"/>
      <c r="AG375" s="257">
        <f>IF(L375=L374,0,IF(L375=L373,0,IF(L375=L372,0,IF(L375=L371,0,IF(L375=L370,0,IF(L374=L369,0,IF(L375=L368,0,1)))))))</f>
        <v>0</v>
      </c>
      <c r="AH375" s="257" t="s">
        <v>369</v>
      </c>
      <c r="AI375" s="257" t="str">
        <f t="shared" si="12"/>
        <v>??</v>
      </c>
      <c r="AJ375" s="286">
        <f t="shared" si="13"/>
        <v>0</v>
      </c>
    </row>
    <row r="376" spans="1:36" ht="12.95" customHeight="1" thickTop="1" x14ac:dyDescent="0.2">
      <c r="A376" s="1339"/>
      <c r="B376" s="1342"/>
      <c r="C376" s="1345"/>
      <c r="D376" s="1348"/>
      <c r="E376" s="1351"/>
      <c r="F376" s="1343"/>
      <c r="G376" s="1370"/>
      <c r="H376" s="1342"/>
      <c r="I376" s="283" t="s">
        <v>10</v>
      </c>
      <c r="J376" s="1354"/>
      <c r="K376" s="1342"/>
      <c r="L376" s="1358"/>
      <c r="M376" s="284"/>
      <c r="N376" s="284"/>
      <c r="O376" s="285"/>
      <c r="P376" s="284"/>
      <c r="Q376" s="285"/>
      <c r="R376" s="285"/>
      <c r="S376" s="285"/>
      <c r="T376" s="285"/>
      <c r="U376" s="285"/>
      <c r="V376" s="285"/>
      <c r="W376" s="285"/>
      <c r="X376" s="285"/>
      <c r="Y376" s="285"/>
      <c r="Z376" s="284"/>
      <c r="AA376" s="1359">
        <f>SUM(O376:Z383)</f>
        <v>0</v>
      </c>
      <c r="AB376" s="1359">
        <f>IF(AA376&gt;0,18,0)</f>
        <v>0</v>
      </c>
      <c r="AC376" s="1365">
        <f>IF((AA376-AB376)&gt;=0,AA376-AB376,0)</f>
        <v>0</v>
      </c>
      <c r="AD376" s="1382">
        <f>IF(AA376&lt;AB376,AA376,AB376)/IF(AB376=0,1,AB376)</f>
        <v>0</v>
      </c>
      <c r="AE376" s="1373" t="str">
        <f>IF(AD376=1,"pe",IF(AD376&gt;0,"ne",""))</f>
        <v/>
      </c>
      <c r="AF376" s="1376"/>
      <c r="AG376" s="257">
        <v>1</v>
      </c>
      <c r="AH376" s="257" t="s">
        <v>369</v>
      </c>
      <c r="AI376" s="257" t="str">
        <f t="shared" si="12"/>
        <v>??</v>
      </c>
      <c r="AJ376" s="286">
        <f>C376</f>
        <v>0</v>
      </c>
    </row>
    <row r="377" spans="1:36" ht="12.95" customHeight="1" x14ac:dyDescent="0.2">
      <c r="A377" s="1340"/>
      <c r="B377" s="1343"/>
      <c r="C377" s="1346"/>
      <c r="D377" s="1349"/>
      <c r="E377" s="1352"/>
      <c r="F377" s="1343"/>
      <c r="G377" s="1371"/>
      <c r="H377" s="1356"/>
      <c r="I377" s="1381"/>
      <c r="J377" s="1354"/>
      <c r="K377" s="1356"/>
      <c r="L377" s="1356"/>
      <c r="M377" s="929"/>
      <c r="N377" s="929"/>
      <c r="O377" s="930"/>
      <c r="P377" s="929"/>
      <c r="Q377" s="930"/>
      <c r="R377" s="930"/>
      <c r="S377" s="930"/>
      <c r="T377" s="930"/>
      <c r="U377" s="930"/>
      <c r="V377" s="930"/>
      <c r="W377" s="930"/>
      <c r="X377" s="930"/>
      <c r="Y377" s="930"/>
      <c r="Z377" s="929"/>
      <c r="AA377" s="1360"/>
      <c r="AB377" s="1360"/>
      <c r="AC377" s="1366"/>
      <c r="AD377" s="1383"/>
      <c r="AE377" s="1374"/>
      <c r="AF377" s="1377"/>
      <c r="AG377" s="257">
        <f>IF(L377=L376,0,1)</f>
        <v>0</v>
      </c>
      <c r="AH377" s="257" t="s">
        <v>369</v>
      </c>
      <c r="AI377" s="257" t="str">
        <f t="shared" si="12"/>
        <v>??</v>
      </c>
      <c r="AJ377" s="286">
        <f>AJ376</f>
        <v>0</v>
      </c>
    </row>
    <row r="378" spans="1:36" ht="12.95" customHeight="1" x14ac:dyDescent="0.2">
      <c r="A378" s="1340"/>
      <c r="B378" s="1343"/>
      <c r="C378" s="1346"/>
      <c r="D378" s="1349"/>
      <c r="E378" s="1352"/>
      <c r="F378" s="1343"/>
      <c r="G378" s="1371"/>
      <c r="H378" s="1356"/>
      <c r="I378" s="1356"/>
      <c r="J378" s="1354"/>
      <c r="K378" s="1356"/>
      <c r="L378" s="1356"/>
      <c r="M378" s="929"/>
      <c r="N378" s="929"/>
      <c r="O378" s="930"/>
      <c r="P378" s="929"/>
      <c r="Q378" s="930"/>
      <c r="R378" s="930"/>
      <c r="S378" s="930"/>
      <c r="T378" s="930"/>
      <c r="U378" s="930"/>
      <c r="V378" s="930"/>
      <c r="W378" s="930"/>
      <c r="X378" s="930"/>
      <c r="Y378" s="930"/>
      <c r="Z378" s="929"/>
      <c r="AA378" s="1360"/>
      <c r="AB378" s="1360"/>
      <c r="AC378" s="1366"/>
      <c r="AD378" s="1383"/>
      <c r="AE378" s="1374"/>
      <c r="AF378" s="1377"/>
      <c r="AG378" s="257">
        <f>IF(L378=L377,0,IF(L378=L376,0,1))</f>
        <v>0</v>
      </c>
      <c r="AH378" s="257" t="s">
        <v>369</v>
      </c>
      <c r="AI378" s="257" t="str">
        <f t="shared" si="12"/>
        <v>??</v>
      </c>
      <c r="AJ378" s="286">
        <f t="shared" si="13"/>
        <v>0</v>
      </c>
    </row>
    <row r="379" spans="1:36" ht="12.95" customHeight="1" x14ac:dyDescent="0.2">
      <c r="A379" s="1340"/>
      <c r="B379" s="1343"/>
      <c r="C379" s="1346"/>
      <c r="D379" s="1349"/>
      <c r="E379" s="1352"/>
      <c r="F379" s="1343"/>
      <c r="G379" s="1371"/>
      <c r="H379" s="1356"/>
      <c r="I379" s="1356"/>
      <c r="J379" s="1354"/>
      <c r="K379" s="1356"/>
      <c r="L379" s="1356"/>
      <c r="M379" s="929"/>
      <c r="N379" s="929"/>
      <c r="O379" s="930"/>
      <c r="P379" s="929"/>
      <c r="Q379" s="930"/>
      <c r="R379" s="930"/>
      <c r="S379" s="930"/>
      <c r="T379" s="930"/>
      <c r="U379" s="930"/>
      <c r="V379" s="930"/>
      <c r="W379" s="930"/>
      <c r="X379" s="930"/>
      <c r="Y379" s="930"/>
      <c r="Z379" s="929"/>
      <c r="AA379" s="1360"/>
      <c r="AB379" s="1360"/>
      <c r="AC379" s="1366"/>
      <c r="AD379" s="1383"/>
      <c r="AE379" s="1374"/>
      <c r="AF379" s="1377"/>
      <c r="AG379" s="257">
        <f>IF(L379=L378,0,IF(L379=L377,0,IF(L379=L376,0,1)))</f>
        <v>0</v>
      </c>
      <c r="AH379" s="257" t="s">
        <v>369</v>
      </c>
      <c r="AI379" s="257" t="str">
        <f t="shared" si="12"/>
        <v>??</v>
      </c>
      <c r="AJ379" s="286">
        <f t="shared" si="13"/>
        <v>0</v>
      </c>
    </row>
    <row r="380" spans="1:36" ht="12.95" customHeight="1" x14ac:dyDescent="0.2">
      <c r="A380" s="1340"/>
      <c r="B380" s="1343"/>
      <c r="C380" s="1346"/>
      <c r="D380" s="1349"/>
      <c r="E380" s="1352"/>
      <c r="F380" s="1343"/>
      <c r="G380" s="1371"/>
      <c r="H380" s="1356"/>
      <c r="I380" s="1356"/>
      <c r="J380" s="1354"/>
      <c r="K380" s="1356"/>
      <c r="L380" s="1356"/>
      <c r="M380" s="929"/>
      <c r="N380" s="929"/>
      <c r="O380" s="930"/>
      <c r="P380" s="929"/>
      <c r="Q380" s="930"/>
      <c r="R380" s="930"/>
      <c r="S380" s="930"/>
      <c r="T380" s="930"/>
      <c r="U380" s="930"/>
      <c r="V380" s="930"/>
      <c r="W380" s="930"/>
      <c r="X380" s="930"/>
      <c r="Y380" s="930"/>
      <c r="Z380" s="929"/>
      <c r="AA380" s="1360"/>
      <c r="AB380" s="1360"/>
      <c r="AC380" s="1366"/>
      <c r="AD380" s="1383"/>
      <c r="AE380" s="1374"/>
      <c r="AF380" s="1377"/>
      <c r="AG380" s="257">
        <f>IF(L380=L379,0,IF(L380=L378,0,IF(L380=L377,0,IF(L380=L376,0,1))))</f>
        <v>0</v>
      </c>
      <c r="AH380" s="257" t="s">
        <v>369</v>
      </c>
      <c r="AI380" s="257" t="str">
        <f t="shared" si="12"/>
        <v>??</v>
      </c>
      <c r="AJ380" s="286">
        <f t="shared" si="13"/>
        <v>0</v>
      </c>
    </row>
    <row r="381" spans="1:36" ht="12.95" customHeight="1" x14ac:dyDescent="0.2">
      <c r="A381" s="1340"/>
      <c r="B381" s="1343"/>
      <c r="C381" s="1346"/>
      <c r="D381" s="1349"/>
      <c r="E381" s="1352"/>
      <c r="F381" s="1343"/>
      <c r="G381" s="1371"/>
      <c r="H381" s="1356"/>
      <c r="I381" s="1356"/>
      <c r="J381" s="1354"/>
      <c r="K381" s="1356"/>
      <c r="L381" s="1356"/>
      <c r="M381" s="929"/>
      <c r="N381" s="929"/>
      <c r="O381" s="930"/>
      <c r="P381" s="929"/>
      <c r="Q381" s="930"/>
      <c r="R381" s="930"/>
      <c r="S381" s="930"/>
      <c r="T381" s="930"/>
      <c r="U381" s="930"/>
      <c r="V381" s="930"/>
      <c r="W381" s="930"/>
      <c r="X381" s="930"/>
      <c r="Y381" s="930"/>
      <c r="Z381" s="929"/>
      <c r="AA381" s="1360"/>
      <c r="AB381" s="1360"/>
      <c r="AC381" s="1379" t="str">
        <f>IF(AC376=0,"",IF(AC376&gt;9,"Błąd",""))</f>
        <v/>
      </c>
      <c r="AD381" s="1383"/>
      <c r="AE381" s="1374"/>
      <c r="AF381" s="1377"/>
      <c r="AG381" s="257">
        <f>IF(L381=L380,0,IF(L381=L379,0,IF(L381=L378,0,IF(L381=L377,0,IF(L381=L376,0,1)))))</f>
        <v>0</v>
      </c>
      <c r="AH381" s="257" t="s">
        <v>369</v>
      </c>
      <c r="AI381" s="257" t="str">
        <f t="shared" si="12"/>
        <v>??</v>
      </c>
      <c r="AJ381" s="286">
        <f t="shared" si="13"/>
        <v>0</v>
      </c>
    </row>
    <row r="382" spans="1:36" ht="12.95" customHeight="1" x14ac:dyDescent="0.2">
      <c r="A382" s="1340"/>
      <c r="B382" s="1343"/>
      <c r="C382" s="1346"/>
      <c r="D382" s="1349"/>
      <c r="E382" s="1352"/>
      <c r="F382" s="1343"/>
      <c r="G382" s="1371"/>
      <c r="H382" s="1356"/>
      <c r="I382" s="1356"/>
      <c r="J382" s="1354"/>
      <c r="K382" s="1356"/>
      <c r="L382" s="1356"/>
      <c r="M382" s="929"/>
      <c r="N382" s="929"/>
      <c r="O382" s="930"/>
      <c r="P382" s="929"/>
      <c r="Q382" s="930"/>
      <c r="R382" s="930"/>
      <c r="S382" s="930"/>
      <c r="T382" s="930"/>
      <c r="U382" s="930"/>
      <c r="V382" s="930"/>
      <c r="W382" s="930"/>
      <c r="X382" s="930"/>
      <c r="Y382" s="930"/>
      <c r="Z382" s="929"/>
      <c r="AA382" s="1360"/>
      <c r="AB382" s="1360"/>
      <c r="AC382" s="1379"/>
      <c r="AD382" s="1383"/>
      <c r="AE382" s="1374"/>
      <c r="AF382" s="1377"/>
      <c r="AG382" s="257">
        <f>IF(L382=L381,0,IF(L382=L380,0,IF(L382=L379,0,IF(L382=L378,0,IF(L382=L377,0,IF(L382=L376,0,1))))))</f>
        <v>0</v>
      </c>
      <c r="AH382" s="257" t="s">
        <v>369</v>
      </c>
      <c r="AI382" s="257" t="str">
        <f t="shared" si="12"/>
        <v>??</v>
      </c>
      <c r="AJ382" s="286">
        <f t="shared" si="13"/>
        <v>0</v>
      </c>
    </row>
    <row r="383" spans="1:36" ht="12.95" customHeight="1" thickBot="1" x14ac:dyDescent="0.25">
      <c r="A383" s="1341"/>
      <c r="B383" s="1344"/>
      <c r="C383" s="1347"/>
      <c r="D383" s="1350"/>
      <c r="E383" s="1353"/>
      <c r="F383" s="1344"/>
      <c r="G383" s="1372"/>
      <c r="H383" s="1357"/>
      <c r="I383" s="1357"/>
      <c r="J383" s="1355"/>
      <c r="K383" s="1357"/>
      <c r="L383" s="1357"/>
      <c r="M383" s="287"/>
      <c r="N383" s="287"/>
      <c r="O383" s="288"/>
      <c r="P383" s="287"/>
      <c r="Q383" s="288"/>
      <c r="R383" s="288"/>
      <c r="S383" s="288"/>
      <c r="T383" s="288"/>
      <c r="U383" s="288"/>
      <c r="V383" s="288"/>
      <c r="W383" s="288"/>
      <c r="X383" s="288"/>
      <c r="Y383" s="288"/>
      <c r="Z383" s="287"/>
      <c r="AA383" s="1361"/>
      <c r="AB383" s="1361"/>
      <c r="AC383" s="1380"/>
      <c r="AD383" s="1384"/>
      <c r="AE383" s="1375"/>
      <c r="AF383" s="1378"/>
      <c r="AG383" s="257">
        <f>IF(L383=L382,0,IF(L383=L381,0,IF(L383=L380,0,IF(L383=L379,0,IF(L383=L378,0,IF(L382=L377,0,IF(L383=L376,0,1)))))))</f>
        <v>0</v>
      </c>
      <c r="AH383" s="257" t="s">
        <v>369</v>
      </c>
      <c r="AI383" s="257" t="str">
        <f t="shared" si="12"/>
        <v>??</v>
      </c>
      <c r="AJ383" s="286">
        <f t="shared" si="13"/>
        <v>0</v>
      </c>
    </row>
    <row r="384" spans="1:36" ht="12.95" customHeight="1" thickTop="1" x14ac:dyDescent="0.2">
      <c r="A384" s="1339"/>
      <c r="B384" s="1342"/>
      <c r="C384" s="1345"/>
      <c r="D384" s="1348"/>
      <c r="E384" s="1351"/>
      <c r="F384" s="1343"/>
      <c r="G384" s="1370"/>
      <c r="H384" s="1342"/>
      <c r="I384" s="283" t="s">
        <v>10</v>
      </c>
      <c r="J384" s="1354"/>
      <c r="K384" s="1342"/>
      <c r="L384" s="1358"/>
      <c r="M384" s="284"/>
      <c r="N384" s="284"/>
      <c r="O384" s="285"/>
      <c r="P384" s="284"/>
      <c r="Q384" s="285"/>
      <c r="R384" s="285"/>
      <c r="S384" s="285"/>
      <c r="T384" s="285"/>
      <c r="U384" s="285"/>
      <c r="V384" s="285"/>
      <c r="W384" s="285"/>
      <c r="X384" s="285"/>
      <c r="Y384" s="285"/>
      <c r="Z384" s="284"/>
      <c r="AA384" s="1359">
        <f>SUM(O384:Z391)</f>
        <v>0</v>
      </c>
      <c r="AB384" s="1359">
        <f>IF(AA384&gt;0,18,0)</f>
        <v>0</v>
      </c>
      <c r="AC384" s="1365">
        <f>IF((AA384-AB384)&gt;=0,AA384-AB384,0)</f>
        <v>0</v>
      </c>
      <c r="AD384" s="1382">
        <f>IF(AA384&lt;AB384,AA384,AB384)/IF(AB384=0,1,AB384)</f>
        <v>0</v>
      </c>
      <c r="AE384" s="1373" t="str">
        <f>IF(AD384=1,"pe",IF(AD384&gt;0,"ne",""))</f>
        <v/>
      </c>
      <c r="AF384" s="1376"/>
      <c r="AG384" s="257">
        <v>1</v>
      </c>
      <c r="AH384" s="257" t="s">
        <v>369</v>
      </c>
      <c r="AI384" s="257" t="str">
        <f t="shared" si="12"/>
        <v>??</v>
      </c>
      <c r="AJ384" s="286">
        <f>C384</f>
        <v>0</v>
      </c>
    </row>
    <row r="385" spans="1:36" ht="12.95" customHeight="1" x14ac:dyDescent="0.2">
      <c r="A385" s="1340"/>
      <c r="B385" s="1343"/>
      <c r="C385" s="1346"/>
      <c r="D385" s="1349"/>
      <c r="E385" s="1352"/>
      <c r="F385" s="1343"/>
      <c r="G385" s="1371"/>
      <c r="H385" s="1356"/>
      <c r="I385" s="1381"/>
      <c r="J385" s="1354"/>
      <c r="K385" s="1356"/>
      <c r="L385" s="1356"/>
      <c r="M385" s="929"/>
      <c r="N385" s="929"/>
      <c r="O385" s="930"/>
      <c r="P385" s="929"/>
      <c r="Q385" s="930"/>
      <c r="R385" s="930"/>
      <c r="S385" s="930"/>
      <c r="T385" s="930"/>
      <c r="U385" s="930"/>
      <c r="V385" s="930"/>
      <c r="W385" s="930"/>
      <c r="X385" s="930"/>
      <c r="Y385" s="930"/>
      <c r="Z385" s="929"/>
      <c r="AA385" s="1360"/>
      <c r="AB385" s="1360"/>
      <c r="AC385" s="1366"/>
      <c r="AD385" s="1383"/>
      <c r="AE385" s="1374"/>
      <c r="AF385" s="1377"/>
      <c r="AG385" s="257">
        <f>IF(L385=L384,0,1)</f>
        <v>0</v>
      </c>
      <c r="AH385" s="257" t="s">
        <v>369</v>
      </c>
      <c r="AI385" s="257" t="str">
        <f t="shared" si="12"/>
        <v>??</v>
      </c>
      <c r="AJ385" s="286">
        <f>AJ384</f>
        <v>0</v>
      </c>
    </row>
    <row r="386" spans="1:36" ht="12.95" customHeight="1" x14ac:dyDescent="0.2">
      <c r="A386" s="1340"/>
      <c r="B386" s="1343"/>
      <c r="C386" s="1346"/>
      <c r="D386" s="1349"/>
      <c r="E386" s="1352"/>
      <c r="F386" s="1343"/>
      <c r="G386" s="1371"/>
      <c r="H386" s="1356"/>
      <c r="I386" s="1356"/>
      <c r="J386" s="1354"/>
      <c r="K386" s="1356"/>
      <c r="L386" s="1356"/>
      <c r="M386" s="929"/>
      <c r="N386" s="929"/>
      <c r="O386" s="930"/>
      <c r="P386" s="929"/>
      <c r="Q386" s="930"/>
      <c r="R386" s="930"/>
      <c r="S386" s="930"/>
      <c r="T386" s="930"/>
      <c r="U386" s="930"/>
      <c r="V386" s="930"/>
      <c r="W386" s="930"/>
      <c r="X386" s="930"/>
      <c r="Y386" s="930"/>
      <c r="Z386" s="929"/>
      <c r="AA386" s="1360"/>
      <c r="AB386" s="1360"/>
      <c r="AC386" s="1366"/>
      <c r="AD386" s="1383"/>
      <c r="AE386" s="1374"/>
      <c r="AF386" s="1377"/>
      <c r="AG386" s="257">
        <f>IF(L386=L385,0,IF(L386=L384,0,1))</f>
        <v>0</v>
      </c>
      <c r="AH386" s="257" t="s">
        <v>369</v>
      </c>
      <c r="AI386" s="257" t="str">
        <f t="shared" si="12"/>
        <v>??</v>
      </c>
      <c r="AJ386" s="286">
        <f t="shared" si="13"/>
        <v>0</v>
      </c>
    </row>
    <row r="387" spans="1:36" ht="12.95" customHeight="1" x14ac:dyDescent="0.2">
      <c r="A387" s="1340"/>
      <c r="B387" s="1343"/>
      <c r="C387" s="1346"/>
      <c r="D387" s="1349"/>
      <c r="E387" s="1352"/>
      <c r="F387" s="1343"/>
      <c r="G387" s="1371"/>
      <c r="H387" s="1356"/>
      <c r="I387" s="1356"/>
      <c r="J387" s="1354"/>
      <c r="K387" s="1356"/>
      <c r="L387" s="1356"/>
      <c r="M387" s="929"/>
      <c r="N387" s="929"/>
      <c r="O387" s="930"/>
      <c r="P387" s="929"/>
      <c r="Q387" s="930"/>
      <c r="R387" s="930"/>
      <c r="S387" s="930"/>
      <c r="T387" s="930"/>
      <c r="U387" s="930"/>
      <c r="V387" s="930"/>
      <c r="W387" s="930"/>
      <c r="X387" s="930"/>
      <c r="Y387" s="930"/>
      <c r="Z387" s="929"/>
      <c r="AA387" s="1360"/>
      <c r="AB387" s="1360"/>
      <c r="AC387" s="1366"/>
      <c r="AD387" s="1383"/>
      <c r="AE387" s="1374"/>
      <c r="AF387" s="1377"/>
      <c r="AG387" s="257">
        <f>IF(L387=L386,0,IF(L387=L385,0,IF(L387=L384,0,1)))</f>
        <v>0</v>
      </c>
      <c r="AH387" s="257" t="s">
        <v>369</v>
      </c>
      <c r="AI387" s="257" t="str">
        <f t="shared" si="12"/>
        <v>??</v>
      </c>
      <c r="AJ387" s="286">
        <f t="shared" si="13"/>
        <v>0</v>
      </c>
    </row>
    <row r="388" spans="1:36" ht="12.95" customHeight="1" x14ac:dyDescent="0.2">
      <c r="A388" s="1340"/>
      <c r="B388" s="1343"/>
      <c r="C388" s="1346"/>
      <c r="D388" s="1349"/>
      <c r="E388" s="1352"/>
      <c r="F388" s="1343"/>
      <c r="G388" s="1371"/>
      <c r="H388" s="1356"/>
      <c r="I388" s="1356"/>
      <c r="J388" s="1354"/>
      <c r="K388" s="1356"/>
      <c r="L388" s="1356"/>
      <c r="M388" s="929"/>
      <c r="N388" s="929"/>
      <c r="O388" s="930"/>
      <c r="P388" s="929"/>
      <c r="Q388" s="930"/>
      <c r="R388" s="930"/>
      <c r="S388" s="930"/>
      <c r="T388" s="930"/>
      <c r="U388" s="930"/>
      <c r="V388" s="930"/>
      <c r="W388" s="930"/>
      <c r="X388" s="930"/>
      <c r="Y388" s="930"/>
      <c r="Z388" s="929"/>
      <c r="AA388" s="1360"/>
      <c r="AB388" s="1360"/>
      <c r="AC388" s="1366"/>
      <c r="AD388" s="1383"/>
      <c r="AE388" s="1374"/>
      <c r="AF388" s="1377"/>
      <c r="AG388" s="257">
        <f>IF(L388=L387,0,IF(L388=L386,0,IF(L388=L385,0,IF(L388=L384,0,1))))</f>
        <v>0</v>
      </c>
      <c r="AH388" s="257" t="s">
        <v>369</v>
      </c>
      <c r="AI388" s="257" t="str">
        <f t="shared" si="12"/>
        <v>??</v>
      </c>
      <c r="AJ388" s="286">
        <f t="shared" si="13"/>
        <v>0</v>
      </c>
    </row>
    <row r="389" spans="1:36" ht="12.95" customHeight="1" x14ac:dyDescent="0.2">
      <c r="A389" s="1340"/>
      <c r="B389" s="1343"/>
      <c r="C389" s="1346"/>
      <c r="D389" s="1349"/>
      <c r="E389" s="1352"/>
      <c r="F389" s="1343"/>
      <c r="G389" s="1371"/>
      <c r="H389" s="1356"/>
      <c r="I389" s="1356"/>
      <c r="J389" s="1354"/>
      <c r="K389" s="1356"/>
      <c r="L389" s="1356"/>
      <c r="M389" s="929"/>
      <c r="N389" s="929"/>
      <c r="O389" s="930"/>
      <c r="P389" s="929"/>
      <c r="Q389" s="930"/>
      <c r="R389" s="930"/>
      <c r="S389" s="930"/>
      <c r="T389" s="930"/>
      <c r="U389" s="930"/>
      <c r="V389" s="930"/>
      <c r="W389" s="930"/>
      <c r="X389" s="930"/>
      <c r="Y389" s="930"/>
      <c r="Z389" s="929"/>
      <c r="AA389" s="1360"/>
      <c r="AB389" s="1360"/>
      <c r="AC389" s="1379" t="str">
        <f>IF(AC384=0,"",IF(AC384&gt;9,"Błąd",""))</f>
        <v/>
      </c>
      <c r="AD389" s="1383"/>
      <c r="AE389" s="1374"/>
      <c r="AF389" s="1377"/>
      <c r="AG389" s="257">
        <f>IF(L389=L388,0,IF(L389=L387,0,IF(L389=L386,0,IF(L389=L385,0,IF(L389=L384,0,1)))))</f>
        <v>0</v>
      </c>
      <c r="AH389" s="257" t="s">
        <v>369</v>
      </c>
      <c r="AI389" s="257" t="str">
        <f t="shared" si="12"/>
        <v>??</v>
      </c>
      <c r="AJ389" s="286">
        <f t="shared" si="13"/>
        <v>0</v>
      </c>
    </row>
    <row r="390" spans="1:36" ht="12.95" customHeight="1" x14ac:dyDescent="0.2">
      <c r="A390" s="1340"/>
      <c r="B390" s="1343"/>
      <c r="C390" s="1346"/>
      <c r="D390" s="1349"/>
      <c r="E390" s="1352"/>
      <c r="F390" s="1343"/>
      <c r="G390" s="1371"/>
      <c r="H390" s="1356"/>
      <c r="I390" s="1356"/>
      <c r="J390" s="1354"/>
      <c r="K390" s="1356"/>
      <c r="L390" s="1356"/>
      <c r="M390" s="929"/>
      <c r="N390" s="929"/>
      <c r="O390" s="930"/>
      <c r="P390" s="929"/>
      <c r="Q390" s="930"/>
      <c r="R390" s="930"/>
      <c r="S390" s="930"/>
      <c r="T390" s="930"/>
      <c r="U390" s="930"/>
      <c r="V390" s="930"/>
      <c r="W390" s="930"/>
      <c r="X390" s="930"/>
      <c r="Y390" s="930"/>
      <c r="Z390" s="929"/>
      <c r="AA390" s="1360"/>
      <c r="AB390" s="1360"/>
      <c r="AC390" s="1379"/>
      <c r="AD390" s="1383"/>
      <c r="AE390" s="1374"/>
      <c r="AF390" s="1377"/>
      <c r="AG390" s="257">
        <f>IF(L390=L389,0,IF(L390=L388,0,IF(L390=L387,0,IF(L390=L386,0,IF(L390=L385,0,IF(L390=L384,0,1))))))</f>
        <v>0</v>
      </c>
      <c r="AH390" s="257" t="s">
        <v>369</v>
      </c>
      <c r="AI390" s="257" t="str">
        <f t="shared" ref="AI390:AI453" si="14">$C$1</f>
        <v>??</v>
      </c>
      <c r="AJ390" s="286">
        <f t="shared" si="13"/>
        <v>0</v>
      </c>
    </row>
    <row r="391" spans="1:36" ht="12.95" customHeight="1" thickBot="1" x14ac:dyDescent="0.25">
      <c r="A391" s="1341"/>
      <c r="B391" s="1344"/>
      <c r="C391" s="1347"/>
      <c r="D391" s="1350"/>
      <c r="E391" s="1353"/>
      <c r="F391" s="1344"/>
      <c r="G391" s="1372"/>
      <c r="H391" s="1357"/>
      <c r="I391" s="1357"/>
      <c r="J391" s="1355"/>
      <c r="K391" s="1357"/>
      <c r="L391" s="1357"/>
      <c r="M391" s="287"/>
      <c r="N391" s="287"/>
      <c r="O391" s="288"/>
      <c r="P391" s="287"/>
      <c r="Q391" s="288"/>
      <c r="R391" s="288"/>
      <c r="S391" s="288"/>
      <c r="T391" s="288"/>
      <c r="U391" s="288"/>
      <c r="V391" s="288"/>
      <c r="W391" s="288"/>
      <c r="X391" s="288"/>
      <c r="Y391" s="288"/>
      <c r="Z391" s="287"/>
      <c r="AA391" s="1361"/>
      <c r="AB391" s="1361"/>
      <c r="AC391" s="1380"/>
      <c r="AD391" s="1384"/>
      <c r="AE391" s="1375"/>
      <c r="AF391" s="1378"/>
      <c r="AG391" s="257">
        <f>IF(L391=L390,0,IF(L391=L389,0,IF(L391=L388,0,IF(L391=L387,0,IF(L391=L386,0,IF(L390=L385,0,IF(L391=L384,0,1)))))))</f>
        <v>0</v>
      </c>
      <c r="AH391" s="257" t="s">
        <v>369</v>
      </c>
      <c r="AI391" s="257" t="str">
        <f t="shared" si="14"/>
        <v>??</v>
      </c>
      <c r="AJ391" s="286">
        <f t="shared" si="13"/>
        <v>0</v>
      </c>
    </row>
    <row r="392" spans="1:36" ht="12.95" customHeight="1" thickTop="1" x14ac:dyDescent="0.2">
      <c r="A392" s="1339"/>
      <c r="B392" s="1342"/>
      <c r="C392" s="1345"/>
      <c r="D392" s="1348"/>
      <c r="E392" s="1351"/>
      <c r="F392" s="1343"/>
      <c r="G392" s="1370"/>
      <c r="H392" s="1342"/>
      <c r="I392" s="283" t="s">
        <v>10</v>
      </c>
      <c r="J392" s="1354"/>
      <c r="K392" s="1342"/>
      <c r="L392" s="1358"/>
      <c r="M392" s="284"/>
      <c r="N392" s="284"/>
      <c r="O392" s="285"/>
      <c r="P392" s="284"/>
      <c r="Q392" s="285"/>
      <c r="R392" s="285"/>
      <c r="S392" s="285"/>
      <c r="T392" s="285"/>
      <c r="U392" s="285"/>
      <c r="V392" s="285"/>
      <c r="W392" s="285"/>
      <c r="X392" s="285"/>
      <c r="Y392" s="285"/>
      <c r="Z392" s="284"/>
      <c r="AA392" s="1359">
        <f>SUM(O392:Z399)</f>
        <v>0</v>
      </c>
      <c r="AB392" s="1359">
        <f>IF(AA392&gt;0,18,0)</f>
        <v>0</v>
      </c>
      <c r="AC392" s="1365">
        <f>IF((AA392-AB392)&gt;=0,AA392-AB392,0)</f>
        <v>0</v>
      </c>
      <c r="AD392" s="1382">
        <f>IF(AA392&lt;AB392,AA392,AB392)/IF(AB392=0,1,AB392)</f>
        <v>0</v>
      </c>
      <c r="AE392" s="1373" t="str">
        <f>IF(AD392=1,"pe",IF(AD392&gt;0,"ne",""))</f>
        <v/>
      </c>
      <c r="AF392" s="1376"/>
      <c r="AG392" s="257">
        <v>1</v>
      </c>
      <c r="AH392" s="257" t="s">
        <v>369</v>
      </c>
      <c r="AI392" s="257" t="str">
        <f t="shared" si="14"/>
        <v>??</v>
      </c>
      <c r="AJ392" s="286">
        <f>C392</f>
        <v>0</v>
      </c>
    </row>
    <row r="393" spans="1:36" ht="12.95" customHeight="1" x14ac:dyDescent="0.2">
      <c r="A393" s="1340"/>
      <c r="B393" s="1343"/>
      <c r="C393" s="1346"/>
      <c r="D393" s="1349"/>
      <c r="E393" s="1352"/>
      <c r="F393" s="1343"/>
      <c r="G393" s="1371"/>
      <c r="H393" s="1356"/>
      <c r="I393" s="1381"/>
      <c r="J393" s="1354"/>
      <c r="K393" s="1356"/>
      <c r="L393" s="1356"/>
      <c r="M393" s="929"/>
      <c r="N393" s="929"/>
      <c r="O393" s="930"/>
      <c r="P393" s="929"/>
      <c r="Q393" s="930"/>
      <c r="R393" s="930"/>
      <c r="S393" s="930"/>
      <c r="T393" s="930"/>
      <c r="U393" s="930"/>
      <c r="V393" s="930"/>
      <c r="W393" s="930"/>
      <c r="X393" s="930"/>
      <c r="Y393" s="930"/>
      <c r="Z393" s="929"/>
      <c r="AA393" s="1360"/>
      <c r="AB393" s="1360"/>
      <c r="AC393" s="1366"/>
      <c r="AD393" s="1383"/>
      <c r="AE393" s="1374"/>
      <c r="AF393" s="1377"/>
      <c r="AG393" s="257">
        <f>IF(L393=L392,0,1)</f>
        <v>0</v>
      </c>
      <c r="AH393" s="257" t="s">
        <v>369</v>
      </c>
      <c r="AI393" s="257" t="str">
        <f t="shared" si="14"/>
        <v>??</v>
      </c>
      <c r="AJ393" s="286">
        <f>AJ392</f>
        <v>0</v>
      </c>
    </row>
    <row r="394" spans="1:36" ht="12.95" customHeight="1" x14ac:dyDescent="0.2">
      <c r="A394" s="1340"/>
      <c r="B394" s="1343"/>
      <c r="C394" s="1346"/>
      <c r="D394" s="1349"/>
      <c r="E394" s="1352"/>
      <c r="F394" s="1343"/>
      <c r="G394" s="1371"/>
      <c r="H394" s="1356"/>
      <c r="I394" s="1356"/>
      <c r="J394" s="1354"/>
      <c r="K394" s="1356"/>
      <c r="L394" s="1356"/>
      <c r="M394" s="929"/>
      <c r="N394" s="929"/>
      <c r="O394" s="930"/>
      <c r="P394" s="929"/>
      <c r="Q394" s="930"/>
      <c r="R394" s="930"/>
      <c r="S394" s="930"/>
      <c r="T394" s="930"/>
      <c r="U394" s="930"/>
      <c r="V394" s="930"/>
      <c r="W394" s="930"/>
      <c r="X394" s="930"/>
      <c r="Y394" s="930"/>
      <c r="Z394" s="929"/>
      <c r="AA394" s="1360"/>
      <c r="AB394" s="1360"/>
      <c r="AC394" s="1366"/>
      <c r="AD394" s="1383"/>
      <c r="AE394" s="1374"/>
      <c r="AF394" s="1377"/>
      <c r="AG394" s="257">
        <f>IF(L394=L393,0,IF(L394=L392,0,1))</f>
        <v>0</v>
      </c>
      <c r="AH394" s="257" t="s">
        <v>369</v>
      </c>
      <c r="AI394" s="257" t="str">
        <f t="shared" si="14"/>
        <v>??</v>
      </c>
      <c r="AJ394" s="286">
        <f t="shared" si="13"/>
        <v>0</v>
      </c>
    </row>
    <row r="395" spans="1:36" ht="12.95" customHeight="1" x14ac:dyDescent="0.2">
      <c r="A395" s="1340"/>
      <c r="B395" s="1343"/>
      <c r="C395" s="1346"/>
      <c r="D395" s="1349"/>
      <c r="E395" s="1352"/>
      <c r="F395" s="1343"/>
      <c r="G395" s="1371"/>
      <c r="H395" s="1356"/>
      <c r="I395" s="1356"/>
      <c r="J395" s="1354"/>
      <c r="K395" s="1356"/>
      <c r="L395" s="1356"/>
      <c r="M395" s="929"/>
      <c r="N395" s="929"/>
      <c r="O395" s="930"/>
      <c r="P395" s="929"/>
      <c r="Q395" s="930"/>
      <c r="R395" s="930"/>
      <c r="S395" s="930"/>
      <c r="T395" s="930"/>
      <c r="U395" s="930"/>
      <c r="V395" s="930"/>
      <c r="W395" s="930"/>
      <c r="X395" s="930"/>
      <c r="Y395" s="930"/>
      <c r="Z395" s="929"/>
      <c r="AA395" s="1360"/>
      <c r="AB395" s="1360"/>
      <c r="AC395" s="1366"/>
      <c r="AD395" s="1383"/>
      <c r="AE395" s="1374"/>
      <c r="AF395" s="1377"/>
      <c r="AG395" s="257">
        <f>IF(L395=L394,0,IF(L395=L393,0,IF(L395=L392,0,1)))</f>
        <v>0</v>
      </c>
      <c r="AH395" s="257" t="s">
        <v>369</v>
      </c>
      <c r="AI395" s="257" t="str">
        <f t="shared" si="14"/>
        <v>??</v>
      </c>
      <c r="AJ395" s="286">
        <f t="shared" si="13"/>
        <v>0</v>
      </c>
    </row>
    <row r="396" spans="1:36" ht="12.95" customHeight="1" x14ac:dyDescent="0.2">
      <c r="A396" s="1340"/>
      <c r="B396" s="1343"/>
      <c r="C396" s="1346"/>
      <c r="D396" s="1349"/>
      <c r="E396" s="1352"/>
      <c r="F396" s="1343"/>
      <c r="G396" s="1371"/>
      <c r="H396" s="1356"/>
      <c r="I396" s="1356"/>
      <c r="J396" s="1354"/>
      <c r="K396" s="1356"/>
      <c r="L396" s="1356"/>
      <c r="M396" s="929"/>
      <c r="N396" s="929"/>
      <c r="O396" s="930"/>
      <c r="P396" s="929"/>
      <c r="Q396" s="930"/>
      <c r="R396" s="930"/>
      <c r="S396" s="930"/>
      <c r="T396" s="930"/>
      <c r="U396" s="930"/>
      <c r="V396" s="930"/>
      <c r="W396" s="930"/>
      <c r="X396" s="930"/>
      <c r="Y396" s="930"/>
      <c r="Z396" s="929"/>
      <c r="AA396" s="1360"/>
      <c r="AB396" s="1360"/>
      <c r="AC396" s="1366"/>
      <c r="AD396" s="1383"/>
      <c r="AE396" s="1374"/>
      <c r="AF396" s="1377"/>
      <c r="AG396" s="257">
        <f>IF(L396=L395,0,IF(L396=L394,0,IF(L396=L393,0,IF(L396=L392,0,1))))</f>
        <v>0</v>
      </c>
      <c r="AH396" s="257" t="s">
        <v>369</v>
      </c>
      <c r="AI396" s="257" t="str">
        <f t="shared" si="14"/>
        <v>??</v>
      </c>
      <c r="AJ396" s="286">
        <f t="shared" si="13"/>
        <v>0</v>
      </c>
    </row>
    <row r="397" spans="1:36" ht="12.95" customHeight="1" x14ac:dyDescent="0.2">
      <c r="A397" s="1340"/>
      <c r="B397" s="1343"/>
      <c r="C397" s="1346"/>
      <c r="D397" s="1349"/>
      <c r="E397" s="1352"/>
      <c r="F397" s="1343"/>
      <c r="G397" s="1371"/>
      <c r="H397" s="1356"/>
      <c r="I397" s="1356"/>
      <c r="J397" s="1354"/>
      <c r="K397" s="1356"/>
      <c r="L397" s="1356"/>
      <c r="M397" s="929"/>
      <c r="N397" s="929"/>
      <c r="O397" s="930"/>
      <c r="P397" s="929"/>
      <c r="Q397" s="930"/>
      <c r="R397" s="930"/>
      <c r="S397" s="930"/>
      <c r="T397" s="930"/>
      <c r="U397" s="930"/>
      <c r="V397" s="930"/>
      <c r="W397" s="930"/>
      <c r="X397" s="930"/>
      <c r="Y397" s="930"/>
      <c r="Z397" s="929"/>
      <c r="AA397" s="1360"/>
      <c r="AB397" s="1360"/>
      <c r="AC397" s="1379" t="str">
        <f>IF(AC392=0,"",IF(AC392&gt;9,"Błąd",""))</f>
        <v/>
      </c>
      <c r="AD397" s="1383"/>
      <c r="AE397" s="1374"/>
      <c r="AF397" s="1377"/>
      <c r="AG397" s="257">
        <f>IF(L397=L396,0,IF(L397=L395,0,IF(L397=L394,0,IF(L397=L393,0,IF(L397=L392,0,1)))))</f>
        <v>0</v>
      </c>
      <c r="AH397" s="257" t="s">
        <v>369</v>
      </c>
      <c r="AI397" s="257" t="str">
        <f t="shared" si="14"/>
        <v>??</v>
      </c>
      <c r="AJ397" s="286">
        <f t="shared" si="13"/>
        <v>0</v>
      </c>
    </row>
    <row r="398" spans="1:36" ht="12.95" customHeight="1" x14ac:dyDescent="0.2">
      <c r="A398" s="1340"/>
      <c r="B398" s="1343"/>
      <c r="C398" s="1346"/>
      <c r="D398" s="1349"/>
      <c r="E398" s="1352"/>
      <c r="F398" s="1343"/>
      <c r="G398" s="1371"/>
      <c r="H398" s="1356"/>
      <c r="I398" s="1356"/>
      <c r="J398" s="1354"/>
      <c r="K398" s="1356"/>
      <c r="L398" s="1356"/>
      <c r="M398" s="929"/>
      <c r="N398" s="929"/>
      <c r="O398" s="930"/>
      <c r="P398" s="929"/>
      <c r="Q398" s="930"/>
      <c r="R398" s="930"/>
      <c r="S398" s="930"/>
      <c r="T398" s="930"/>
      <c r="U398" s="930"/>
      <c r="V398" s="930"/>
      <c r="W398" s="930"/>
      <c r="X398" s="930"/>
      <c r="Y398" s="930"/>
      <c r="Z398" s="929"/>
      <c r="AA398" s="1360"/>
      <c r="AB398" s="1360"/>
      <c r="AC398" s="1379"/>
      <c r="AD398" s="1383"/>
      <c r="AE398" s="1374"/>
      <c r="AF398" s="1377"/>
      <c r="AG398" s="257">
        <f>IF(L398=L397,0,IF(L398=L396,0,IF(L398=L395,0,IF(L398=L394,0,IF(L398=L393,0,IF(L398=L392,0,1))))))</f>
        <v>0</v>
      </c>
      <c r="AH398" s="257" t="s">
        <v>369</v>
      </c>
      <c r="AI398" s="257" t="str">
        <f t="shared" si="14"/>
        <v>??</v>
      </c>
      <c r="AJ398" s="286">
        <f t="shared" si="13"/>
        <v>0</v>
      </c>
    </row>
    <row r="399" spans="1:36" ht="12.95" customHeight="1" thickBot="1" x14ac:dyDescent="0.25">
      <c r="A399" s="1341"/>
      <c r="B399" s="1344"/>
      <c r="C399" s="1347"/>
      <c r="D399" s="1350"/>
      <c r="E399" s="1353"/>
      <c r="F399" s="1344"/>
      <c r="G399" s="1372"/>
      <c r="H399" s="1357"/>
      <c r="I399" s="1357"/>
      <c r="J399" s="1355"/>
      <c r="K399" s="1357"/>
      <c r="L399" s="1357"/>
      <c r="M399" s="287"/>
      <c r="N399" s="287"/>
      <c r="O399" s="288"/>
      <c r="P399" s="287"/>
      <c r="Q399" s="288"/>
      <c r="R399" s="288"/>
      <c r="S399" s="288"/>
      <c r="T399" s="288"/>
      <c r="U399" s="288"/>
      <c r="V399" s="288"/>
      <c r="W399" s="288"/>
      <c r="X399" s="288"/>
      <c r="Y399" s="288"/>
      <c r="Z399" s="287"/>
      <c r="AA399" s="1361"/>
      <c r="AB399" s="1361"/>
      <c r="AC399" s="1380"/>
      <c r="AD399" s="1384"/>
      <c r="AE399" s="1375"/>
      <c r="AF399" s="1378"/>
      <c r="AG399" s="257">
        <f>IF(L399=L398,0,IF(L399=L397,0,IF(L399=L396,0,IF(L399=L395,0,IF(L399=L394,0,IF(L398=L393,0,IF(L399=L392,0,1)))))))</f>
        <v>0</v>
      </c>
      <c r="AH399" s="257" t="s">
        <v>369</v>
      </c>
      <c r="AI399" s="257" t="str">
        <f t="shared" si="14"/>
        <v>??</v>
      </c>
      <c r="AJ399" s="286">
        <f t="shared" si="13"/>
        <v>0</v>
      </c>
    </row>
    <row r="400" spans="1:36" ht="12.95" customHeight="1" thickTop="1" x14ac:dyDescent="0.2">
      <c r="A400" s="1339"/>
      <c r="B400" s="1342"/>
      <c r="C400" s="1345"/>
      <c r="D400" s="1348"/>
      <c r="E400" s="1351"/>
      <c r="F400" s="1343"/>
      <c r="G400" s="1370"/>
      <c r="H400" s="1342"/>
      <c r="I400" s="283" t="s">
        <v>10</v>
      </c>
      <c r="J400" s="1354"/>
      <c r="K400" s="1342"/>
      <c r="L400" s="1358"/>
      <c r="M400" s="284"/>
      <c r="N400" s="284"/>
      <c r="O400" s="285"/>
      <c r="P400" s="284"/>
      <c r="Q400" s="285"/>
      <c r="R400" s="285"/>
      <c r="S400" s="285"/>
      <c r="T400" s="285"/>
      <c r="U400" s="285"/>
      <c r="V400" s="285"/>
      <c r="W400" s="285"/>
      <c r="X400" s="285"/>
      <c r="Y400" s="285"/>
      <c r="Z400" s="284"/>
      <c r="AA400" s="1359">
        <f>SUM(O400:Z407)</f>
        <v>0</v>
      </c>
      <c r="AB400" s="1359">
        <f>IF(AA400&gt;0,18,0)</f>
        <v>0</v>
      </c>
      <c r="AC400" s="1365">
        <f>IF((AA400-AB400)&gt;=0,AA400-AB400,0)</f>
        <v>0</v>
      </c>
      <c r="AD400" s="1382">
        <f>IF(AA400&lt;AB400,AA400,AB400)/IF(AB400=0,1,AB400)</f>
        <v>0</v>
      </c>
      <c r="AE400" s="1373" t="str">
        <f>IF(AD400=1,"pe",IF(AD400&gt;0,"ne",""))</f>
        <v/>
      </c>
      <c r="AF400" s="1376"/>
      <c r="AG400" s="257">
        <v>1</v>
      </c>
      <c r="AH400" s="257" t="s">
        <v>369</v>
      </c>
      <c r="AI400" s="257" t="str">
        <f t="shared" si="14"/>
        <v>??</v>
      </c>
      <c r="AJ400" s="286">
        <f>C400</f>
        <v>0</v>
      </c>
    </row>
    <row r="401" spans="1:36" ht="12.95" customHeight="1" x14ac:dyDescent="0.2">
      <c r="A401" s="1340"/>
      <c r="B401" s="1343"/>
      <c r="C401" s="1346"/>
      <c r="D401" s="1349"/>
      <c r="E401" s="1352"/>
      <c r="F401" s="1343"/>
      <c r="G401" s="1371"/>
      <c r="H401" s="1356"/>
      <c r="I401" s="1381"/>
      <c r="J401" s="1354"/>
      <c r="K401" s="1356"/>
      <c r="L401" s="1356"/>
      <c r="M401" s="929"/>
      <c r="N401" s="929"/>
      <c r="O401" s="930"/>
      <c r="P401" s="929"/>
      <c r="Q401" s="930"/>
      <c r="R401" s="930"/>
      <c r="S401" s="930"/>
      <c r="T401" s="930"/>
      <c r="U401" s="930"/>
      <c r="V401" s="930"/>
      <c r="W401" s="930"/>
      <c r="X401" s="930"/>
      <c r="Y401" s="930"/>
      <c r="Z401" s="929"/>
      <c r="AA401" s="1360"/>
      <c r="AB401" s="1360"/>
      <c r="AC401" s="1366"/>
      <c r="AD401" s="1383"/>
      <c r="AE401" s="1374"/>
      <c r="AF401" s="1377"/>
      <c r="AG401" s="257">
        <f>IF(L401=L400,0,1)</f>
        <v>0</v>
      </c>
      <c r="AH401" s="257" t="s">
        <v>369</v>
      </c>
      <c r="AI401" s="257" t="str">
        <f t="shared" si="14"/>
        <v>??</v>
      </c>
      <c r="AJ401" s="286">
        <f t="shared" ref="AJ401:AJ463" si="15">AJ400</f>
        <v>0</v>
      </c>
    </row>
    <row r="402" spans="1:36" ht="12.95" customHeight="1" x14ac:dyDescent="0.2">
      <c r="A402" s="1340"/>
      <c r="B402" s="1343"/>
      <c r="C402" s="1346"/>
      <c r="D402" s="1349"/>
      <c r="E402" s="1352"/>
      <c r="F402" s="1343"/>
      <c r="G402" s="1371"/>
      <c r="H402" s="1356"/>
      <c r="I402" s="1356"/>
      <c r="J402" s="1354"/>
      <c r="K402" s="1356"/>
      <c r="L402" s="1356"/>
      <c r="M402" s="929"/>
      <c r="N402" s="929"/>
      <c r="O402" s="930"/>
      <c r="P402" s="929"/>
      <c r="Q402" s="930"/>
      <c r="R402" s="930"/>
      <c r="S402" s="930"/>
      <c r="T402" s="930"/>
      <c r="U402" s="930"/>
      <c r="V402" s="930"/>
      <c r="W402" s="930"/>
      <c r="X402" s="930"/>
      <c r="Y402" s="930"/>
      <c r="Z402" s="929"/>
      <c r="AA402" s="1360"/>
      <c r="AB402" s="1360"/>
      <c r="AC402" s="1366"/>
      <c r="AD402" s="1383"/>
      <c r="AE402" s="1374"/>
      <c r="AF402" s="1377"/>
      <c r="AG402" s="257">
        <f>IF(L402=L401,0,IF(L402=L400,0,1))</f>
        <v>0</v>
      </c>
      <c r="AH402" s="257" t="s">
        <v>369</v>
      </c>
      <c r="AI402" s="257" t="str">
        <f t="shared" si="14"/>
        <v>??</v>
      </c>
      <c r="AJ402" s="286">
        <f t="shared" si="15"/>
        <v>0</v>
      </c>
    </row>
    <row r="403" spans="1:36" ht="12.95" customHeight="1" x14ac:dyDescent="0.2">
      <c r="A403" s="1340"/>
      <c r="B403" s="1343"/>
      <c r="C403" s="1346"/>
      <c r="D403" s="1349"/>
      <c r="E403" s="1352"/>
      <c r="F403" s="1343"/>
      <c r="G403" s="1371"/>
      <c r="H403" s="1356"/>
      <c r="I403" s="1356"/>
      <c r="J403" s="1354"/>
      <c r="K403" s="1356"/>
      <c r="L403" s="1356"/>
      <c r="M403" s="929"/>
      <c r="N403" s="929"/>
      <c r="O403" s="930"/>
      <c r="P403" s="929"/>
      <c r="Q403" s="930"/>
      <c r="R403" s="930"/>
      <c r="S403" s="930"/>
      <c r="T403" s="930"/>
      <c r="U403" s="930"/>
      <c r="V403" s="930"/>
      <c r="W403" s="930"/>
      <c r="X403" s="930"/>
      <c r="Y403" s="930"/>
      <c r="Z403" s="929"/>
      <c r="AA403" s="1360"/>
      <c r="AB403" s="1360"/>
      <c r="AC403" s="1366"/>
      <c r="AD403" s="1383"/>
      <c r="AE403" s="1374"/>
      <c r="AF403" s="1377"/>
      <c r="AG403" s="257">
        <f>IF(L403=L402,0,IF(L403=L401,0,IF(L403=L400,0,1)))</f>
        <v>0</v>
      </c>
      <c r="AH403" s="257" t="s">
        <v>369</v>
      </c>
      <c r="AI403" s="257" t="str">
        <f t="shared" si="14"/>
        <v>??</v>
      </c>
      <c r="AJ403" s="286">
        <f t="shared" si="15"/>
        <v>0</v>
      </c>
    </row>
    <row r="404" spans="1:36" ht="12.95" customHeight="1" x14ac:dyDescent="0.2">
      <c r="A404" s="1340"/>
      <c r="B404" s="1343"/>
      <c r="C404" s="1346"/>
      <c r="D404" s="1349"/>
      <c r="E404" s="1352"/>
      <c r="F404" s="1343"/>
      <c r="G404" s="1371"/>
      <c r="H404" s="1356"/>
      <c r="I404" s="1356"/>
      <c r="J404" s="1354"/>
      <c r="K404" s="1356"/>
      <c r="L404" s="1356"/>
      <c r="M404" s="929"/>
      <c r="N404" s="929"/>
      <c r="O404" s="930"/>
      <c r="P404" s="929"/>
      <c r="Q404" s="930"/>
      <c r="R404" s="930"/>
      <c r="S404" s="930"/>
      <c r="T404" s="930"/>
      <c r="U404" s="930"/>
      <c r="V404" s="930"/>
      <c r="W404" s="930"/>
      <c r="X404" s="930"/>
      <c r="Y404" s="930"/>
      <c r="Z404" s="929"/>
      <c r="AA404" s="1360"/>
      <c r="AB404" s="1360"/>
      <c r="AC404" s="1366"/>
      <c r="AD404" s="1383"/>
      <c r="AE404" s="1374"/>
      <c r="AF404" s="1377"/>
      <c r="AG404" s="257">
        <f>IF(L404=L403,0,IF(L404=L402,0,IF(L404=L401,0,IF(L404=L400,0,1))))</f>
        <v>0</v>
      </c>
      <c r="AH404" s="257" t="s">
        <v>369</v>
      </c>
      <c r="AI404" s="257" t="str">
        <f t="shared" si="14"/>
        <v>??</v>
      </c>
      <c r="AJ404" s="286">
        <f t="shared" si="15"/>
        <v>0</v>
      </c>
    </row>
    <row r="405" spans="1:36" ht="12.95" customHeight="1" x14ac:dyDescent="0.2">
      <c r="A405" s="1340"/>
      <c r="B405" s="1343"/>
      <c r="C405" s="1346"/>
      <c r="D405" s="1349"/>
      <c r="E405" s="1352"/>
      <c r="F405" s="1343"/>
      <c r="G405" s="1371"/>
      <c r="H405" s="1356"/>
      <c r="I405" s="1356"/>
      <c r="J405" s="1354"/>
      <c r="K405" s="1356"/>
      <c r="L405" s="1356"/>
      <c r="M405" s="929"/>
      <c r="N405" s="929"/>
      <c r="O405" s="930"/>
      <c r="P405" s="929"/>
      <c r="Q405" s="930"/>
      <c r="R405" s="930"/>
      <c r="S405" s="930"/>
      <c r="T405" s="930"/>
      <c r="U405" s="930"/>
      <c r="V405" s="930"/>
      <c r="W405" s="930"/>
      <c r="X405" s="930"/>
      <c r="Y405" s="930"/>
      <c r="Z405" s="929"/>
      <c r="AA405" s="1360"/>
      <c r="AB405" s="1360"/>
      <c r="AC405" s="1379" t="str">
        <f>IF(AC400=0,"",IF(AC400&gt;9,"Błąd",""))</f>
        <v/>
      </c>
      <c r="AD405" s="1383"/>
      <c r="AE405" s="1374"/>
      <c r="AF405" s="1377"/>
      <c r="AG405" s="257">
        <f>IF(L405=L404,0,IF(L405=L403,0,IF(L405=L402,0,IF(L405=L401,0,IF(L405=L400,0,1)))))</f>
        <v>0</v>
      </c>
      <c r="AH405" s="257" t="s">
        <v>369</v>
      </c>
      <c r="AI405" s="257" t="str">
        <f t="shared" si="14"/>
        <v>??</v>
      </c>
      <c r="AJ405" s="286">
        <f t="shared" si="15"/>
        <v>0</v>
      </c>
    </row>
    <row r="406" spans="1:36" ht="12.95" customHeight="1" x14ac:dyDescent="0.2">
      <c r="A406" s="1340"/>
      <c r="B406" s="1343"/>
      <c r="C406" s="1346"/>
      <c r="D406" s="1349"/>
      <c r="E406" s="1352"/>
      <c r="F406" s="1343"/>
      <c r="G406" s="1371"/>
      <c r="H406" s="1356"/>
      <c r="I406" s="1356"/>
      <c r="J406" s="1354"/>
      <c r="K406" s="1356"/>
      <c r="L406" s="1356"/>
      <c r="M406" s="929"/>
      <c r="N406" s="929"/>
      <c r="O406" s="930"/>
      <c r="P406" s="929"/>
      <c r="Q406" s="930"/>
      <c r="R406" s="930"/>
      <c r="S406" s="930"/>
      <c r="T406" s="930"/>
      <c r="U406" s="930"/>
      <c r="V406" s="930"/>
      <c r="W406" s="930"/>
      <c r="X406" s="930"/>
      <c r="Y406" s="930"/>
      <c r="Z406" s="929"/>
      <c r="AA406" s="1360"/>
      <c r="AB406" s="1360"/>
      <c r="AC406" s="1379"/>
      <c r="AD406" s="1383"/>
      <c r="AE406" s="1374"/>
      <c r="AF406" s="1377"/>
      <c r="AG406" s="257">
        <f>IF(L406=L405,0,IF(L406=L404,0,IF(L406=L403,0,IF(L406=L402,0,IF(L406=L401,0,IF(L406=L400,0,1))))))</f>
        <v>0</v>
      </c>
      <c r="AH406" s="257" t="s">
        <v>369</v>
      </c>
      <c r="AI406" s="257" t="str">
        <f t="shared" si="14"/>
        <v>??</v>
      </c>
      <c r="AJ406" s="286">
        <f t="shared" si="15"/>
        <v>0</v>
      </c>
    </row>
    <row r="407" spans="1:36" ht="12.95" customHeight="1" thickBot="1" x14ac:dyDescent="0.25">
      <c r="A407" s="1341"/>
      <c r="B407" s="1344"/>
      <c r="C407" s="1347"/>
      <c r="D407" s="1350"/>
      <c r="E407" s="1353"/>
      <c r="F407" s="1344"/>
      <c r="G407" s="1372"/>
      <c r="H407" s="1357"/>
      <c r="I407" s="1357"/>
      <c r="J407" s="1355"/>
      <c r="K407" s="1357"/>
      <c r="L407" s="1357"/>
      <c r="M407" s="287"/>
      <c r="N407" s="287"/>
      <c r="O407" s="288"/>
      <c r="P407" s="287"/>
      <c r="Q407" s="288"/>
      <c r="R407" s="288"/>
      <c r="S407" s="288"/>
      <c r="T407" s="288"/>
      <c r="U407" s="288"/>
      <c r="V407" s="288"/>
      <c r="W407" s="288"/>
      <c r="X407" s="288"/>
      <c r="Y407" s="288"/>
      <c r="Z407" s="287"/>
      <c r="AA407" s="1361"/>
      <c r="AB407" s="1361"/>
      <c r="AC407" s="1380"/>
      <c r="AD407" s="1384"/>
      <c r="AE407" s="1375"/>
      <c r="AF407" s="1378"/>
      <c r="AG407" s="257">
        <f>IF(L407=L406,0,IF(L407=L405,0,IF(L407=L404,0,IF(L407=L403,0,IF(L407=L402,0,IF(L406=L401,0,IF(L407=L400,0,1)))))))</f>
        <v>0</v>
      </c>
      <c r="AH407" s="257" t="s">
        <v>369</v>
      </c>
      <c r="AI407" s="257" t="str">
        <f t="shared" si="14"/>
        <v>??</v>
      </c>
      <c r="AJ407" s="286">
        <f t="shared" si="15"/>
        <v>0</v>
      </c>
    </row>
    <row r="408" spans="1:36" ht="12.95" customHeight="1" thickTop="1" x14ac:dyDescent="0.2">
      <c r="A408" s="1339"/>
      <c r="B408" s="1342"/>
      <c r="C408" s="1345"/>
      <c r="D408" s="1348"/>
      <c r="E408" s="1351"/>
      <c r="F408" s="1343"/>
      <c r="G408" s="1370"/>
      <c r="H408" s="1342"/>
      <c r="I408" s="283" t="s">
        <v>10</v>
      </c>
      <c r="J408" s="1354"/>
      <c r="K408" s="1342"/>
      <c r="L408" s="1358"/>
      <c r="M408" s="284"/>
      <c r="N408" s="284"/>
      <c r="O408" s="285"/>
      <c r="P408" s="284"/>
      <c r="Q408" s="285"/>
      <c r="R408" s="285"/>
      <c r="S408" s="285"/>
      <c r="T408" s="285"/>
      <c r="U408" s="285"/>
      <c r="V408" s="285"/>
      <c r="W408" s="285"/>
      <c r="X408" s="285"/>
      <c r="Y408" s="285"/>
      <c r="Z408" s="284"/>
      <c r="AA408" s="1359">
        <f>SUM(O408:Z415)</f>
        <v>0</v>
      </c>
      <c r="AB408" s="1359">
        <f>IF(AA408&gt;0,18,0)</f>
        <v>0</v>
      </c>
      <c r="AC408" s="1365">
        <f>IF((AA408-AB408)&gt;=0,AA408-AB408,0)</f>
        <v>0</v>
      </c>
      <c r="AD408" s="1382">
        <f>IF(AA408&lt;AB408,AA408,AB408)/IF(AB408=0,1,AB408)</f>
        <v>0</v>
      </c>
      <c r="AE408" s="1373" t="str">
        <f>IF(AD408=1,"pe",IF(AD408&gt;0,"ne",""))</f>
        <v/>
      </c>
      <c r="AF408" s="1376"/>
      <c r="AG408" s="257">
        <v>1</v>
      </c>
      <c r="AH408" s="257" t="s">
        <v>369</v>
      </c>
      <c r="AI408" s="257" t="str">
        <f t="shared" si="14"/>
        <v>??</v>
      </c>
      <c r="AJ408" s="286">
        <f>C408</f>
        <v>0</v>
      </c>
    </row>
    <row r="409" spans="1:36" ht="12.95" customHeight="1" x14ac:dyDescent="0.2">
      <c r="A409" s="1340"/>
      <c r="B409" s="1343"/>
      <c r="C409" s="1346"/>
      <c r="D409" s="1349"/>
      <c r="E409" s="1352"/>
      <c r="F409" s="1343"/>
      <c r="G409" s="1371"/>
      <c r="H409" s="1356"/>
      <c r="I409" s="1381"/>
      <c r="J409" s="1354"/>
      <c r="K409" s="1356"/>
      <c r="L409" s="1356"/>
      <c r="M409" s="929"/>
      <c r="N409" s="929"/>
      <c r="O409" s="930"/>
      <c r="P409" s="929"/>
      <c r="Q409" s="930"/>
      <c r="R409" s="930"/>
      <c r="S409" s="930"/>
      <c r="T409" s="930"/>
      <c r="U409" s="930"/>
      <c r="V409" s="930"/>
      <c r="W409" s="930"/>
      <c r="X409" s="930"/>
      <c r="Y409" s="930"/>
      <c r="Z409" s="929"/>
      <c r="AA409" s="1360"/>
      <c r="AB409" s="1360"/>
      <c r="AC409" s="1366"/>
      <c r="AD409" s="1383"/>
      <c r="AE409" s="1374"/>
      <c r="AF409" s="1377"/>
      <c r="AG409" s="257">
        <f>IF(L409=L408,0,1)</f>
        <v>0</v>
      </c>
      <c r="AH409" s="257" t="s">
        <v>369</v>
      </c>
      <c r="AI409" s="257" t="str">
        <f t="shared" si="14"/>
        <v>??</v>
      </c>
      <c r="AJ409" s="286">
        <f>AJ408</f>
        <v>0</v>
      </c>
    </row>
    <row r="410" spans="1:36" ht="12.95" customHeight="1" x14ac:dyDescent="0.2">
      <c r="A410" s="1340"/>
      <c r="B410" s="1343"/>
      <c r="C410" s="1346"/>
      <c r="D410" s="1349"/>
      <c r="E410" s="1352"/>
      <c r="F410" s="1343"/>
      <c r="G410" s="1371"/>
      <c r="H410" s="1356"/>
      <c r="I410" s="1356"/>
      <c r="J410" s="1354"/>
      <c r="K410" s="1356"/>
      <c r="L410" s="1356"/>
      <c r="M410" s="929"/>
      <c r="N410" s="929"/>
      <c r="O410" s="930"/>
      <c r="P410" s="929"/>
      <c r="Q410" s="930"/>
      <c r="R410" s="930"/>
      <c r="S410" s="930"/>
      <c r="T410" s="930"/>
      <c r="U410" s="930"/>
      <c r="V410" s="930"/>
      <c r="W410" s="930"/>
      <c r="X410" s="930"/>
      <c r="Y410" s="930"/>
      <c r="Z410" s="929"/>
      <c r="AA410" s="1360"/>
      <c r="AB410" s="1360"/>
      <c r="AC410" s="1366"/>
      <c r="AD410" s="1383"/>
      <c r="AE410" s="1374"/>
      <c r="AF410" s="1377"/>
      <c r="AG410" s="257">
        <f>IF(L410=L409,0,IF(L410=L408,0,1))</f>
        <v>0</v>
      </c>
      <c r="AH410" s="257" t="s">
        <v>369</v>
      </c>
      <c r="AI410" s="257" t="str">
        <f t="shared" si="14"/>
        <v>??</v>
      </c>
      <c r="AJ410" s="286">
        <f t="shared" si="15"/>
        <v>0</v>
      </c>
    </row>
    <row r="411" spans="1:36" ht="12.95" customHeight="1" x14ac:dyDescent="0.2">
      <c r="A411" s="1340"/>
      <c r="B411" s="1343"/>
      <c r="C411" s="1346"/>
      <c r="D411" s="1349"/>
      <c r="E411" s="1352"/>
      <c r="F411" s="1343"/>
      <c r="G411" s="1371"/>
      <c r="H411" s="1356"/>
      <c r="I411" s="1356"/>
      <c r="J411" s="1354"/>
      <c r="K411" s="1356"/>
      <c r="L411" s="1356"/>
      <c r="M411" s="929"/>
      <c r="N411" s="929"/>
      <c r="O411" s="930"/>
      <c r="P411" s="929"/>
      <c r="Q411" s="930"/>
      <c r="R411" s="930"/>
      <c r="S411" s="930"/>
      <c r="T411" s="930"/>
      <c r="U411" s="930"/>
      <c r="V411" s="930"/>
      <c r="W411" s="930"/>
      <c r="X411" s="930"/>
      <c r="Y411" s="930"/>
      <c r="Z411" s="929"/>
      <c r="AA411" s="1360"/>
      <c r="AB411" s="1360"/>
      <c r="AC411" s="1366"/>
      <c r="AD411" s="1383"/>
      <c r="AE411" s="1374"/>
      <c r="AF411" s="1377"/>
      <c r="AG411" s="257">
        <f>IF(L411=L410,0,IF(L411=L409,0,IF(L411=L408,0,1)))</f>
        <v>0</v>
      </c>
      <c r="AH411" s="257" t="s">
        <v>369</v>
      </c>
      <c r="AI411" s="257" t="str">
        <f t="shared" si="14"/>
        <v>??</v>
      </c>
      <c r="AJ411" s="286">
        <f t="shared" si="15"/>
        <v>0</v>
      </c>
    </row>
    <row r="412" spans="1:36" ht="12.95" customHeight="1" x14ac:dyDescent="0.2">
      <c r="A412" s="1340"/>
      <c r="B412" s="1343"/>
      <c r="C412" s="1346"/>
      <c r="D412" s="1349"/>
      <c r="E412" s="1352"/>
      <c r="F412" s="1343"/>
      <c r="G412" s="1371"/>
      <c r="H412" s="1356"/>
      <c r="I412" s="1356"/>
      <c r="J412" s="1354"/>
      <c r="K412" s="1356"/>
      <c r="L412" s="1356"/>
      <c r="M412" s="929"/>
      <c r="N412" s="929"/>
      <c r="O412" s="930"/>
      <c r="P412" s="929"/>
      <c r="Q412" s="930"/>
      <c r="R412" s="930"/>
      <c r="S412" s="930"/>
      <c r="T412" s="930"/>
      <c r="U412" s="930"/>
      <c r="V412" s="930"/>
      <c r="W412" s="930"/>
      <c r="X412" s="930"/>
      <c r="Y412" s="930"/>
      <c r="Z412" s="929"/>
      <c r="AA412" s="1360"/>
      <c r="AB412" s="1360"/>
      <c r="AC412" s="1366"/>
      <c r="AD412" s="1383"/>
      <c r="AE412" s="1374"/>
      <c r="AF412" s="1377"/>
      <c r="AG412" s="257">
        <f>IF(L412=L411,0,IF(L412=L410,0,IF(L412=L409,0,IF(L412=L408,0,1))))</f>
        <v>0</v>
      </c>
      <c r="AH412" s="257" t="s">
        <v>369</v>
      </c>
      <c r="AI412" s="257" t="str">
        <f t="shared" si="14"/>
        <v>??</v>
      </c>
      <c r="AJ412" s="286">
        <f t="shared" si="15"/>
        <v>0</v>
      </c>
    </row>
    <row r="413" spans="1:36" ht="12.95" customHeight="1" x14ac:dyDescent="0.2">
      <c r="A413" s="1340"/>
      <c r="B413" s="1343"/>
      <c r="C413" s="1346"/>
      <c r="D413" s="1349"/>
      <c r="E413" s="1352"/>
      <c r="F413" s="1343"/>
      <c r="G413" s="1371"/>
      <c r="H413" s="1356"/>
      <c r="I413" s="1356"/>
      <c r="J413" s="1354"/>
      <c r="K413" s="1356"/>
      <c r="L413" s="1356"/>
      <c r="M413" s="929"/>
      <c r="N413" s="929"/>
      <c r="O413" s="930"/>
      <c r="P413" s="929"/>
      <c r="Q413" s="930"/>
      <c r="R413" s="930"/>
      <c r="S413" s="930"/>
      <c r="T413" s="930"/>
      <c r="U413" s="930"/>
      <c r="V413" s="930"/>
      <c r="W413" s="930"/>
      <c r="X413" s="930"/>
      <c r="Y413" s="930"/>
      <c r="Z413" s="929"/>
      <c r="AA413" s="1360"/>
      <c r="AB413" s="1360"/>
      <c r="AC413" s="1379" t="str">
        <f>IF(AC408=0,"",IF(AC408&gt;9,"Błąd",""))</f>
        <v/>
      </c>
      <c r="AD413" s="1383"/>
      <c r="AE413" s="1374"/>
      <c r="AF413" s="1377"/>
      <c r="AG413" s="257">
        <f>IF(L413=L412,0,IF(L413=L411,0,IF(L413=L410,0,IF(L413=L409,0,IF(L413=L408,0,1)))))</f>
        <v>0</v>
      </c>
      <c r="AH413" s="257" t="s">
        <v>369</v>
      </c>
      <c r="AI413" s="257" t="str">
        <f t="shared" si="14"/>
        <v>??</v>
      </c>
      <c r="AJ413" s="286">
        <f t="shared" si="15"/>
        <v>0</v>
      </c>
    </row>
    <row r="414" spans="1:36" ht="12.95" customHeight="1" x14ac:dyDescent="0.2">
      <c r="A414" s="1340"/>
      <c r="B414" s="1343"/>
      <c r="C414" s="1346"/>
      <c r="D414" s="1349"/>
      <c r="E414" s="1352"/>
      <c r="F414" s="1343"/>
      <c r="G414" s="1371"/>
      <c r="H414" s="1356"/>
      <c r="I414" s="1356"/>
      <c r="J414" s="1354"/>
      <c r="K414" s="1356"/>
      <c r="L414" s="1356"/>
      <c r="M414" s="929"/>
      <c r="N414" s="929"/>
      <c r="O414" s="930"/>
      <c r="P414" s="929"/>
      <c r="Q414" s="930"/>
      <c r="R414" s="930"/>
      <c r="S414" s="930"/>
      <c r="T414" s="930"/>
      <c r="U414" s="930"/>
      <c r="V414" s="930"/>
      <c r="W414" s="930"/>
      <c r="X414" s="930"/>
      <c r="Y414" s="930"/>
      <c r="Z414" s="929"/>
      <c r="AA414" s="1360"/>
      <c r="AB414" s="1360"/>
      <c r="AC414" s="1379"/>
      <c r="AD414" s="1383"/>
      <c r="AE414" s="1374"/>
      <c r="AF414" s="1377"/>
      <c r="AG414" s="257">
        <f>IF(L414=L413,0,IF(L414=L412,0,IF(L414=L411,0,IF(L414=L410,0,IF(L414=L409,0,IF(L414=L408,0,1))))))</f>
        <v>0</v>
      </c>
      <c r="AH414" s="257" t="s">
        <v>369</v>
      </c>
      <c r="AI414" s="257" t="str">
        <f t="shared" si="14"/>
        <v>??</v>
      </c>
      <c r="AJ414" s="286">
        <f t="shared" si="15"/>
        <v>0</v>
      </c>
    </row>
    <row r="415" spans="1:36" ht="12.95" customHeight="1" thickBot="1" x14ac:dyDescent="0.25">
      <c r="A415" s="1341"/>
      <c r="B415" s="1344"/>
      <c r="C415" s="1347"/>
      <c r="D415" s="1350"/>
      <c r="E415" s="1353"/>
      <c r="F415" s="1344"/>
      <c r="G415" s="1372"/>
      <c r="H415" s="1357"/>
      <c r="I415" s="1357"/>
      <c r="J415" s="1355"/>
      <c r="K415" s="1357"/>
      <c r="L415" s="1357"/>
      <c r="M415" s="287"/>
      <c r="N415" s="287"/>
      <c r="O415" s="288"/>
      <c r="P415" s="287"/>
      <c r="Q415" s="288"/>
      <c r="R415" s="288"/>
      <c r="S415" s="288"/>
      <c r="T415" s="288"/>
      <c r="U415" s="288"/>
      <c r="V415" s="288"/>
      <c r="W415" s="288"/>
      <c r="X415" s="288"/>
      <c r="Y415" s="288"/>
      <c r="Z415" s="287"/>
      <c r="AA415" s="1361"/>
      <c r="AB415" s="1361"/>
      <c r="AC415" s="1380"/>
      <c r="AD415" s="1384"/>
      <c r="AE415" s="1375"/>
      <c r="AF415" s="1378"/>
      <c r="AG415" s="257">
        <f>IF(L415=L414,0,IF(L415=L413,0,IF(L415=L412,0,IF(L415=L411,0,IF(L415=L410,0,IF(L414=L409,0,IF(L415=L408,0,1)))))))</f>
        <v>0</v>
      </c>
      <c r="AH415" s="257" t="s">
        <v>369</v>
      </c>
      <c r="AI415" s="257" t="str">
        <f t="shared" si="14"/>
        <v>??</v>
      </c>
      <c r="AJ415" s="286">
        <f t="shared" si="15"/>
        <v>0</v>
      </c>
    </row>
    <row r="416" spans="1:36" ht="12.95" customHeight="1" thickTop="1" x14ac:dyDescent="0.2">
      <c r="A416" s="1339"/>
      <c r="B416" s="1342"/>
      <c r="C416" s="1345"/>
      <c r="D416" s="1348"/>
      <c r="E416" s="1351"/>
      <c r="F416" s="1343"/>
      <c r="G416" s="1370"/>
      <c r="H416" s="1342"/>
      <c r="I416" s="283" t="s">
        <v>10</v>
      </c>
      <c r="J416" s="1354"/>
      <c r="K416" s="1342"/>
      <c r="L416" s="1358"/>
      <c r="M416" s="284"/>
      <c r="N416" s="284"/>
      <c r="O416" s="285"/>
      <c r="P416" s="284"/>
      <c r="Q416" s="285"/>
      <c r="R416" s="285"/>
      <c r="S416" s="285"/>
      <c r="T416" s="285"/>
      <c r="U416" s="285"/>
      <c r="V416" s="285"/>
      <c r="W416" s="285"/>
      <c r="X416" s="285"/>
      <c r="Y416" s="285"/>
      <c r="Z416" s="284"/>
      <c r="AA416" s="1359">
        <f>SUM(O416:Z423)</f>
        <v>0</v>
      </c>
      <c r="AB416" s="1359">
        <f>IF(AA416&gt;0,18,0)</f>
        <v>0</v>
      </c>
      <c r="AC416" s="1365">
        <f>IF((AA416-AB416)&gt;=0,AA416-AB416,0)</f>
        <v>0</v>
      </c>
      <c r="AD416" s="1382">
        <f>IF(AA416&lt;AB416,AA416,AB416)/IF(AB416=0,1,AB416)</f>
        <v>0</v>
      </c>
      <c r="AE416" s="1373" t="str">
        <f>IF(AD416=1,"pe",IF(AD416&gt;0,"ne",""))</f>
        <v/>
      </c>
      <c r="AF416" s="1376"/>
      <c r="AG416" s="257">
        <v>1</v>
      </c>
      <c r="AH416" s="257" t="s">
        <v>369</v>
      </c>
      <c r="AI416" s="257" t="str">
        <f t="shared" si="14"/>
        <v>??</v>
      </c>
      <c r="AJ416" s="286">
        <f>C416</f>
        <v>0</v>
      </c>
    </row>
    <row r="417" spans="1:36" ht="12.95" customHeight="1" x14ac:dyDescent="0.2">
      <c r="A417" s="1340"/>
      <c r="B417" s="1343"/>
      <c r="C417" s="1346"/>
      <c r="D417" s="1349"/>
      <c r="E417" s="1352"/>
      <c r="F417" s="1343"/>
      <c r="G417" s="1371"/>
      <c r="H417" s="1356"/>
      <c r="I417" s="1381"/>
      <c r="J417" s="1354"/>
      <c r="K417" s="1356"/>
      <c r="L417" s="1356"/>
      <c r="M417" s="929"/>
      <c r="N417" s="929"/>
      <c r="O417" s="930"/>
      <c r="P417" s="929"/>
      <c r="Q417" s="930"/>
      <c r="R417" s="930"/>
      <c r="S417" s="930"/>
      <c r="T417" s="930"/>
      <c r="U417" s="930"/>
      <c r="V417" s="930"/>
      <c r="W417" s="930"/>
      <c r="X417" s="930"/>
      <c r="Y417" s="930"/>
      <c r="Z417" s="929"/>
      <c r="AA417" s="1360"/>
      <c r="AB417" s="1360"/>
      <c r="AC417" s="1366"/>
      <c r="AD417" s="1383"/>
      <c r="AE417" s="1374"/>
      <c r="AF417" s="1377"/>
      <c r="AG417" s="257">
        <f>IF(L417=L416,0,1)</f>
        <v>0</v>
      </c>
      <c r="AH417" s="257" t="s">
        <v>369</v>
      </c>
      <c r="AI417" s="257" t="str">
        <f t="shared" si="14"/>
        <v>??</v>
      </c>
      <c r="AJ417" s="286">
        <f>AJ416</f>
        <v>0</v>
      </c>
    </row>
    <row r="418" spans="1:36" ht="12.95" customHeight="1" x14ac:dyDescent="0.2">
      <c r="A418" s="1340"/>
      <c r="B418" s="1343"/>
      <c r="C418" s="1346"/>
      <c r="D418" s="1349"/>
      <c r="E418" s="1352"/>
      <c r="F418" s="1343"/>
      <c r="G418" s="1371"/>
      <c r="H418" s="1356"/>
      <c r="I418" s="1356"/>
      <c r="J418" s="1354"/>
      <c r="K418" s="1356"/>
      <c r="L418" s="1356"/>
      <c r="M418" s="929"/>
      <c r="N418" s="929"/>
      <c r="O418" s="930"/>
      <c r="P418" s="929"/>
      <c r="Q418" s="930"/>
      <c r="R418" s="930"/>
      <c r="S418" s="930"/>
      <c r="T418" s="930"/>
      <c r="U418" s="930"/>
      <c r="V418" s="930"/>
      <c r="W418" s="930"/>
      <c r="X418" s="930"/>
      <c r="Y418" s="930"/>
      <c r="Z418" s="929"/>
      <c r="AA418" s="1360"/>
      <c r="AB418" s="1360"/>
      <c r="AC418" s="1366"/>
      <c r="AD418" s="1383"/>
      <c r="AE418" s="1374"/>
      <c r="AF418" s="1377"/>
      <c r="AG418" s="257">
        <f>IF(L418=L417,0,IF(L418=L416,0,1))</f>
        <v>0</v>
      </c>
      <c r="AH418" s="257" t="s">
        <v>369</v>
      </c>
      <c r="AI418" s="257" t="str">
        <f t="shared" si="14"/>
        <v>??</v>
      </c>
      <c r="AJ418" s="286">
        <f t="shared" si="15"/>
        <v>0</v>
      </c>
    </row>
    <row r="419" spans="1:36" ht="12.95" customHeight="1" x14ac:dyDescent="0.2">
      <c r="A419" s="1340"/>
      <c r="B419" s="1343"/>
      <c r="C419" s="1346"/>
      <c r="D419" s="1349"/>
      <c r="E419" s="1352"/>
      <c r="F419" s="1343"/>
      <c r="G419" s="1371"/>
      <c r="H419" s="1356"/>
      <c r="I419" s="1356"/>
      <c r="J419" s="1354"/>
      <c r="K419" s="1356"/>
      <c r="L419" s="1356"/>
      <c r="M419" s="929"/>
      <c r="N419" s="929"/>
      <c r="O419" s="930"/>
      <c r="P419" s="929"/>
      <c r="Q419" s="930"/>
      <c r="R419" s="930"/>
      <c r="S419" s="930"/>
      <c r="T419" s="930"/>
      <c r="U419" s="930"/>
      <c r="V419" s="930"/>
      <c r="W419" s="930"/>
      <c r="X419" s="930"/>
      <c r="Y419" s="930"/>
      <c r="Z419" s="929"/>
      <c r="AA419" s="1360"/>
      <c r="AB419" s="1360"/>
      <c r="AC419" s="1366"/>
      <c r="AD419" s="1383"/>
      <c r="AE419" s="1374"/>
      <c r="AF419" s="1377"/>
      <c r="AG419" s="257">
        <f>IF(L419=L418,0,IF(L419=L417,0,IF(L419=L416,0,1)))</f>
        <v>0</v>
      </c>
      <c r="AH419" s="257" t="s">
        <v>369</v>
      </c>
      <c r="AI419" s="257" t="str">
        <f t="shared" si="14"/>
        <v>??</v>
      </c>
      <c r="AJ419" s="286">
        <f t="shared" si="15"/>
        <v>0</v>
      </c>
    </row>
    <row r="420" spans="1:36" ht="12.95" customHeight="1" x14ac:dyDescent="0.2">
      <c r="A420" s="1340"/>
      <c r="B420" s="1343"/>
      <c r="C420" s="1346"/>
      <c r="D420" s="1349"/>
      <c r="E420" s="1352"/>
      <c r="F420" s="1343"/>
      <c r="G420" s="1371"/>
      <c r="H420" s="1356"/>
      <c r="I420" s="1356"/>
      <c r="J420" s="1354"/>
      <c r="K420" s="1356"/>
      <c r="L420" s="1356"/>
      <c r="M420" s="929"/>
      <c r="N420" s="929"/>
      <c r="O420" s="930"/>
      <c r="P420" s="929"/>
      <c r="Q420" s="930"/>
      <c r="R420" s="930"/>
      <c r="S420" s="930"/>
      <c r="T420" s="930"/>
      <c r="U420" s="930"/>
      <c r="V420" s="930"/>
      <c r="W420" s="930"/>
      <c r="X420" s="930"/>
      <c r="Y420" s="930"/>
      <c r="Z420" s="929"/>
      <c r="AA420" s="1360"/>
      <c r="AB420" s="1360"/>
      <c r="AC420" s="1366"/>
      <c r="AD420" s="1383"/>
      <c r="AE420" s="1374"/>
      <c r="AF420" s="1377"/>
      <c r="AG420" s="257">
        <f>IF(L420=L419,0,IF(L420=L418,0,IF(L420=L417,0,IF(L420=L416,0,1))))</f>
        <v>0</v>
      </c>
      <c r="AH420" s="257" t="s">
        <v>369</v>
      </c>
      <c r="AI420" s="257" t="str">
        <f t="shared" si="14"/>
        <v>??</v>
      </c>
      <c r="AJ420" s="286">
        <f t="shared" si="15"/>
        <v>0</v>
      </c>
    </row>
    <row r="421" spans="1:36" ht="12.95" customHeight="1" x14ac:dyDescent="0.2">
      <c r="A421" s="1340"/>
      <c r="B421" s="1343"/>
      <c r="C421" s="1346"/>
      <c r="D421" s="1349"/>
      <c r="E421" s="1352"/>
      <c r="F421" s="1343"/>
      <c r="G421" s="1371"/>
      <c r="H421" s="1356"/>
      <c r="I421" s="1356"/>
      <c r="J421" s="1354"/>
      <c r="K421" s="1356"/>
      <c r="L421" s="1356"/>
      <c r="M421" s="929"/>
      <c r="N421" s="929"/>
      <c r="O421" s="930"/>
      <c r="P421" s="929"/>
      <c r="Q421" s="930"/>
      <c r="R421" s="930"/>
      <c r="S421" s="930"/>
      <c r="T421" s="930"/>
      <c r="U421" s="930"/>
      <c r="V421" s="930"/>
      <c r="W421" s="930"/>
      <c r="X421" s="930"/>
      <c r="Y421" s="930"/>
      <c r="Z421" s="929"/>
      <c r="AA421" s="1360"/>
      <c r="AB421" s="1360"/>
      <c r="AC421" s="1379" t="str">
        <f>IF(AC416=0,"",IF(AC416&gt;9,"Błąd",""))</f>
        <v/>
      </c>
      <c r="AD421" s="1383"/>
      <c r="AE421" s="1374"/>
      <c r="AF421" s="1377"/>
      <c r="AG421" s="257">
        <f>IF(L421=L420,0,IF(L421=L419,0,IF(L421=L418,0,IF(L421=L417,0,IF(L421=L416,0,1)))))</f>
        <v>0</v>
      </c>
      <c r="AH421" s="257" t="s">
        <v>369</v>
      </c>
      <c r="AI421" s="257" t="str">
        <f t="shared" si="14"/>
        <v>??</v>
      </c>
      <c r="AJ421" s="286">
        <f t="shared" si="15"/>
        <v>0</v>
      </c>
    </row>
    <row r="422" spans="1:36" ht="12.95" customHeight="1" x14ac:dyDescent="0.2">
      <c r="A422" s="1340"/>
      <c r="B422" s="1343"/>
      <c r="C422" s="1346"/>
      <c r="D422" s="1349"/>
      <c r="E422" s="1352"/>
      <c r="F422" s="1343"/>
      <c r="G422" s="1371"/>
      <c r="H422" s="1356"/>
      <c r="I422" s="1356"/>
      <c r="J422" s="1354"/>
      <c r="K422" s="1356"/>
      <c r="L422" s="1356"/>
      <c r="M422" s="929"/>
      <c r="N422" s="929"/>
      <c r="O422" s="930"/>
      <c r="P422" s="929"/>
      <c r="Q422" s="930"/>
      <c r="R422" s="930"/>
      <c r="S422" s="930"/>
      <c r="T422" s="930"/>
      <c r="U422" s="930"/>
      <c r="V422" s="930"/>
      <c r="W422" s="930"/>
      <c r="X422" s="930"/>
      <c r="Y422" s="930"/>
      <c r="Z422" s="929"/>
      <c r="AA422" s="1360"/>
      <c r="AB422" s="1360"/>
      <c r="AC422" s="1379"/>
      <c r="AD422" s="1383"/>
      <c r="AE422" s="1374"/>
      <c r="AF422" s="1377"/>
      <c r="AG422" s="257">
        <f>IF(L422=L421,0,IF(L422=L420,0,IF(L422=L419,0,IF(L422=L418,0,IF(L422=L417,0,IF(L422=L416,0,1))))))</f>
        <v>0</v>
      </c>
      <c r="AH422" s="257" t="s">
        <v>369</v>
      </c>
      <c r="AI422" s="257" t="str">
        <f t="shared" si="14"/>
        <v>??</v>
      </c>
      <c r="AJ422" s="286">
        <f t="shared" si="15"/>
        <v>0</v>
      </c>
    </row>
    <row r="423" spans="1:36" ht="12.95" customHeight="1" thickBot="1" x14ac:dyDescent="0.25">
      <c r="A423" s="1341"/>
      <c r="B423" s="1344"/>
      <c r="C423" s="1347"/>
      <c r="D423" s="1350"/>
      <c r="E423" s="1353"/>
      <c r="F423" s="1344"/>
      <c r="G423" s="1372"/>
      <c r="H423" s="1357"/>
      <c r="I423" s="1357"/>
      <c r="J423" s="1355"/>
      <c r="K423" s="1357"/>
      <c r="L423" s="1357"/>
      <c r="M423" s="287"/>
      <c r="N423" s="287"/>
      <c r="O423" s="288"/>
      <c r="P423" s="287"/>
      <c r="Q423" s="288"/>
      <c r="R423" s="288"/>
      <c r="S423" s="288"/>
      <c r="T423" s="288"/>
      <c r="U423" s="288"/>
      <c r="V423" s="288"/>
      <c r="W423" s="288"/>
      <c r="X423" s="288"/>
      <c r="Y423" s="288"/>
      <c r="Z423" s="287"/>
      <c r="AA423" s="1361"/>
      <c r="AB423" s="1361"/>
      <c r="AC423" s="1380"/>
      <c r="AD423" s="1384"/>
      <c r="AE423" s="1375"/>
      <c r="AF423" s="1378"/>
      <c r="AG423" s="257">
        <f>IF(L423=L422,0,IF(L423=L421,0,IF(L423=L420,0,IF(L423=L419,0,IF(L423=L418,0,IF(L422=L417,0,IF(L423=L416,0,1)))))))</f>
        <v>0</v>
      </c>
      <c r="AH423" s="257" t="s">
        <v>369</v>
      </c>
      <c r="AI423" s="257" t="str">
        <f t="shared" si="14"/>
        <v>??</v>
      </c>
      <c r="AJ423" s="286">
        <f t="shared" si="15"/>
        <v>0</v>
      </c>
    </row>
    <row r="424" spans="1:36" ht="12.95" customHeight="1" thickTop="1" x14ac:dyDescent="0.2">
      <c r="A424" s="1339"/>
      <c r="B424" s="1342"/>
      <c r="C424" s="1345"/>
      <c r="D424" s="1348"/>
      <c r="E424" s="1351"/>
      <c r="F424" s="1343"/>
      <c r="G424" s="1370"/>
      <c r="H424" s="1342"/>
      <c r="I424" s="283" t="s">
        <v>10</v>
      </c>
      <c r="J424" s="1354"/>
      <c r="K424" s="1342"/>
      <c r="L424" s="1358"/>
      <c r="M424" s="284"/>
      <c r="N424" s="284"/>
      <c r="O424" s="285"/>
      <c r="P424" s="284"/>
      <c r="Q424" s="285"/>
      <c r="R424" s="285"/>
      <c r="S424" s="285"/>
      <c r="T424" s="285"/>
      <c r="U424" s="285"/>
      <c r="V424" s="285"/>
      <c r="W424" s="285"/>
      <c r="X424" s="285"/>
      <c r="Y424" s="285"/>
      <c r="Z424" s="284"/>
      <c r="AA424" s="1359">
        <f>SUM(O424:Z431)</f>
        <v>0</v>
      </c>
      <c r="AB424" s="1359">
        <f>IF(AA424&gt;0,18,0)</f>
        <v>0</v>
      </c>
      <c r="AC424" s="1365">
        <f>IF((AA424-AB424)&gt;=0,AA424-AB424,0)</f>
        <v>0</v>
      </c>
      <c r="AD424" s="1382">
        <f>IF(AA424&lt;AB424,AA424,AB424)/IF(AB424=0,1,AB424)</f>
        <v>0</v>
      </c>
      <c r="AE424" s="1373" t="str">
        <f>IF(AD424=1,"pe",IF(AD424&gt;0,"ne",""))</f>
        <v/>
      </c>
      <c r="AF424" s="1376"/>
      <c r="AG424" s="257">
        <v>1</v>
      </c>
      <c r="AH424" s="257" t="s">
        <v>369</v>
      </c>
      <c r="AI424" s="257" t="str">
        <f t="shared" si="14"/>
        <v>??</v>
      </c>
      <c r="AJ424" s="286">
        <f>C424</f>
        <v>0</v>
      </c>
    </row>
    <row r="425" spans="1:36" ht="12.95" customHeight="1" x14ac:dyDescent="0.2">
      <c r="A425" s="1340"/>
      <c r="B425" s="1343"/>
      <c r="C425" s="1346"/>
      <c r="D425" s="1349"/>
      <c r="E425" s="1352"/>
      <c r="F425" s="1343"/>
      <c r="G425" s="1371"/>
      <c r="H425" s="1356"/>
      <c r="I425" s="1381"/>
      <c r="J425" s="1354"/>
      <c r="K425" s="1356"/>
      <c r="L425" s="1356"/>
      <c r="M425" s="929"/>
      <c r="N425" s="929"/>
      <c r="O425" s="930"/>
      <c r="P425" s="929"/>
      <c r="Q425" s="930"/>
      <c r="R425" s="930"/>
      <c r="S425" s="930"/>
      <c r="T425" s="930"/>
      <c r="U425" s="930"/>
      <c r="V425" s="930"/>
      <c r="W425" s="930"/>
      <c r="X425" s="930"/>
      <c r="Y425" s="930"/>
      <c r="Z425" s="929"/>
      <c r="AA425" s="1360"/>
      <c r="AB425" s="1360"/>
      <c r="AC425" s="1366"/>
      <c r="AD425" s="1383"/>
      <c r="AE425" s="1374"/>
      <c r="AF425" s="1377"/>
      <c r="AG425" s="257">
        <f>IF(L425=L424,0,1)</f>
        <v>0</v>
      </c>
      <c r="AH425" s="257" t="s">
        <v>369</v>
      </c>
      <c r="AI425" s="257" t="str">
        <f t="shared" si="14"/>
        <v>??</v>
      </c>
      <c r="AJ425" s="286">
        <f>AJ424</f>
        <v>0</v>
      </c>
    </row>
    <row r="426" spans="1:36" ht="12.95" customHeight="1" x14ac:dyDescent="0.2">
      <c r="A426" s="1340"/>
      <c r="B426" s="1343"/>
      <c r="C426" s="1346"/>
      <c r="D426" s="1349"/>
      <c r="E426" s="1352"/>
      <c r="F426" s="1343"/>
      <c r="G426" s="1371"/>
      <c r="H426" s="1356"/>
      <c r="I426" s="1356"/>
      <c r="J426" s="1354"/>
      <c r="K426" s="1356"/>
      <c r="L426" s="1356"/>
      <c r="M426" s="929"/>
      <c r="N426" s="929"/>
      <c r="O426" s="930"/>
      <c r="P426" s="929"/>
      <c r="Q426" s="930"/>
      <c r="R426" s="930"/>
      <c r="S426" s="930"/>
      <c r="T426" s="930"/>
      <c r="U426" s="930"/>
      <c r="V426" s="930"/>
      <c r="W426" s="930"/>
      <c r="X426" s="930"/>
      <c r="Y426" s="930"/>
      <c r="Z426" s="929"/>
      <c r="AA426" s="1360"/>
      <c r="AB426" s="1360"/>
      <c r="AC426" s="1366"/>
      <c r="AD426" s="1383"/>
      <c r="AE426" s="1374"/>
      <c r="AF426" s="1377"/>
      <c r="AG426" s="257">
        <f>IF(L426=L425,0,IF(L426=L424,0,1))</f>
        <v>0</v>
      </c>
      <c r="AH426" s="257" t="s">
        <v>369</v>
      </c>
      <c r="AI426" s="257" t="str">
        <f t="shared" si="14"/>
        <v>??</v>
      </c>
      <c r="AJ426" s="286">
        <f t="shared" si="15"/>
        <v>0</v>
      </c>
    </row>
    <row r="427" spans="1:36" ht="12.95" customHeight="1" x14ac:dyDescent="0.2">
      <c r="A427" s="1340"/>
      <c r="B427" s="1343"/>
      <c r="C427" s="1346"/>
      <c r="D427" s="1349"/>
      <c r="E427" s="1352"/>
      <c r="F427" s="1343"/>
      <c r="G427" s="1371"/>
      <c r="H427" s="1356"/>
      <c r="I427" s="1356"/>
      <c r="J427" s="1354"/>
      <c r="K427" s="1356"/>
      <c r="L427" s="1356"/>
      <c r="M427" s="929"/>
      <c r="N427" s="929"/>
      <c r="O427" s="930"/>
      <c r="P427" s="929"/>
      <c r="Q427" s="930"/>
      <c r="R427" s="930"/>
      <c r="S427" s="930"/>
      <c r="T427" s="930"/>
      <c r="U427" s="930"/>
      <c r="V427" s="930"/>
      <c r="W427" s="930"/>
      <c r="X427" s="930"/>
      <c r="Y427" s="930"/>
      <c r="Z427" s="929"/>
      <c r="AA427" s="1360"/>
      <c r="AB427" s="1360"/>
      <c r="AC427" s="1366"/>
      <c r="AD427" s="1383"/>
      <c r="AE427" s="1374"/>
      <c r="AF427" s="1377"/>
      <c r="AG427" s="257">
        <f>IF(L427=L426,0,IF(L427=L425,0,IF(L427=L424,0,1)))</f>
        <v>0</v>
      </c>
      <c r="AH427" s="257" t="s">
        <v>369</v>
      </c>
      <c r="AI427" s="257" t="str">
        <f t="shared" si="14"/>
        <v>??</v>
      </c>
      <c r="AJ427" s="286">
        <f t="shared" si="15"/>
        <v>0</v>
      </c>
    </row>
    <row r="428" spans="1:36" ht="12.95" customHeight="1" x14ac:dyDescent="0.2">
      <c r="A428" s="1340"/>
      <c r="B428" s="1343"/>
      <c r="C428" s="1346"/>
      <c r="D428" s="1349"/>
      <c r="E428" s="1352"/>
      <c r="F428" s="1343"/>
      <c r="G428" s="1371"/>
      <c r="H428" s="1356"/>
      <c r="I428" s="1356"/>
      <c r="J428" s="1354"/>
      <c r="K428" s="1356"/>
      <c r="L428" s="1356"/>
      <c r="M428" s="929"/>
      <c r="N428" s="929"/>
      <c r="O428" s="930"/>
      <c r="P428" s="929"/>
      <c r="Q428" s="930"/>
      <c r="R428" s="930"/>
      <c r="S428" s="930"/>
      <c r="T428" s="930"/>
      <c r="U428" s="930"/>
      <c r="V428" s="930"/>
      <c r="W428" s="930"/>
      <c r="X428" s="930"/>
      <c r="Y428" s="930"/>
      <c r="Z428" s="929"/>
      <c r="AA428" s="1360"/>
      <c r="AB428" s="1360"/>
      <c r="AC428" s="1366"/>
      <c r="AD428" s="1383"/>
      <c r="AE428" s="1374"/>
      <c r="AF428" s="1377"/>
      <c r="AG428" s="257">
        <f>IF(L428=L427,0,IF(L428=L426,0,IF(L428=L425,0,IF(L428=L424,0,1))))</f>
        <v>0</v>
      </c>
      <c r="AH428" s="257" t="s">
        <v>369</v>
      </c>
      <c r="AI428" s="257" t="str">
        <f t="shared" si="14"/>
        <v>??</v>
      </c>
      <c r="AJ428" s="286">
        <f t="shared" si="15"/>
        <v>0</v>
      </c>
    </row>
    <row r="429" spans="1:36" ht="12.95" customHeight="1" x14ac:dyDescent="0.2">
      <c r="A429" s="1340"/>
      <c r="B429" s="1343"/>
      <c r="C429" s="1346"/>
      <c r="D429" s="1349"/>
      <c r="E429" s="1352"/>
      <c r="F429" s="1343"/>
      <c r="G429" s="1371"/>
      <c r="H429" s="1356"/>
      <c r="I429" s="1356"/>
      <c r="J429" s="1354"/>
      <c r="K429" s="1356"/>
      <c r="L429" s="1356"/>
      <c r="M429" s="929"/>
      <c r="N429" s="929"/>
      <c r="O429" s="930"/>
      <c r="P429" s="929"/>
      <c r="Q429" s="930"/>
      <c r="R429" s="930"/>
      <c r="S429" s="930"/>
      <c r="T429" s="930"/>
      <c r="U429" s="930"/>
      <c r="V429" s="930"/>
      <c r="W429" s="930"/>
      <c r="X429" s="930"/>
      <c r="Y429" s="930"/>
      <c r="Z429" s="929"/>
      <c r="AA429" s="1360"/>
      <c r="AB429" s="1360"/>
      <c r="AC429" s="1379" t="str">
        <f>IF(AC424=0,"",IF(AC424&gt;9,"Błąd",""))</f>
        <v/>
      </c>
      <c r="AD429" s="1383"/>
      <c r="AE429" s="1374"/>
      <c r="AF429" s="1377"/>
      <c r="AG429" s="257">
        <f>IF(L429=L428,0,IF(L429=L427,0,IF(L429=L426,0,IF(L429=L425,0,IF(L429=L424,0,1)))))</f>
        <v>0</v>
      </c>
      <c r="AH429" s="257" t="s">
        <v>369</v>
      </c>
      <c r="AI429" s="257" t="str">
        <f t="shared" si="14"/>
        <v>??</v>
      </c>
      <c r="AJ429" s="286">
        <f t="shared" si="15"/>
        <v>0</v>
      </c>
    </row>
    <row r="430" spans="1:36" ht="12.95" customHeight="1" x14ac:dyDescent="0.2">
      <c r="A430" s="1340"/>
      <c r="B430" s="1343"/>
      <c r="C430" s="1346"/>
      <c r="D430" s="1349"/>
      <c r="E430" s="1352"/>
      <c r="F430" s="1343"/>
      <c r="G430" s="1371"/>
      <c r="H430" s="1356"/>
      <c r="I430" s="1356"/>
      <c r="J430" s="1354"/>
      <c r="K430" s="1356"/>
      <c r="L430" s="1356"/>
      <c r="M430" s="929"/>
      <c r="N430" s="929"/>
      <c r="O430" s="930"/>
      <c r="P430" s="929"/>
      <c r="Q430" s="930"/>
      <c r="R430" s="930"/>
      <c r="S430" s="930"/>
      <c r="T430" s="930"/>
      <c r="U430" s="930"/>
      <c r="V430" s="930"/>
      <c r="W430" s="930"/>
      <c r="X430" s="930"/>
      <c r="Y430" s="930"/>
      <c r="Z430" s="929"/>
      <c r="AA430" s="1360"/>
      <c r="AB430" s="1360"/>
      <c r="AC430" s="1379"/>
      <c r="AD430" s="1383"/>
      <c r="AE430" s="1374"/>
      <c r="AF430" s="1377"/>
      <c r="AG430" s="257">
        <f>IF(L430=L429,0,IF(L430=L428,0,IF(L430=L427,0,IF(L430=L426,0,IF(L430=L425,0,IF(L430=L424,0,1))))))</f>
        <v>0</v>
      </c>
      <c r="AH430" s="257" t="s">
        <v>369</v>
      </c>
      <c r="AI430" s="257" t="str">
        <f t="shared" si="14"/>
        <v>??</v>
      </c>
      <c r="AJ430" s="286">
        <f t="shared" si="15"/>
        <v>0</v>
      </c>
    </row>
    <row r="431" spans="1:36" ht="12.95" customHeight="1" thickBot="1" x14ac:dyDescent="0.25">
      <c r="A431" s="1341"/>
      <c r="B431" s="1344"/>
      <c r="C431" s="1347"/>
      <c r="D431" s="1350"/>
      <c r="E431" s="1353"/>
      <c r="F431" s="1344"/>
      <c r="G431" s="1372"/>
      <c r="H431" s="1357"/>
      <c r="I431" s="1357"/>
      <c r="J431" s="1355"/>
      <c r="K431" s="1357"/>
      <c r="L431" s="1357"/>
      <c r="M431" s="287"/>
      <c r="N431" s="287"/>
      <c r="O431" s="288"/>
      <c r="P431" s="287"/>
      <c r="Q431" s="288"/>
      <c r="R431" s="288"/>
      <c r="S431" s="288"/>
      <c r="T431" s="288"/>
      <c r="U431" s="288"/>
      <c r="V431" s="288"/>
      <c r="W431" s="288"/>
      <c r="X431" s="288"/>
      <c r="Y431" s="288"/>
      <c r="Z431" s="287"/>
      <c r="AA431" s="1361"/>
      <c r="AB431" s="1361"/>
      <c r="AC431" s="1380"/>
      <c r="AD431" s="1384"/>
      <c r="AE431" s="1375"/>
      <c r="AF431" s="1378"/>
      <c r="AG431" s="257">
        <f>IF(L431=L430,0,IF(L431=L429,0,IF(L431=L428,0,IF(L431=L427,0,IF(L431=L426,0,IF(L430=L425,0,IF(L431=L424,0,1)))))))</f>
        <v>0</v>
      </c>
      <c r="AH431" s="257" t="s">
        <v>369</v>
      </c>
      <c r="AI431" s="257" t="str">
        <f t="shared" si="14"/>
        <v>??</v>
      </c>
      <c r="AJ431" s="286">
        <f t="shared" si="15"/>
        <v>0</v>
      </c>
    </row>
    <row r="432" spans="1:36" ht="12.95" customHeight="1" thickTop="1" x14ac:dyDescent="0.2">
      <c r="A432" s="1339"/>
      <c r="B432" s="1342"/>
      <c r="C432" s="1345"/>
      <c r="D432" s="1348"/>
      <c r="E432" s="1351"/>
      <c r="F432" s="1343"/>
      <c r="G432" s="1370"/>
      <c r="H432" s="1342"/>
      <c r="I432" s="283" t="s">
        <v>10</v>
      </c>
      <c r="J432" s="1354"/>
      <c r="K432" s="1342"/>
      <c r="L432" s="1358"/>
      <c r="M432" s="284"/>
      <c r="N432" s="284"/>
      <c r="O432" s="285"/>
      <c r="P432" s="284"/>
      <c r="Q432" s="285"/>
      <c r="R432" s="285"/>
      <c r="S432" s="285"/>
      <c r="T432" s="285"/>
      <c r="U432" s="285"/>
      <c r="V432" s="285"/>
      <c r="W432" s="285"/>
      <c r="X432" s="285"/>
      <c r="Y432" s="285"/>
      <c r="Z432" s="284"/>
      <c r="AA432" s="1359">
        <f>SUM(O432:Z439)</f>
        <v>0</v>
      </c>
      <c r="AB432" s="1359">
        <f>IF(AA432&gt;0,18,0)</f>
        <v>0</v>
      </c>
      <c r="AC432" s="1365">
        <f>IF((AA432-AB432)&gt;=0,AA432-AB432,0)</f>
        <v>0</v>
      </c>
      <c r="AD432" s="1382">
        <f>IF(AA432&lt;AB432,AA432,AB432)/IF(AB432=0,1,AB432)</f>
        <v>0</v>
      </c>
      <c r="AE432" s="1373" t="str">
        <f>IF(AD432=1,"pe",IF(AD432&gt;0,"ne",""))</f>
        <v/>
      </c>
      <c r="AF432" s="1376"/>
      <c r="AG432" s="257">
        <v>1</v>
      </c>
      <c r="AH432" s="257" t="s">
        <v>369</v>
      </c>
      <c r="AI432" s="257" t="str">
        <f t="shared" si="14"/>
        <v>??</v>
      </c>
      <c r="AJ432" s="286">
        <f>C432</f>
        <v>0</v>
      </c>
    </row>
    <row r="433" spans="1:36" ht="12.95" customHeight="1" x14ac:dyDescent="0.2">
      <c r="A433" s="1340"/>
      <c r="B433" s="1343"/>
      <c r="C433" s="1346"/>
      <c r="D433" s="1349"/>
      <c r="E433" s="1352"/>
      <c r="F433" s="1343"/>
      <c r="G433" s="1371"/>
      <c r="H433" s="1356"/>
      <c r="I433" s="1381"/>
      <c r="J433" s="1354"/>
      <c r="K433" s="1356"/>
      <c r="L433" s="1356"/>
      <c r="M433" s="929"/>
      <c r="N433" s="929"/>
      <c r="O433" s="930"/>
      <c r="P433" s="929"/>
      <c r="Q433" s="930"/>
      <c r="R433" s="930"/>
      <c r="S433" s="930"/>
      <c r="T433" s="930"/>
      <c r="U433" s="930"/>
      <c r="V433" s="930"/>
      <c r="W433" s="930"/>
      <c r="X433" s="930"/>
      <c r="Y433" s="930"/>
      <c r="Z433" s="929"/>
      <c r="AA433" s="1360"/>
      <c r="AB433" s="1360"/>
      <c r="AC433" s="1366"/>
      <c r="AD433" s="1383"/>
      <c r="AE433" s="1374"/>
      <c r="AF433" s="1377"/>
      <c r="AG433" s="257">
        <f>IF(L433=L432,0,1)</f>
        <v>0</v>
      </c>
      <c r="AH433" s="257" t="s">
        <v>369</v>
      </c>
      <c r="AI433" s="257" t="str">
        <f t="shared" si="14"/>
        <v>??</v>
      </c>
      <c r="AJ433" s="286">
        <f>AJ432</f>
        <v>0</v>
      </c>
    </row>
    <row r="434" spans="1:36" ht="12.95" customHeight="1" x14ac:dyDescent="0.2">
      <c r="A434" s="1340"/>
      <c r="B434" s="1343"/>
      <c r="C434" s="1346"/>
      <c r="D434" s="1349"/>
      <c r="E434" s="1352"/>
      <c r="F434" s="1343"/>
      <c r="G434" s="1371"/>
      <c r="H434" s="1356"/>
      <c r="I434" s="1356"/>
      <c r="J434" s="1354"/>
      <c r="K434" s="1356"/>
      <c r="L434" s="1356"/>
      <c r="M434" s="929"/>
      <c r="N434" s="929"/>
      <c r="O434" s="930"/>
      <c r="P434" s="929"/>
      <c r="Q434" s="930"/>
      <c r="R434" s="930"/>
      <c r="S434" s="930"/>
      <c r="T434" s="930"/>
      <c r="U434" s="930"/>
      <c r="V434" s="930"/>
      <c r="W434" s="930"/>
      <c r="X434" s="930"/>
      <c r="Y434" s="930"/>
      <c r="Z434" s="929"/>
      <c r="AA434" s="1360"/>
      <c r="AB434" s="1360"/>
      <c r="AC434" s="1366"/>
      <c r="AD434" s="1383"/>
      <c r="AE434" s="1374"/>
      <c r="AF434" s="1377"/>
      <c r="AG434" s="257">
        <f>IF(L434=L433,0,IF(L434=L432,0,1))</f>
        <v>0</v>
      </c>
      <c r="AH434" s="257" t="s">
        <v>369</v>
      </c>
      <c r="AI434" s="257" t="str">
        <f t="shared" si="14"/>
        <v>??</v>
      </c>
      <c r="AJ434" s="286">
        <f t="shared" si="15"/>
        <v>0</v>
      </c>
    </row>
    <row r="435" spans="1:36" ht="12.95" customHeight="1" x14ac:dyDescent="0.2">
      <c r="A435" s="1340"/>
      <c r="B435" s="1343"/>
      <c r="C435" s="1346"/>
      <c r="D435" s="1349"/>
      <c r="E435" s="1352"/>
      <c r="F435" s="1343"/>
      <c r="G435" s="1371"/>
      <c r="H435" s="1356"/>
      <c r="I435" s="1356"/>
      <c r="J435" s="1354"/>
      <c r="K435" s="1356"/>
      <c r="L435" s="1356"/>
      <c r="M435" s="929"/>
      <c r="N435" s="929"/>
      <c r="O435" s="930"/>
      <c r="P435" s="929"/>
      <c r="Q435" s="930"/>
      <c r="R435" s="930"/>
      <c r="S435" s="930"/>
      <c r="T435" s="930"/>
      <c r="U435" s="930"/>
      <c r="V435" s="930"/>
      <c r="W435" s="930"/>
      <c r="X435" s="930"/>
      <c r="Y435" s="930"/>
      <c r="Z435" s="929"/>
      <c r="AA435" s="1360"/>
      <c r="AB435" s="1360"/>
      <c r="AC435" s="1366"/>
      <c r="AD435" s="1383"/>
      <c r="AE435" s="1374"/>
      <c r="AF435" s="1377"/>
      <c r="AG435" s="257">
        <f>IF(L435=L434,0,IF(L435=L433,0,IF(L435=L432,0,1)))</f>
        <v>0</v>
      </c>
      <c r="AH435" s="257" t="s">
        <v>369</v>
      </c>
      <c r="AI435" s="257" t="str">
        <f t="shared" si="14"/>
        <v>??</v>
      </c>
      <c r="AJ435" s="286">
        <f t="shared" si="15"/>
        <v>0</v>
      </c>
    </row>
    <row r="436" spans="1:36" ht="12.95" customHeight="1" x14ac:dyDescent="0.2">
      <c r="A436" s="1340"/>
      <c r="B436" s="1343"/>
      <c r="C436" s="1346"/>
      <c r="D436" s="1349"/>
      <c r="E436" s="1352"/>
      <c r="F436" s="1343"/>
      <c r="G436" s="1371"/>
      <c r="H436" s="1356"/>
      <c r="I436" s="1356"/>
      <c r="J436" s="1354"/>
      <c r="K436" s="1356"/>
      <c r="L436" s="1356"/>
      <c r="M436" s="929"/>
      <c r="N436" s="929"/>
      <c r="O436" s="930"/>
      <c r="P436" s="929"/>
      <c r="Q436" s="930"/>
      <c r="R436" s="930"/>
      <c r="S436" s="930"/>
      <c r="T436" s="930"/>
      <c r="U436" s="930"/>
      <c r="V436" s="930"/>
      <c r="W436" s="930"/>
      <c r="X436" s="930"/>
      <c r="Y436" s="930"/>
      <c r="Z436" s="929"/>
      <c r="AA436" s="1360"/>
      <c r="AB436" s="1360"/>
      <c r="AC436" s="1366"/>
      <c r="AD436" s="1383"/>
      <c r="AE436" s="1374"/>
      <c r="AF436" s="1377"/>
      <c r="AG436" s="257">
        <f>IF(L436=L435,0,IF(L436=L434,0,IF(L436=L433,0,IF(L436=L432,0,1))))</f>
        <v>0</v>
      </c>
      <c r="AH436" s="257" t="s">
        <v>369</v>
      </c>
      <c r="AI436" s="257" t="str">
        <f t="shared" si="14"/>
        <v>??</v>
      </c>
      <c r="AJ436" s="286">
        <f t="shared" si="15"/>
        <v>0</v>
      </c>
    </row>
    <row r="437" spans="1:36" ht="12.95" customHeight="1" x14ac:dyDescent="0.2">
      <c r="A437" s="1340"/>
      <c r="B437" s="1343"/>
      <c r="C437" s="1346"/>
      <c r="D437" s="1349"/>
      <c r="E437" s="1352"/>
      <c r="F437" s="1343"/>
      <c r="G437" s="1371"/>
      <c r="H437" s="1356"/>
      <c r="I437" s="1356"/>
      <c r="J437" s="1354"/>
      <c r="K437" s="1356"/>
      <c r="L437" s="1356"/>
      <c r="M437" s="929"/>
      <c r="N437" s="929"/>
      <c r="O437" s="930"/>
      <c r="P437" s="929"/>
      <c r="Q437" s="930"/>
      <c r="R437" s="930"/>
      <c r="S437" s="930"/>
      <c r="T437" s="930"/>
      <c r="U437" s="930"/>
      <c r="V437" s="930"/>
      <c r="W437" s="930"/>
      <c r="X437" s="930"/>
      <c r="Y437" s="930"/>
      <c r="Z437" s="929"/>
      <c r="AA437" s="1360"/>
      <c r="AB437" s="1360"/>
      <c r="AC437" s="1379" t="str">
        <f>IF(AC432=0,"",IF(AC432&gt;9,"Błąd",""))</f>
        <v/>
      </c>
      <c r="AD437" s="1383"/>
      <c r="AE437" s="1374"/>
      <c r="AF437" s="1377"/>
      <c r="AG437" s="257">
        <f>IF(L437=L436,0,IF(L437=L435,0,IF(L437=L434,0,IF(L437=L433,0,IF(L437=L432,0,1)))))</f>
        <v>0</v>
      </c>
      <c r="AH437" s="257" t="s">
        <v>369</v>
      </c>
      <c r="AI437" s="257" t="str">
        <f t="shared" si="14"/>
        <v>??</v>
      </c>
      <c r="AJ437" s="286">
        <f t="shared" si="15"/>
        <v>0</v>
      </c>
    </row>
    <row r="438" spans="1:36" ht="12.95" customHeight="1" x14ac:dyDescent="0.2">
      <c r="A438" s="1340"/>
      <c r="B438" s="1343"/>
      <c r="C438" s="1346"/>
      <c r="D438" s="1349"/>
      <c r="E438" s="1352"/>
      <c r="F438" s="1343"/>
      <c r="G438" s="1371"/>
      <c r="H438" s="1356"/>
      <c r="I438" s="1356"/>
      <c r="J438" s="1354"/>
      <c r="K438" s="1356"/>
      <c r="L438" s="1356"/>
      <c r="M438" s="929"/>
      <c r="N438" s="929"/>
      <c r="O438" s="930"/>
      <c r="P438" s="929"/>
      <c r="Q438" s="930"/>
      <c r="R438" s="930"/>
      <c r="S438" s="930"/>
      <c r="T438" s="930"/>
      <c r="U438" s="930"/>
      <c r="V438" s="930"/>
      <c r="W438" s="930"/>
      <c r="X438" s="930"/>
      <c r="Y438" s="930"/>
      <c r="Z438" s="929"/>
      <c r="AA438" s="1360"/>
      <c r="AB438" s="1360"/>
      <c r="AC438" s="1379"/>
      <c r="AD438" s="1383"/>
      <c r="AE438" s="1374"/>
      <c r="AF438" s="1377"/>
      <c r="AG438" s="257">
        <f>IF(L438=L437,0,IF(L438=L436,0,IF(L438=L435,0,IF(L438=L434,0,IF(L438=L433,0,IF(L438=L432,0,1))))))</f>
        <v>0</v>
      </c>
      <c r="AH438" s="257" t="s">
        <v>369</v>
      </c>
      <c r="AI438" s="257" t="str">
        <f t="shared" si="14"/>
        <v>??</v>
      </c>
      <c r="AJ438" s="286">
        <f t="shared" si="15"/>
        <v>0</v>
      </c>
    </row>
    <row r="439" spans="1:36" ht="12.95" customHeight="1" thickBot="1" x14ac:dyDescent="0.25">
      <c r="A439" s="1341"/>
      <c r="B439" s="1344"/>
      <c r="C439" s="1347"/>
      <c r="D439" s="1350"/>
      <c r="E439" s="1353"/>
      <c r="F439" s="1344"/>
      <c r="G439" s="1372"/>
      <c r="H439" s="1357"/>
      <c r="I439" s="1357"/>
      <c r="J439" s="1355"/>
      <c r="K439" s="1357"/>
      <c r="L439" s="1357"/>
      <c r="M439" s="287"/>
      <c r="N439" s="287"/>
      <c r="O439" s="288"/>
      <c r="P439" s="287"/>
      <c r="Q439" s="288"/>
      <c r="R439" s="288"/>
      <c r="S439" s="288"/>
      <c r="T439" s="288"/>
      <c r="U439" s="288"/>
      <c r="V439" s="288"/>
      <c r="W439" s="288"/>
      <c r="X439" s="288"/>
      <c r="Y439" s="288"/>
      <c r="Z439" s="287"/>
      <c r="AA439" s="1361"/>
      <c r="AB439" s="1361"/>
      <c r="AC439" s="1380"/>
      <c r="AD439" s="1384"/>
      <c r="AE439" s="1375"/>
      <c r="AF439" s="1378"/>
      <c r="AG439" s="257">
        <f>IF(L439=L438,0,IF(L439=L437,0,IF(L439=L436,0,IF(L439=L435,0,IF(L439=L434,0,IF(L438=L433,0,IF(L439=L432,0,1)))))))</f>
        <v>0</v>
      </c>
      <c r="AH439" s="257" t="s">
        <v>369</v>
      </c>
      <c r="AI439" s="257" t="str">
        <f t="shared" si="14"/>
        <v>??</v>
      </c>
      <c r="AJ439" s="286">
        <f t="shared" si="15"/>
        <v>0</v>
      </c>
    </row>
    <row r="440" spans="1:36" ht="12.95" customHeight="1" thickTop="1" x14ac:dyDescent="0.2">
      <c r="A440" s="1339"/>
      <c r="B440" s="1342"/>
      <c r="C440" s="1345"/>
      <c r="D440" s="1348"/>
      <c r="E440" s="1351"/>
      <c r="F440" s="1343"/>
      <c r="G440" s="1370"/>
      <c r="H440" s="1342"/>
      <c r="I440" s="283" t="s">
        <v>10</v>
      </c>
      <c r="J440" s="1354"/>
      <c r="K440" s="1342"/>
      <c r="L440" s="1358"/>
      <c r="M440" s="284"/>
      <c r="N440" s="284"/>
      <c r="O440" s="285"/>
      <c r="P440" s="284"/>
      <c r="Q440" s="285"/>
      <c r="R440" s="285"/>
      <c r="S440" s="285"/>
      <c r="T440" s="285"/>
      <c r="U440" s="285"/>
      <c r="V440" s="285"/>
      <c r="W440" s="285"/>
      <c r="X440" s="285"/>
      <c r="Y440" s="285"/>
      <c r="Z440" s="284"/>
      <c r="AA440" s="1359">
        <f>SUM(O440:Z447)</f>
        <v>0</v>
      </c>
      <c r="AB440" s="1359">
        <f>IF(AA440&gt;0,18,0)</f>
        <v>0</v>
      </c>
      <c r="AC440" s="1365">
        <f>IF((AA440-AB440)&gt;=0,AA440-AB440,0)</f>
        <v>0</v>
      </c>
      <c r="AD440" s="1382">
        <f>IF(AA440&lt;AB440,AA440,AB440)/IF(AB440=0,1,AB440)</f>
        <v>0</v>
      </c>
      <c r="AE440" s="1373" t="str">
        <f>IF(AD440=1,"pe",IF(AD440&gt;0,"ne",""))</f>
        <v/>
      </c>
      <c r="AF440" s="1376"/>
      <c r="AG440" s="257">
        <v>1</v>
      </c>
      <c r="AH440" s="257" t="s">
        <v>369</v>
      </c>
      <c r="AI440" s="257" t="str">
        <f t="shared" si="14"/>
        <v>??</v>
      </c>
      <c r="AJ440" s="286">
        <f>C440</f>
        <v>0</v>
      </c>
    </row>
    <row r="441" spans="1:36" ht="12.95" customHeight="1" x14ac:dyDescent="0.2">
      <c r="A441" s="1340"/>
      <c r="B441" s="1343"/>
      <c r="C441" s="1346"/>
      <c r="D441" s="1349"/>
      <c r="E441" s="1352"/>
      <c r="F441" s="1343"/>
      <c r="G441" s="1371"/>
      <c r="H441" s="1356"/>
      <c r="I441" s="1381"/>
      <c r="J441" s="1354"/>
      <c r="K441" s="1356"/>
      <c r="L441" s="1356"/>
      <c r="M441" s="929"/>
      <c r="N441" s="929"/>
      <c r="O441" s="930"/>
      <c r="P441" s="929"/>
      <c r="Q441" s="930"/>
      <c r="R441" s="930"/>
      <c r="S441" s="930"/>
      <c r="T441" s="930"/>
      <c r="U441" s="930"/>
      <c r="V441" s="930"/>
      <c r="W441" s="930"/>
      <c r="X441" s="930"/>
      <c r="Y441" s="930"/>
      <c r="Z441" s="929"/>
      <c r="AA441" s="1360"/>
      <c r="AB441" s="1360"/>
      <c r="AC441" s="1366"/>
      <c r="AD441" s="1383"/>
      <c r="AE441" s="1374"/>
      <c r="AF441" s="1377"/>
      <c r="AG441" s="257">
        <f>IF(L441=L440,0,1)</f>
        <v>0</v>
      </c>
      <c r="AH441" s="257" t="s">
        <v>369</v>
      </c>
      <c r="AI441" s="257" t="str">
        <f t="shared" si="14"/>
        <v>??</v>
      </c>
      <c r="AJ441" s="286">
        <f>AJ440</f>
        <v>0</v>
      </c>
    </row>
    <row r="442" spans="1:36" ht="12.95" customHeight="1" x14ac:dyDescent="0.2">
      <c r="A442" s="1340"/>
      <c r="B442" s="1343"/>
      <c r="C442" s="1346"/>
      <c r="D442" s="1349"/>
      <c r="E442" s="1352"/>
      <c r="F442" s="1343"/>
      <c r="G442" s="1371"/>
      <c r="H442" s="1356"/>
      <c r="I442" s="1356"/>
      <c r="J442" s="1354"/>
      <c r="K442" s="1356"/>
      <c r="L442" s="1356"/>
      <c r="M442" s="929"/>
      <c r="N442" s="929"/>
      <c r="O442" s="930"/>
      <c r="P442" s="929"/>
      <c r="Q442" s="930"/>
      <c r="R442" s="930"/>
      <c r="S442" s="930"/>
      <c r="T442" s="930"/>
      <c r="U442" s="930"/>
      <c r="V442" s="930"/>
      <c r="W442" s="930"/>
      <c r="X442" s="930"/>
      <c r="Y442" s="930"/>
      <c r="Z442" s="929"/>
      <c r="AA442" s="1360"/>
      <c r="AB442" s="1360"/>
      <c r="AC442" s="1366"/>
      <c r="AD442" s="1383"/>
      <c r="AE442" s="1374"/>
      <c r="AF442" s="1377"/>
      <c r="AG442" s="257">
        <f>IF(L442=L441,0,IF(L442=L440,0,1))</f>
        <v>0</v>
      </c>
      <c r="AH442" s="257" t="s">
        <v>369</v>
      </c>
      <c r="AI442" s="257" t="str">
        <f t="shared" si="14"/>
        <v>??</v>
      </c>
      <c r="AJ442" s="286">
        <f t="shared" si="15"/>
        <v>0</v>
      </c>
    </row>
    <row r="443" spans="1:36" ht="12.95" customHeight="1" x14ac:dyDescent="0.2">
      <c r="A443" s="1340"/>
      <c r="B443" s="1343"/>
      <c r="C443" s="1346"/>
      <c r="D443" s="1349"/>
      <c r="E443" s="1352"/>
      <c r="F443" s="1343"/>
      <c r="G443" s="1371"/>
      <c r="H443" s="1356"/>
      <c r="I443" s="1356"/>
      <c r="J443" s="1354"/>
      <c r="K443" s="1356"/>
      <c r="L443" s="1356"/>
      <c r="M443" s="929"/>
      <c r="N443" s="929"/>
      <c r="O443" s="930"/>
      <c r="P443" s="929"/>
      <c r="Q443" s="930"/>
      <c r="R443" s="930"/>
      <c r="S443" s="930"/>
      <c r="T443" s="930"/>
      <c r="U443" s="930"/>
      <c r="V443" s="930"/>
      <c r="W443" s="930"/>
      <c r="X443" s="930"/>
      <c r="Y443" s="930"/>
      <c r="Z443" s="929"/>
      <c r="AA443" s="1360"/>
      <c r="AB443" s="1360"/>
      <c r="AC443" s="1366"/>
      <c r="AD443" s="1383"/>
      <c r="AE443" s="1374"/>
      <c r="AF443" s="1377"/>
      <c r="AG443" s="257">
        <f>IF(L443=L442,0,IF(L443=L441,0,IF(L443=L440,0,1)))</f>
        <v>0</v>
      </c>
      <c r="AH443" s="257" t="s">
        <v>369</v>
      </c>
      <c r="AI443" s="257" t="str">
        <f t="shared" si="14"/>
        <v>??</v>
      </c>
      <c r="AJ443" s="286">
        <f t="shared" si="15"/>
        <v>0</v>
      </c>
    </row>
    <row r="444" spans="1:36" ht="12.95" customHeight="1" x14ac:dyDescent="0.2">
      <c r="A444" s="1340"/>
      <c r="B444" s="1343"/>
      <c r="C444" s="1346"/>
      <c r="D444" s="1349"/>
      <c r="E444" s="1352"/>
      <c r="F444" s="1343"/>
      <c r="G444" s="1371"/>
      <c r="H444" s="1356"/>
      <c r="I444" s="1356"/>
      <c r="J444" s="1354"/>
      <c r="K444" s="1356"/>
      <c r="L444" s="1356"/>
      <c r="M444" s="929"/>
      <c r="N444" s="929"/>
      <c r="O444" s="930"/>
      <c r="P444" s="929"/>
      <c r="Q444" s="930"/>
      <c r="R444" s="930"/>
      <c r="S444" s="930"/>
      <c r="T444" s="930"/>
      <c r="U444" s="930"/>
      <c r="V444" s="930"/>
      <c r="W444" s="930"/>
      <c r="X444" s="930"/>
      <c r="Y444" s="930"/>
      <c r="Z444" s="929"/>
      <c r="AA444" s="1360"/>
      <c r="AB444" s="1360"/>
      <c r="AC444" s="1366"/>
      <c r="AD444" s="1383"/>
      <c r="AE444" s="1374"/>
      <c r="AF444" s="1377"/>
      <c r="AG444" s="257">
        <f>IF(L444=L443,0,IF(L444=L442,0,IF(L444=L441,0,IF(L444=L440,0,1))))</f>
        <v>0</v>
      </c>
      <c r="AH444" s="257" t="s">
        <v>369</v>
      </c>
      <c r="AI444" s="257" t="str">
        <f t="shared" si="14"/>
        <v>??</v>
      </c>
      <c r="AJ444" s="286">
        <f t="shared" si="15"/>
        <v>0</v>
      </c>
    </row>
    <row r="445" spans="1:36" ht="12.95" customHeight="1" x14ac:dyDescent="0.2">
      <c r="A445" s="1340"/>
      <c r="B445" s="1343"/>
      <c r="C445" s="1346"/>
      <c r="D445" s="1349"/>
      <c r="E445" s="1352"/>
      <c r="F445" s="1343"/>
      <c r="G445" s="1371"/>
      <c r="H445" s="1356"/>
      <c r="I445" s="1356"/>
      <c r="J445" s="1354"/>
      <c r="K445" s="1356"/>
      <c r="L445" s="1356"/>
      <c r="M445" s="929"/>
      <c r="N445" s="929"/>
      <c r="O445" s="930"/>
      <c r="P445" s="929"/>
      <c r="Q445" s="930"/>
      <c r="R445" s="930"/>
      <c r="S445" s="930"/>
      <c r="T445" s="930"/>
      <c r="U445" s="930"/>
      <c r="V445" s="930"/>
      <c r="W445" s="930"/>
      <c r="X445" s="930"/>
      <c r="Y445" s="930"/>
      <c r="Z445" s="929"/>
      <c r="AA445" s="1360"/>
      <c r="AB445" s="1360"/>
      <c r="AC445" s="1379" t="str">
        <f>IF(AC440=0,"",IF(AC440&gt;9,"Błąd",""))</f>
        <v/>
      </c>
      <c r="AD445" s="1383"/>
      <c r="AE445" s="1374"/>
      <c r="AF445" s="1377"/>
      <c r="AG445" s="257">
        <f>IF(L445=L444,0,IF(L445=L443,0,IF(L445=L442,0,IF(L445=L441,0,IF(L445=L440,0,1)))))</f>
        <v>0</v>
      </c>
      <c r="AH445" s="257" t="s">
        <v>369</v>
      </c>
      <c r="AI445" s="257" t="str">
        <f t="shared" si="14"/>
        <v>??</v>
      </c>
      <c r="AJ445" s="286">
        <f t="shared" si="15"/>
        <v>0</v>
      </c>
    </row>
    <row r="446" spans="1:36" ht="12.95" customHeight="1" x14ac:dyDescent="0.2">
      <c r="A446" s="1340"/>
      <c r="B446" s="1343"/>
      <c r="C446" s="1346"/>
      <c r="D446" s="1349"/>
      <c r="E446" s="1352"/>
      <c r="F446" s="1343"/>
      <c r="G446" s="1371"/>
      <c r="H446" s="1356"/>
      <c r="I446" s="1356"/>
      <c r="J446" s="1354"/>
      <c r="K446" s="1356"/>
      <c r="L446" s="1356"/>
      <c r="M446" s="929"/>
      <c r="N446" s="929"/>
      <c r="O446" s="930"/>
      <c r="P446" s="929"/>
      <c r="Q446" s="930"/>
      <c r="R446" s="930"/>
      <c r="S446" s="930"/>
      <c r="T446" s="930"/>
      <c r="U446" s="930"/>
      <c r="V446" s="930"/>
      <c r="W446" s="930"/>
      <c r="X446" s="930"/>
      <c r="Y446" s="930"/>
      <c r="Z446" s="929"/>
      <c r="AA446" s="1360"/>
      <c r="AB446" s="1360"/>
      <c r="AC446" s="1379"/>
      <c r="AD446" s="1383"/>
      <c r="AE446" s="1374"/>
      <c r="AF446" s="1377"/>
      <c r="AG446" s="257">
        <f>IF(L446=L445,0,IF(L446=L444,0,IF(L446=L443,0,IF(L446=L442,0,IF(L446=L441,0,IF(L446=L440,0,1))))))</f>
        <v>0</v>
      </c>
      <c r="AH446" s="257" t="s">
        <v>369</v>
      </c>
      <c r="AI446" s="257" t="str">
        <f t="shared" si="14"/>
        <v>??</v>
      </c>
      <c r="AJ446" s="286">
        <f t="shared" si="15"/>
        <v>0</v>
      </c>
    </row>
    <row r="447" spans="1:36" ht="12.95" customHeight="1" thickBot="1" x14ac:dyDescent="0.25">
      <c r="A447" s="1341"/>
      <c r="B447" s="1344"/>
      <c r="C447" s="1347"/>
      <c r="D447" s="1350"/>
      <c r="E447" s="1353"/>
      <c r="F447" s="1344"/>
      <c r="G447" s="1372"/>
      <c r="H447" s="1357"/>
      <c r="I447" s="1357"/>
      <c r="J447" s="1355"/>
      <c r="K447" s="1357"/>
      <c r="L447" s="1357"/>
      <c r="M447" s="287"/>
      <c r="N447" s="287"/>
      <c r="O447" s="288"/>
      <c r="P447" s="287"/>
      <c r="Q447" s="288"/>
      <c r="R447" s="288"/>
      <c r="S447" s="288"/>
      <c r="T447" s="288"/>
      <c r="U447" s="288"/>
      <c r="V447" s="288"/>
      <c r="W447" s="288"/>
      <c r="X447" s="288"/>
      <c r="Y447" s="288"/>
      <c r="Z447" s="287"/>
      <c r="AA447" s="1360"/>
      <c r="AB447" s="1360"/>
      <c r="AC447" s="1380"/>
      <c r="AD447" s="1384"/>
      <c r="AE447" s="1375"/>
      <c r="AF447" s="1378"/>
      <c r="AG447" s="257">
        <f>IF(L447=L446,0,IF(L447=L445,0,IF(L447=L444,0,IF(L447=L443,0,IF(L447=L442,0,IF(L446=L441,0,IF(L447=L440,0,1)))))))</f>
        <v>0</v>
      </c>
      <c r="AH447" s="257" t="s">
        <v>369</v>
      </c>
      <c r="AI447" s="257" t="str">
        <f t="shared" si="14"/>
        <v>??</v>
      </c>
      <c r="AJ447" s="286">
        <f t="shared" si="15"/>
        <v>0</v>
      </c>
    </row>
    <row r="448" spans="1:36" ht="12.95" customHeight="1" thickTop="1" x14ac:dyDescent="0.2">
      <c r="A448" s="1339"/>
      <c r="B448" s="1342"/>
      <c r="C448" s="1345"/>
      <c r="D448" s="1348"/>
      <c r="E448" s="1351"/>
      <c r="F448" s="1343"/>
      <c r="G448" s="1370"/>
      <c r="H448" s="1342"/>
      <c r="I448" s="283" t="s">
        <v>10</v>
      </c>
      <c r="J448" s="1354"/>
      <c r="K448" s="1342"/>
      <c r="L448" s="1358"/>
      <c r="M448" s="284"/>
      <c r="N448" s="284"/>
      <c r="O448" s="285"/>
      <c r="P448" s="284"/>
      <c r="Q448" s="285"/>
      <c r="R448" s="285"/>
      <c r="S448" s="285"/>
      <c r="T448" s="285"/>
      <c r="U448" s="285"/>
      <c r="V448" s="285"/>
      <c r="W448" s="285"/>
      <c r="X448" s="285"/>
      <c r="Y448" s="285"/>
      <c r="Z448" s="284"/>
      <c r="AA448" s="1359">
        <f>SUM(O448:Z455)</f>
        <v>0</v>
      </c>
      <c r="AB448" s="1359">
        <f>IF(AA448&gt;0,18,0)</f>
        <v>0</v>
      </c>
      <c r="AC448" s="1365">
        <f>IF((AA448-AB448)&gt;=0,AA448-AB448,0)</f>
        <v>0</v>
      </c>
      <c r="AD448" s="1382">
        <f>IF(AA448&lt;AB448,AA448,AB448)/IF(AB448=0,1,AB448)</f>
        <v>0</v>
      </c>
      <c r="AE448" s="1373" t="str">
        <f>IF(AD448=1,"pe",IF(AD448&gt;0,"ne",""))</f>
        <v/>
      </c>
      <c r="AF448" s="1376"/>
      <c r="AG448" s="257">
        <v>1</v>
      </c>
      <c r="AH448" s="257" t="s">
        <v>369</v>
      </c>
      <c r="AI448" s="257" t="str">
        <f t="shared" si="14"/>
        <v>??</v>
      </c>
      <c r="AJ448" s="286">
        <f>C448</f>
        <v>0</v>
      </c>
    </row>
    <row r="449" spans="1:36" ht="12.95" customHeight="1" x14ac:dyDescent="0.2">
      <c r="A449" s="1340"/>
      <c r="B449" s="1343"/>
      <c r="C449" s="1346"/>
      <c r="D449" s="1349"/>
      <c r="E449" s="1352"/>
      <c r="F449" s="1343"/>
      <c r="G449" s="1371"/>
      <c r="H449" s="1356"/>
      <c r="I449" s="1381"/>
      <c r="J449" s="1354"/>
      <c r="K449" s="1356"/>
      <c r="L449" s="1356"/>
      <c r="M449" s="929"/>
      <c r="N449" s="929"/>
      <c r="O449" s="930"/>
      <c r="P449" s="929"/>
      <c r="Q449" s="930"/>
      <c r="R449" s="930"/>
      <c r="S449" s="930"/>
      <c r="T449" s="930"/>
      <c r="U449" s="930"/>
      <c r="V449" s="930"/>
      <c r="W449" s="930"/>
      <c r="X449" s="930"/>
      <c r="Y449" s="930"/>
      <c r="Z449" s="929"/>
      <c r="AA449" s="1360"/>
      <c r="AB449" s="1360"/>
      <c r="AC449" s="1366"/>
      <c r="AD449" s="1383"/>
      <c r="AE449" s="1374"/>
      <c r="AF449" s="1377"/>
      <c r="AG449" s="257">
        <f>IF(L449=L448,0,1)</f>
        <v>0</v>
      </c>
      <c r="AH449" s="257" t="s">
        <v>369</v>
      </c>
      <c r="AI449" s="257" t="str">
        <f t="shared" si="14"/>
        <v>??</v>
      </c>
      <c r="AJ449" s="286">
        <f>AJ448</f>
        <v>0</v>
      </c>
    </row>
    <row r="450" spans="1:36" ht="12.95" customHeight="1" x14ac:dyDescent="0.2">
      <c r="A450" s="1340"/>
      <c r="B450" s="1343"/>
      <c r="C450" s="1346"/>
      <c r="D450" s="1349"/>
      <c r="E450" s="1352"/>
      <c r="F450" s="1343"/>
      <c r="G450" s="1371"/>
      <c r="H450" s="1356"/>
      <c r="I450" s="1356"/>
      <c r="J450" s="1354"/>
      <c r="K450" s="1356"/>
      <c r="L450" s="1356"/>
      <c r="M450" s="929"/>
      <c r="N450" s="929"/>
      <c r="O450" s="930"/>
      <c r="P450" s="929"/>
      <c r="Q450" s="930"/>
      <c r="R450" s="930"/>
      <c r="S450" s="930"/>
      <c r="T450" s="930"/>
      <c r="U450" s="930"/>
      <c r="V450" s="930"/>
      <c r="W450" s="930"/>
      <c r="X450" s="930"/>
      <c r="Y450" s="930"/>
      <c r="Z450" s="929"/>
      <c r="AA450" s="1360"/>
      <c r="AB450" s="1360"/>
      <c r="AC450" s="1366"/>
      <c r="AD450" s="1383"/>
      <c r="AE450" s="1374"/>
      <c r="AF450" s="1377"/>
      <c r="AG450" s="257">
        <f>IF(L450=L449,0,IF(L450=L448,0,1))</f>
        <v>0</v>
      </c>
      <c r="AH450" s="257" t="s">
        <v>369</v>
      </c>
      <c r="AI450" s="257" t="str">
        <f t="shared" si="14"/>
        <v>??</v>
      </c>
      <c r="AJ450" s="286">
        <f t="shared" si="15"/>
        <v>0</v>
      </c>
    </row>
    <row r="451" spans="1:36" ht="12.95" customHeight="1" x14ac:dyDescent="0.2">
      <c r="A451" s="1340"/>
      <c r="B451" s="1343"/>
      <c r="C451" s="1346"/>
      <c r="D451" s="1349"/>
      <c r="E451" s="1352"/>
      <c r="F451" s="1343"/>
      <c r="G451" s="1371"/>
      <c r="H451" s="1356"/>
      <c r="I451" s="1356"/>
      <c r="J451" s="1354"/>
      <c r="K451" s="1356"/>
      <c r="L451" s="1356"/>
      <c r="M451" s="929"/>
      <c r="N451" s="929"/>
      <c r="O451" s="930"/>
      <c r="P451" s="929"/>
      <c r="Q451" s="930"/>
      <c r="R451" s="930"/>
      <c r="S451" s="930"/>
      <c r="T451" s="930"/>
      <c r="U451" s="930"/>
      <c r="V451" s="930"/>
      <c r="W451" s="930"/>
      <c r="X451" s="930"/>
      <c r="Y451" s="930"/>
      <c r="Z451" s="929"/>
      <c r="AA451" s="1360"/>
      <c r="AB451" s="1360"/>
      <c r="AC451" s="1366"/>
      <c r="AD451" s="1383"/>
      <c r="AE451" s="1374"/>
      <c r="AF451" s="1377"/>
      <c r="AG451" s="257">
        <f>IF(L451=L450,0,IF(L451=L449,0,IF(L451=L448,0,1)))</f>
        <v>0</v>
      </c>
      <c r="AH451" s="257" t="s">
        <v>369</v>
      </c>
      <c r="AI451" s="257" t="str">
        <f t="shared" si="14"/>
        <v>??</v>
      </c>
      <c r="AJ451" s="286">
        <f t="shared" si="15"/>
        <v>0</v>
      </c>
    </row>
    <row r="452" spans="1:36" ht="12.95" customHeight="1" x14ac:dyDescent="0.2">
      <c r="A452" s="1340"/>
      <c r="B452" s="1343"/>
      <c r="C452" s="1346"/>
      <c r="D452" s="1349"/>
      <c r="E452" s="1352"/>
      <c r="F452" s="1343"/>
      <c r="G452" s="1371"/>
      <c r="H452" s="1356"/>
      <c r="I452" s="1356"/>
      <c r="J452" s="1354"/>
      <c r="K452" s="1356"/>
      <c r="L452" s="1356"/>
      <c r="M452" s="929"/>
      <c r="N452" s="929"/>
      <c r="O452" s="930"/>
      <c r="P452" s="929"/>
      <c r="Q452" s="930"/>
      <c r="R452" s="930"/>
      <c r="S452" s="930"/>
      <c r="T452" s="930"/>
      <c r="U452" s="930"/>
      <c r="V452" s="930"/>
      <c r="W452" s="930"/>
      <c r="X452" s="930"/>
      <c r="Y452" s="930"/>
      <c r="Z452" s="929"/>
      <c r="AA452" s="1360"/>
      <c r="AB452" s="1360"/>
      <c r="AC452" s="1366"/>
      <c r="AD452" s="1383"/>
      <c r="AE452" s="1374"/>
      <c r="AF452" s="1377"/>
      <c r="AG452" s="257">
        <f>IF(L452=L451,0,IF(L452=L450,0,IF(L452=L449,0,IF(L452=L448,0,1))))</f>
        <v>0</v>
      </c>
      <c r="AH452" s="257" t="s">
        <v>369</v>
      </c>
      <c r="AI452" s="257" t="str">
        <f t="shared" si="14"/>
        <v>??</v>
      </c>
      <c r="AJ452" s="286">
        <f t="shared" si="15"/>
        <v>0</v>
      </c>
    </row>
    <row r="453" spans="1:36" ht="12.95" customHeight="1" x14ac:dyDescent="0.2">
      <c r="A453" s="1340"/>
      <c r="B453" s="1343"/>
      <c r="C453" s="1346"/>
      <c r="D453" s="1349"/>
      <c r="E453" s="1352"/>
      <c r="F453" s="1343"/>
      <c r="G453" s="1371"/>
      <c r="H453" s="1356"/>
      <c r="I453" s="1356"/>
      <c r="J453" s="1354"/>
      <c r="K453" s="1356"/>
      <c r="L453" s="1356"/>
      <c r="M453" s="929"/>
      <c r="N453" s="929"/>
      <c r="O453" s="930"/>
      <c r="P453" s="929"/>
      <c r="Q453" s="930"/>
      <c r="R453" s="930"/>
      <c r="S453" s="930"/>
      <c r="T453" s="930"/>
      <c r="U453" s="930"/>
      <c r="V453" s="930"/>
      <c r="W453" s="930"/>
      <c r="X453" s="930"/>
      <c r="Y453" s="930"/>
      <c r="Z453" s="929"/>
      <c r="AA453" s="1360"/>
      <c r="AB453" s="1360"/>
      <c r="AC453" s="1379" t="str">
        <f>IF(AC448=0,"",IF(AC448&gt;9,"Błąd",""))</f>
        <v/>
      </c>
      <c r="AD453" s="1383"/>
      <c r="AE453" s="1374"/>
      <c r="AF453" s="1377"/>
      <c r="AG453" s="257">
        <f>IF(L453=L452,0,IF(L453=L451,0,IF(L453=L450,0,IF(L453=L449,0,IF(L453=L448,0,1)))))</f>
        <v>0</v>
      </c>
      <c r="AH453" s="257" t="s">
        <v>369</v>
      </c>
      <c r="AI453" s="257" t="str">
        <f t="shared" si="14"/>
        <v>??</v>
      </c>
      <c r="AJ453" s="286">
        <f t="shared" si="15"/>
        <v>0</v>
      </c>
    </row>
    <row r="454" spans="1:36" ht="12.95" customHeight="1" x14ac:dyDescent="0.2">
      <c r="A454" s="1340"/>
      <c r="B454" s="1343"/>
      <c r="C454" s="1346"/>
      <c r="D454" s="1349"/>
      <c r="E454" s="1352"/>
      <c r="F454" s="1343"/>
      <c r="G454" s="1371"/>
      <c r="H454" s="1356"/>
      <c r="I454" s="1356"/>
      <c r="J454" s="1354"/>
      <c r="K454" s="1356"/>
      <c r="L454" s="1356"/>
      <c r="M454" s="929"/>
      <c r="N454" s="929"/>
      <c r="O454" s="930"/>
      <c r="P454" s="929"/>
      <c r="Q454" s="930"/>
      <c r="R454" s="930"/>
      <c r="S454" s="930"/>
      <c r="T454" s="930"/>
      <c r="U454" s="930"/>
      <c r="V454" s="930"/>
      <c r="W454" s="930"/>
      <c r="X454" s="930"/>
      <c r="Y454" s="930"/>
      <c r="Z454" s="929"/>
      <c r="AA454" s="1360"/>
      <c r="AB454" s="1360"/>
      <c r="AC454" s="1379"/>
      <c r="AD454" s="1383"/>
      <c r="AE454" s="1374"/>
      <c r="AF454" s="1377"/>
      <c r="AG454" s="257">
        <f>IF(L454=L453,0,IF(L454=L452,0,IF(L454=L451,0,IF(L454=L450,0,IF(L454=L449,0,IF(L454=L448,0,1))))))</f>
        <v>0</v>
      </c>
      <c r="AH454" s="257" t="s">
        <v>369</v>
      </c>
      <c r="AI454" s="257" t="str">
        <f t="shared" ref="AI454:AI517" si="16">$C$1</f>
        <v>??</v>
      </c>
      <c r="AJ454" s="286">
        <f t="shared" si="15"/>
        <v>0</v>
      </c>
    </row>
    <row r="455" spans="1:36" ht="12.95" customHeight="1" thickBot="1" x14ac:dyDescent="0.25">
      <c r="A455" s="1341"/>
      <c r="B455" s="1344"/>
      <c r="C455" s="1347"/>
      <c r="D455" s="1350"/>
      <c r="E455" s="1353"/>
      <c r="F455" s="1344"/>
      <c r="G455" s="1372"/>
      <c r="H455" s="1357"/>
      <c r="I455" s="1357"/>
      <c r="J455" s="1355"/>
      <c r="K455" s="1357"/>
      <c r="L455" s="1357"/>
      <c r="M455" s="287"/>
      <c r="N455" s="287"/>
      <c r="O455" s="288"/>
      <c r="P455" s="287"/>
      <c r="Q455" s="288"/>
      <c r="R455" s="288"/>
      <c r="S455" s="288"/>
      <c r="T455" s="288"/>
      <c r="U455" s="288"/>
      <c r="V455" s="288"/>
      <c r="W455" s="288"/>
      <c r="X455" s="288"/>
      <c r="Y455" s="288"/>
      <c r="Z455" s="287"/>
      <c r="AA455" s="1361"/>
      <c r="AB455" s="1361"/>
      <c r="AC455" s="1380"/>
      <c r="AD455" s="1384"/>
      <c r="AE455" s="1375"/>
      <c r="AF455" s="1378"/>
      <c r="AG455" s="257">
        <f>IF(L455=L454,0,IF(L455=L453,0,IF(L455=L452,0,IF(L455=L451,0,IF(L455=L450,0,IF(L454=L449,0,IF(L455=L448,0,1)))))))</f>
        <v>0</v>
      </c>
      <c r="AH455" s="257" t="s">
        <v>369</v>
      </c>
      <c r="AI455" s="257" t="str">
        <f t="shared" si="16"/>
        <v>??</v>
      </c>
      <c r="AJ455" s="286">
        <f t="shared" si="15"/>
        <v>0</v>
      </c>
    </row>
    <row r="456" spans="1:36" ht="12.95" customHeight="1" thickTop="1" x14ac:dyDescent="0.2">
      <c r="A456" s="1339"/>
      <c r="B456" s="1342"/>
      <c r="C456" s="1345"/>
      <c r="D456" s="1348"/>
      <c r="E456" s="1351"/>
      <c r="F456" s="1343"/>
      <c r="G456" s="1370"/>
      <c r="H456" s="1342"/>
      <c r="I456" s="283" t="s">
        <v>10</v>
      </c>
      <c r="J456" s="1354"/>
      <c r="K456" s="1342"/>
      <c r="L456" s="1358"/>
      <c r="M456" s="284"/>
      <c r="N456" s="284"/>
      <c r="O456" s="285"/>
      <c r="P456" s="284"/>
      <c r="Q456" s="285"/>
      <c r="R456" s="285"/>
      <c r="S456" s="285"/>
      <c r="T456" s="285"/>
      <c r="U456" s="285"/>
      <c r="V456" s="285"/>
      <c r="W456" s="285"/>
      <c r="X456" s="285"/>
      <c r="Y456" s="285"/>
      <c r="Z456" s="284"/>
      <c r="AA456" s="1359">
        <f>SUM(O456:Z463)</f>
        <v>0</v>
      </c>
      <c r="AB456" s="1359">
        <f>IF(AA456&gt;0,18,0)</f>
        <v>0</v>
      </c>
      <c r="AC456" s="1365">
        <f>IF((AA456-AB456)&gt;=0,AA456-AB456,0)</f>
        <v>0</v>
      </c>
      <c r="AD456" s="1382">
        <f>IF(AA456&lt;AB456,AA456,AB456)/IF(AB456=0,1,AB456)</f>
        <v>0</v>
      </c>
      <c r="AE456" s="1373" t="str">
        <f>IF(AD456=1,"pe",IF(AD456&gt;0,"ne",""))</f>
        <v/>
      </c>
      <c r="AF456" s="1376"/>
      <c r="AG456" s="257">
        <v>1</v>
      </c>
      <c r="AH456" s="257" t="s">
        <v>369</v>
      </c>
      <c r="AI456" s="257" t="str">
        <f t="shared" si="16"/>
        <v>??</v>
      </c>
      <c r="AJ456" s="286">
        <f>C456</f>
        <v>0</v>
      </c>
    </row>
    <row r="457" spans="1:36" ht="12.95" customHeight="1" x14ac:dyDescent="0.2">
      <c r="A457" s="1340"/>
      <c r="B457" s="1343"/>
      <c r="C457" s="1346"/>
      <c r="D457" s="1349"/>
      <c r="E457" s="1352"/>
      <c r="F457" s="1343"/>
      <c r="G457" s="1371"/>
      <c r="H457" s="1356"/>
      <c r="I457" s="1381"/>
      <c r="J457" s="1354"/>
      <c r="K457" s="1356"/>
      <c r="L457" s="1356"/>
      <c r="M457" s="929"/>
      <c r="N457" s="929"/>
      <c r="O457" s="930"/>
      <c r="P457" s="929"/>
      <c r="Q457" s="930"/>
      <c r="R457" s="930"/>
      <c r="S457" s="930"/>
      <c r="T457" s="930"/>
      <c r="U457" s="930"/>
      <c r="V457" s="930"/>
      <c r="W457" s="930"/>
      <c r="X457" s="930"/>
      <c r="Y457" s="930"/>
      <c r="Z457" s="929"/>
      <c r="AA457" s="1360"/>
      <c r="AB457" s="1360"/>
      <c r="AC457" s="1366"/>
      <c r="AD457" s="1383"/>
      <c r="AE457" s="1374"/>
      <c r="AF457" s="1377"/>
      <c r="AG457" s="257">
        <f>IF(L457=L456,0,1)</f>
        <v>0</v>
      </c>
      <c r="AH457" s="257" t="s">
        <v>369</v>
      </c>
      <c r="AI457" s="257" t="str">
        <f t="shared" si="16"/>
        <v>??</v>
      </c>
      <c r="AJ457" s="286">
        <f>AJ456</f>
        <v>0</v>
      </c>
    </row>
    <row r="458" spans="1:36" ht="12.95" customHeight="1" x14ac:dyDescent="0.2">
      <c r="A458" s="1340"/>
      <c r="B458" s="1343"/>
      <c r="C458" s="1346"/>
      <c r="D458" s="1349"/>
      <c r="E458" s="1352"/>
      <c r="F458" s="1343"/>
      <c r="G458" s="1371"/>
      <c r="H458" s="1356"/>
      <c r="I458" s="1356"/>
      <c r="J458" s="1354"/>
      <c r="K458" s="1356"/>
      <c r="L458" s="1356"/>
      <c r="M458" s="929"/>
      <c r="N458" s="929"/>
      <c r="O458" s="930"/>
      <c r="P458" s="929"/>
      <c r="Q458" s="930"/>
      <c r="R458" s="930"/>
      <c r="S458" s="930"/>
      <c r="T458" s="930"/>
      <c r="U458" s="930"/>
      <c r="V458" s="930"/>
      <c r="W458" s="930"/>
      <c r="X458" s="930"/>
      <c r="Y458" s="930"/>
      <c r="Z458" s="929"/>
      <c r="AA458" s="1360"/>
      <c r="AB458" s="1360"/>
      <c r="AC458" s="1366"/>
      <c r="AD458" s="1383"/>
      <c r="AE458" s="1374"/>
      <c r="AF458" s="1377"/>
      <c r="AG458" s="257">
        <f>IF(L458=L457,0,IF(L458=L456,0,1))</f>
        <v>0</v>
      </c>
      <c r="AH458" s="257" t="s">
        <v>369</v>
      </c>
      <c r="AI458" s="257" t="str">
        <f t="shared" si="16"/>
        <v>??</v>
      </c>
      <c r="AJ458" s="286">
        <f t="shared" si="15"/>
        <v>0</v>
      </c>
    </row>
    <row r="459" spans="1:36" ht="12.95" customHeight="1" x14ac:dyDescent="0.2">
      <c r="A459" s="1340"/>
      <c r="B459" s="1343"/>
      <c r="C459" s="1346"/>
      <c r="D459" s="1349"/>
      <c r="E459" s="1352"/>
      <c r="F459" s="1343"/>
      <c r="G459" s="1371"/>
      <c r="H459" s="1356"/>
      <c r="I459" s="1356"/>
      <c r="J459" s="1354"/>
      <c r="K459" s="1356"/>
      <c r="L459" s="1356"/>
      <c r="M459" s="929"/>
      <c r="N459" s="929"/>
      <c r="O459" s="930"/>
      <c r="P459" s="929"/>
      <c r="Q459" s="930"/>
      <c r="R459" s="930"/>
      <c r="S459" s="930"/>
      <c r="T459" s="930"/>
      <c r="U459" s="930"/>
      <c r="V459" s="930"/>
      <c r="W459" s="930"/>
      <c r="X459" s="930"/>
      <c r="Y459" s="930"/>
      <c r="Z459" s="929"/>
      <c r="AA459" s="1360"/>
      <c r="AB459" s="1360"/>
      <c r="AC459" s="1366"/>
      <c r="AD459" s="1383"/>
      <c r="AE459" s="1374"/>
      <c r="AF459" s="1377"/>
      <c r="AG459" s="257">
        <f>IF(L459=L458,0,IF(L459=L457,0,IF(L459=L456,0,1)))</f>
        <v>0</v>
      </c>
      <c r="AH459" s="257" t="s">
        <v>369</v>
      </c>
      <c r="AI459" s="257" t="str">
        <f t="shared" si="16"/>
        <v>??</v>
      </c>
      <c r="AJ459" s="286">
        <f t="shared" si="15"/>
        <v>0</v>
      </c>
    </row>
    <row r="460" spans="1:36" ht="12.95" customHeight="1" x14ac:dyDescent="0.2">
      <c r="A460" s="1340"/>
      <c r="B460" s="1343"/>
      <c r="C460" s="1346"/>
      <c r="D460" s="1349"/>
      <c r="E460" s="1352"/>
      <c r="F460" s="1343"/>
      <c r="G460" s="1371"/>
      <c r="H460" s="1356"/>
      <c r="I460" s="1356"/>
      <c r="J460" s="1354"/>
      <c r="K460" s="1356"/>
      <c r="L460" s="1356"/>
      <c r="M460" s="929"/>
      <c r="N460" s="929"/>
      <c r="O460" s="930"/>
      <c r="P460" s="929"/>
      <c r="Q460" s="930"/>
      <c r="R460" s="930"/>
      <c r="S460" s="930"/>
      <c r="T460" s="930"/>
      <c r="U460" s="930"/>
      <c r="V460" s="930"/>
      <c r="W460" s="930"/>
      <c r="X460" s="930"/>
      <c r="Y460" s="930"/>
      <c r="Z460" s="929"/>
      <c r="AA460" s="1360"/>
      <c r="AB460" s="1360"/>
      <c r="AC460" s="1366"/>
      <c r="AD460" s="1383"/>
      <c r="AE460" s="1374"/>
      <c r="AF460" s="1377"/>
      <c r="AG460" s="257">
        <f>IF(L460=L459,0,IF(L460=L458,0,IF(L460=L457,0,IF(L460=L456,0,1))))</f>
        <v>0</v>
      </c>
      <c r="AH460" s="257" t="s">
        <v>369</v>
      </c>
      <c r="AI460" s="257" t="str">
        <f t="shared" si="16"/>
        <v>??</v>
      </c>
      <c r="AJ460" s="286">
        <f t="shared" si="15"/>
        <v>0</v>
      </c>
    </row>
    <row r="461" spans="1:36" ht="12.95" customHeight="1" x14ac:dyDescent="0.2">
      <c r="A461" s="1340"/>
      <c r="B461" s="1343"/>
      <c r="C461" s="1346"/>
      <c r="D461" s="1349"/>
      <c r="E461" s="1352"/>
      <c r="F461" s="1343"/>
      <c r="G461" s="1371"/>
      <c r="H461" s="1356"/>
      <c r="I461" s="1356"/>
      <c r="J461" s="1354"/>
      <c r="K461" s="1356"/>
      <c r="L461" s="1356"/>
      <c r="M461" s="929"/>
      <c r="N461" s="929"/>
      <c r="O461" s="930"/>
      <c r="P461" s="929"/>
      <c r="Q461" s="930"/>
      <c r="R461" s="930"/>
      <c r="S461" s="930"/>
      <c r="T461" s="930"/>
      <c r="U461" s="930"/>
      <c r="V461" s="930"/>
      <c r="W461" s="930"/>
      <c r="X461" s="930"/>
      <c r="Y461" s="930"/>
      <c r="Z461" s="929"/>
      <c r="AA461" s="1360"/>
      <c r="AB461" s="1360"/>
      <c r="AC461" s="1379" t="str">
        <f>IF(AC456=0,"",IF(AC456&gt;9,"Błąd",""))</f>
        <v/>
      </c>
      <c r="AD461" s="1383"/>
      <c r="AE461" s="1374"/>
      <c r="AF461" s="1377"/>
      <c r="AG461" s="257">
        <f>IF(L461=L460,0,IF(L461=L459,0,IF(L461=L458,0,IF(L461=L457,0,IF(L461=L456,0,1)))))</f>
        <v>0</v>
      </c>
      <c r="AH461" s="257" t="s">
        <v>369</v>
      </c>
      <c r="AI461" s="257" t="str">
        <f t="shared" si="16"/>
        <v>??</v>
      </c>
      <c r="AJ461" s="286">
        <f t="shared" si="15"/>
        <v>0</v>
      </c>
    </row>
    <row r="462" spans="1:36" ht="12.95" customHeight="1" x14ac:dyDescent="0.2">
      <c r="A462" s="1340"/>
      <c r="B462" s="1343"/>
      <c r="C462" s="1346"/>
      <c r="D462" s="1349"/>
      <c r="E462" s="1352"/>
      <c r="F462" s="1343"/>
      <c r="G462" s="1371"/>
      <c r="H462" s="1356"/>
      <c r="I462" s="1356"/>
      <c r="J462" s="1354"/>
      <c r="K462" s="1356"/>
      <c r="L462" s="1356"/>
      <c r="M462" s="929"/>
      <c r="N462" s="929"/>
      <c r="O462" s="930"/>
      <c r="P462" s="929"/>
      <c r="Q462" s="930"/>
      <c r="R462" s="930"/>
      <c r="S462" s="930"/>
      <c r="T462" s="930"/>
      <c r="U462" s="930"/>
      <c r="V462" s="930"/>
      <c r="W462" s="930"/>
      <c r="X462" s="930"/>
      <c r="Y462" s="930"/>
      <c r="Z462" s="929"/>
      <c r="AA462" s="1360"/>
      <c r="AB462" s="1360"/>
      <c r="AC462" s="1379"/>
      <c r="AD462" s="1383"/>
      <c r="AE462" s="1374"/>
      <c r="AF462" s="1377"/>
      <c r="AG462" s="257">
        <f>IF(L462=L461,0,IF(L462=L460,0,IF(L462=L459,0,IF(L462=L458,0,IF(L462=L457,0,IF(L462=L456,0,1))))))</f>
        <v>0</v>
      </c>
      <c r="AH462" s="257" t="s">
        <v>369</v>
      </c>
      <c r="AI462" s="257" t="str">
        <f t="shared" si="16"/>
        <v>??</v>
      </c>
      <c r="AJ462" s="286">
        <f t="shared" si="15"/>
        <v>0</v>
      </c>
    </row>
    <row r="463" spans="1:36" ht="12.95" customHeight="1" thickBot="1" x14ac:dyDescent="0.25">
      <c r="A463" s="1341"/>
      <c r="B463" s="1344"/>
      <c r="C463" s="1347"/>
      <c r="D463" s="1350"/>
      <c r="E463" s="1353"/>
      <c r="F463" s="1344"/>
      <c r="G463" s="1372"/>
      <c r="H463" s="1357"/>
      <c r="I463" s="1357"/>
      <c r="J463" s="1355"/>
      <c r="K463" s="1357"/>
      <c r="L463" s="1357"/>
      <c r="M463" s="287"/>
      <c r="N463" s="287"/>
      <c r="O463" s="288"/>
      <c r="P463" s="287"/>
      <c r="Q463" s="288"/>
      <c r="R463" s="288"/>
      <c r="S463" s="288"/>
      <c r="T463" s="288"/>
      <c r="U463" s="288"/>
      <c r="V463" s="288"/>
      <c r="W463" s="288"/>
      <c r="X463" s="288"/>
      <c r="Y463" s="288"/>
      <c r="Z463" s="287"/>
      <c r="AA463" s="1361"/>
      <c r="AB463" s="1361"/>
      <c r="AC463" s="1380"/>
      <c r="AD463" s="1384"/>
      <c r="AE463" s="1375"/>
      <c r="AF463" s="1378"/>
      <c r="AG463" s="257">
        <f>IF(L463=L462,0,IF(L463=L461,0,IF(L463=L460,0,IF(L463=L459,0,IF(L463=L458,0,IF(L462=L457,0,IF(L463=L456,0,1)))))))</f>
        <v>0</v>
      </c>
      <c r="AH463" s="257" t="s">
        <v>369</v>
      </c>
      <c r="AI463" s="257" t="str">
        <f t="shared" si="16"/>
        <v>??</v>
      </c>
      <c r="AJ463" s="286">
        <f t="shared" si="15"/>
        <v>0</v>
      </c>
    </row>
    <row r="464" spans="1:36" ht="12.95" customHeight="1" thickTop="1" x14ac:dyDescent="0.2">
      <c r="A464" s="1339"/>
      <c r="B464" s="1342"/>
      <c r="C464" s="1345"/>
      <c r="D464" s="1348"/>
      <c r="E464" s="1351"/>
      <c r="F464" s="1343"/>
      <c r="G464" s="1370"/>
      <c r="H464" s="1342"/>
      <c r="I464" s="283" t="s">
        <v>10</v>
      </c>
      <c r="J464" s="1354"/>
      <c r="K464" s="1342"/>
      <c r="L464" s="1358"/>
      <c r="M464" s="284"/>
      <c r="N464" s="284"/>
      <c r="O464" s="285"/>
      <c r="P464" s="284"/>
      <c r="Q464" s="285"/>
      <c r="R464" s="285"/>
      <c r="S464" s="285"/>
      <c r="T464" s="285"/>
      <c r="U464" s="285"/>
      <c r="V464" s="285"/>
      <c r="W464" s="285"/>
      <c r="X464" s="285"/>
      <c r="Y464" s="285"/>
      <c r="Z464" s="284"/>
      <c r="AA464" s="1359">
        <f>SUM(O464:Z471)</f>
        <v>0</v>
      </c>
      <c r="AB464" s="1359">
        <f>IF(AA464&gt;0,18,0)</f>
        <v>0</v>
      </c>
      <c r="AC464" s="1365">
        <f>IF((AA464-AB464)&gt;=0,AA464-AB464,0)</f>
        <v>0</v>
      </c>
      <c r="AD464" s="1382">
        <f>IF(AA464&lt;AB464,AA464,AB464)/IF(AB464=0,1,AB464)</f>
        <v>0</v>
      </c>
      <c r="AE464" s="1373" t="str">
        <f>IF(AD464=1,"pe",IF(AD464&gt;0,"ne",""))</f>
        <v/>
      </c>
      <c r="AF464" s="1376"/>
      <c r="AG464" s="257">
        <v>1</v>
      </c>
      <c r="AH464" s="257" t="s">
        <v>369</v>
      </c>
      <c r="AI464" s="257" t="str">
        <f t="shared" si="16"/>
        <v>??</v>
      </c>
      <c r="AJ464" s="286">
        <f>C464</f>
        <v>0</v>
      </c>
    </row>
    <row r="465" spans="1:36" ht="12.95" customHeight="1" x14ac:dyDescent="0.2">
      <c r="A465" s="1340"/>
      <c r="B465" s="1343"/>
      <c r="C465" s="1346"/>
      <c r="D465" s="1349"/>
      <c r="E465" s="1352"/>
      <c r="F465" s="1343"/>
      <c r="G465" s="1371"/>
      <c r="H465" s="1356"/>
      <c r="I465" s="1381"/>
      <c r="J465" s="1354"/>
      <c r="K465" s="1356"/>
      <c r="L465" s="1356"/>
      <c r="M465" s="929"/>
      <c r="N465" s="929"/>
      <c r="O465" s="930"/>
      <c r="P465" s="929"/>
      <c r="Q465" s="930"/>
      <c r="R465" s="930"/>
      <c r="S465" s="930"/>
      <c r="T465" s="930"/>
      <c r="U465" s="930"/>
      <c r="V465" s="930"/>
      <c r="W465" s="930"/>
      <c r="X465" s="930"/>
      <c r="Y465" s="930"/>
      <c r="Z465" s="929"/>
      <c r="AA465" s="1360"/>
      <c r="AB465" s="1360"/>
      <c r="AC465" s="1366"/>
      <c r="AD465" s="1383"/>
      <c r="AE465" s="1374"/>
      <c r="AF465" s="1377"/>
      <c r="AG465" s="257">
        <f>IF(L465=L464,0,1)</f>
        <v>0</v>
      </c>
      <c r="AH465" s="257" t="s">
        <v>369</v>
      </c>
      <c r="AI465" s="257" t="str">
        <f t="shared" si="16"/>
        <v>??</v>
      </c>
      <c r="AJ465" s="286">
        <f t="shared" ref="AJ465:AJ519" si="17">AJ464</f>
        <v>0</v>
      </c>
    </row>
    <row r="466" spans="1:36" ht="12.95" customHeight="1" x14ac:dyDescent="0.2">
      <c r="A466" s="1340"/>
      <c r="B466" s="1343"/>
      <c r="C466" s="1346"/>
      <c r="D466" s="1349"/>
      <c r="E466" s="1352"/>
      <c r="F466" s="1343"/>
      <c r="G466" s="1371"/>
      <c r="H466" s="1356"/>
      <c r="I466" s="1356"/>
      <c r="J466" s="1354"/>
      <c r="K466" s="1356"/>
      <c r="L466" s="1356"/>
      <c r="M466" s="929"/>
      <c r="N466" s="929"/>
      <c r="O466" s="930"/>
      <c r="P466" s="929"/>
      <c r="Q466" s="930"/>
      <c r="R466" s="930"/>
      <c r="S466" s="930"/>
      <c r="T466" s="930"/>
      <c r="U466" s="930"/>
      <c r="V466" s="930"/>
      <c r="W466" s="930"/>
      <c r="X466" s="930"/>
      <c r="Y466" s="930"/>
      <c r="Z466" s="929"/>
      <c r="AA466" s="1360"/>
      <c r="AB466" s="1360"/>
      <c r="AC466" s="1366"/>
      <c r="AD466" s="1383"/>
      <c r="AE466" s="1374"/>
      <c r="AF466" s="1377"/>
      <c r="AG466" s="257">
        <f>IF(L466=L465,0,IF(L466=L464,0,1))</f>
        <v>0</v>
      </c>
      <c r="AH466" s="257" t="s">
        <v>369</v>
      </c>
      <c r="AI466" s="257" t="str">
        <f t="shared" si="16"/>
        <v>??</v>
      </c>
      <c r="AJ466" s="286">
        <f t="shared" si="17"/>
        <v>0</v>
      </c>
    </row>
    <row r="467" spans="1:36" ht="12.95" customHeight="1" x14ac:dyDescent="0.2">
      <c r="A467" s="1340"/>
      <c r="B467" s="1343"/>
      <c r="C467" s="1346"/>
      <c r="D467" s="1349"/>
      <c r="E467" s="1352"/>
      <c r="F467" s="1343"/>
      <c r="G467" s="1371"/>
      <c r="H467" s="1356"/>
      <c r="I467" s="1356"/>
      <c r="J467" s="1354"/>
      <c r="K467" s="1356"/>
      <c r="L467" s="1356"/>
      <c r="M467" s="929"/>
      <c r="N467" s="929"/>
      <c r="O467" s="930"/>
      <c r="P467" s="929"/>
      <c r="Q467" s="930"/>
      <c r="R467" s="930"/>
      <c r="S467" s="930"/>
      <c r="T467" s="930"/>
      <c r="U467" s="930"/>
      <c r="V467" s="930"/>
      <c r="W467" s="930"/>
      <c r="X467" s="930"/>
      <c r="Y467" s="930"/>
      <c r="Z467" s="929"/>
      <c r="AA467" s="1360"/>
      <c r="AB467" s="1360"/>
      <c r="AC467" s="1366"/>
      <c r="AD467" s="1383"/>
      <c r="AE467" s="1374"/>
      <c r="AF467" s="1377"/>
      <c r="AG467" s="257">
        <f>IF(L467=L466,0,IF(L467=L465,0,IF(L467=L464,0,1)))</f>
        <v>0</v>
      </c>
      <c r="AH467" s="257" t="s">
        <v>369</v>
      </c>
      <c r="AI467" s="257" t="str">
        <f t="shared" si="16"/>
        <v>??</v>
      </c>
      <c r="AJ467" s="286">
        <f t="shared" si="17"/>
        <v>0</v>
      </c>
    </row>
    <row r="468" spans="1:36" ht="12.95" customHeight="1" x14ac:dyDescent="0.2">
      <c r="A468" s="1340"/>
      <c r="B468" s="1343"/>
      <c r="C468" s="1346"/>
      <c r="D468" s="1349"/>
      <c r="E468" s="1352"/>
      <c r="F468" s="1343"/>
      <c r="G468" s="1371"/>
      <c r="H468" s="1356"/>
      <c r="I468" s="1356"/>
      <c r="J468" s="1354"/>
      <c r="K468" s="1356"/>
      <c r="L468" s="1356"/>
      <c r="M468" s="929"/>
      <c r="N468" s="929"/>
      <c r="O468" s="930"/>
      <c r="P468" s="929"/>
      <c r="Q468" s="930"/>
      <c r="R468" s="930"/>
      <c r="S468" s="930"/>
      <c r="T468" s="930"/>
      <c r="U468" s="930"/>
      <c r="V468" s="930"/>
      <c r="W468" s="930"/>
      <c r="X468" s="930"/>
      <c r="Y468" s="930"/>
      <c r="Z468" s="929"/>
      <c r="AA468" s="1360"/>
      <c r="AB468" s="1360"/>
      <c r="AC468" s="1366"/>
      <c r="AD468" s="1383"/>
      <c r="AE468" s="1374"/>
      <c r="AF468" s="1377"/>
      <c r="AG468" s="257">
        <f>IF(L468=L467,0,IF(L468=L466,0,IF(L468=L465,0,IF(L468=L464,0,1))))</f>
        <v>0</v>
      </c>
      <c r="AH468" s="257" t="s">
        <v>369</v>
      </c>
      <c r="AI468" s="257" t="str">
        <f t="shared" si="16"/>
        <v>??</v>
      </c>
      <c r="AJ468" s="286">
        <f t="shared" si="17"/>
        <v>0</v>
      </c>
    </row>
    <row r="469" spans="1:36" ht="12.95" customHeight="1" x14ac:dyDescent="0.2">
      <c r="A469" s="1340"/>
      <c r="B469" s="1343"/>
      <c r="C469" s="1346"/>
      <c r="D469" s="1349"/>
      <c r="E469" s="1352"/>
      <c r="F469" s="1343"/>
      <c r="G469" s="1371"/>
      <c r="H469" s="1356"/>
      <c r="I469" s="1356"/>
      <c r="J469" s="1354"/>
      <c r="K469" s="1356"/>
      <c r="L469" s="1356"/>
      <c r="M469" s="929"/>
      <c r="N469" s="929"/>
      <c r="O469" s="930"/>
      <c r="P469" s="929"/>
      <c r="Q469" s="930"/>
      <c r="R469" s="930"/>
      <c r="S469" s="930"/>
      <c r="T469" s="930"/>
      <c r="U469" s="930"/>
      <c r="V469" s="930"/>
      <c r="W469" s="930"/>
      <c r="X469" s="930"/>
      <c r="Y469" s="930"/>
      <c r="Z469" s="929"/>
      <c r="AA469" s="1360"/>
      <c r="AB469" s="1360"/>
      <c r="AC469" s="1379" t="str">
        <f>IF(AC464=0,"",IF(AC464&gt;9,"Błąd",""))</f>
        <v/>
      </c>
      <c r="AD469" s="1383"/>
      <c r="AE469" s="1374"/>
      <c r="AF469" s="1377"/>
      <c r="AG469" s="257">
        <f>IF(L469=L468,0,IF(L469=L467,0,IF(L469=L466,0,IF(L469=L465,0,IF(L469=L464,0,1)))))</f>
        <v>0</v>
      </c>
      <c r="AH469" s="257" t="s">
        <v>369</v>
      </c>
      <c r="AI469" s="257" t="str">
        <f t="shared" si="16"/>
        <v>??</v>
      </c>
      <c r="AJ469" s="286">
        <f t="shared" si="17"/>
        <v>0</v>
      </c>
    </row>
    <row r="470" spans="1:36" ht="12.95" customHeight="1" x14ac:dyDescent="0.2">
      <c r="A470" s="1340"/>
      <c r="B470" s="1343"/>
      <c r="C470" s="1346"/>
      <c r="D470" s="1349"/>
      <c r="E470" s="1352"/>
      <c r="F470" s="1343"/>
      <c r="G470" s="1371"/>
      <c r="H470" s="1356"/>
      <c r="I470" s="1356"/>
      <c r="J470" s="1354"/>
      <c r="K470" s="1356"/>
      <c r="L470" s="1356"/>
      <c r="M470" s="929"/>
      <c r="N470" s="929"/>
      <c r="O470" s="930"/>
      <c r="P470" s="929"/>
      <c r="Q470" s="930"/>
      <c r="R470" s="930"/>
      <c r="S470" s="930"/>
      <c r="T470" s="930"/>
      <c r="U470" s="930"/>
      <c r="V470" s="930"/>
      <c r="W470" s="930"/>
      <c r="X470" s="930"/>
      <c r="Y470" s="930"/>
      <c r="Z470" s="929"/>
      <c r="AA470" s="1360"/>
      <c r="AB470" s="1360"/>
      <c r="AC470" s="1379"/>
      <c r="AD470" s="1383"/>
      <c r="AE470" s="1374"/>
      <c r="AF470" s="1377"/>
      <c r="AG470" s="257">
        <f>IF(L470=L469,0,IF(L470=L468,0,IF(L470=L467,0,IF(L470=L466,0,IF(L470=L465,0,IF(L470=L464,0,1))))))</f>
        <v>0</v>
      </c>
      <c r="AH470" s="257" t="s">
        <v>369</v>
      </c>
      <c r="AI470" s="257" t="str">
        <f t="shared" si="16"/>
        <v>??</v>
      </c>
      <c r="AJ470" s="286">
        <f t="shared" si="17"/>
        <v>0</v>
      </c>
    </row>
    <row r="471" spans="1:36" ht="12.95" customHeight="1" thickBot="1" x14ac:dyDescent="0.25">
      <c r="A471" s="1341"/>
      <c r="B471" s="1344"/>
      <c r="C471" s="1347"/>
      <c r="D471" s="1350"/>
      <c r="E471" s="1353"/>
      <c r="F471" s="1344"/>
      <c r="G471" s="1372"/>
      <c r="H471" s="1357"/>
      <c r="I471" s="1357"/>
      <c r="J471" s="1355"/>
      <c r="K471" s="1357"/>
      <c r="L471" s="1357"/>
      <c r="M471" s="287"/>
      <c r="N471" s="287"/>
      <c r="O471" s="288"/>
      <c r="P471" s="287"/>
      <c r="Q471" s="288"/>
      <c r="R471" s="288"/>
      <c r="S471" s="288"/>
      <c r="T471" s="288"/>
      <c r="U471" s="288"/>
      <c r="V471" s="288"/>
      <c r="W471" s="288"/>
      <c r="X471" s="288"/>
      <c r="Y471" s="288"/>
      <c r="Z471" s="287"/>
      <c r="AA471" s="1361"/>
      <c r="AB471" s="1361"/>
      <c r="AC471" s="1380"/>
      <c r="AD471" s="1384"/>
      <c r="AE471" s="1375"/>
      <c r="AF471" s="1378"/>
      <c r="AG471" s="257">
        <f>IF(L471=L470,0,IF(L471=L469,0,IF(L471=L468,0,IF(L471=L467,0,IF(L471=L466,0,IF(L470=L465,0,IF(L471=L464,0,1)))))))</f>
        <v>0</v>
      </c>
      <c r="AH471" s="257" t="s">
        <v>369</v>
      </c>
      <c r="AI471" s="257" t="str">
        <f t="shared" si="16"/>
        <v>??</v>
      </c>
      <c r="AJ471" s="286">
        <f t="shared" si="17"/>
        <v>0</v>
      </c>
    </row>
    <row r="472" spans="1:36" ht="12.95" customHeight="1" thickTop="1" x14ac:dyDescent="0.2">
      <c r="A472" s="1339"/>
      <c r="B472" s="1342"/>
      <c r="C472" s="1345"/>
      <c r="D472" s="1348"/>
      <c r="E472" s="1351"/>
      <c r="F472" s="1343"/>
      <c r="G472" s="1370"/>
      <c r="H472" s="1342"/>
      <c r="I472" s="283" t="s">
        <v>10</v>
      </c>
      <c r="J472" s="1354"/>
      <c r="K472" s="1342"/>
      <c r="L472" s="1358"/>
      <c r="M472" s="284"/>
      <c r="N472" s="284"/>
      <c r="O472" s="285"/>
      <c r="P472" s="284"/>
      <c r="Q472" s="285"/>
      <c r="R472" s="285"/>
      <c r="S472" s="285"/>
      <c r="T472" s="285"/>
      <c r="U472" s="285"/>
      <c r="V472" s="285"/>
      <c r="W472" s="285"/>
      <c r="X472" s="285"/>
      <c r="Y472" s="285"/>
      <c r="Z472" s="284"/>
      <c r="AA472" s="1359">
        <f>SUM(O472:Z479)</f>
        <v>0</v>
      </c>
      <c r="AB472" s="1359">
        <f>IF(AA472&gt;0,18,0)</f>
        <v>0</v>
      </c>
      <c r="AC472" s="1365">
        <f>IF((AA472-AB472)&gt;=0,AA472-AB472,0)</f>
        <v>0</v>
      </c>
      <c r="AD472" s="1382">
        <f>IF(AA472&lt;AB472,AA472,AB472)/IF(AB472=0,1,AB472)</f>
        <v>0</v>
      </c>
      <c r="AE472" s="1373" t="str">
        <f>IF(AD472=1,"pe",IF(AD472&gt;0,"ne",""))</f>
        <v/>
      </c>
      <c r="AF472" s="1376"/>
      <c r="AG472" s="257">
        <v>1</v>
      </c>
      <c r="AH472" s="257" t="s">
        <v>369</v>
      </c>
      <c r="AI472" s="257" t="str">
        <f t="shared" si="16"/>
        <v>??</v>
      </c>
      <c r="AJ472" s="286">
        <f>C472</f>
        <v>0</v>
      </c>
    </row>
    <row r="473" spans="1:36" ht="12.95" customHeight="1" x14ac:dyDescent="0.2">
      <c r="A473" s="1340"/>
      <c r="B473" s="1343"/>
      <c r="C473" s="1346"/>
      <c r="D473" s="1349"/>
      <c r="E473" s="1352"/>
      <c r="F473" s="1343"/>
      <c r="G473" s="1371"/>
      <c r="H473" s="1356"/>
      <c r="I473" s="1381"/>
      <c r="J473" s="1354"/>
      <c r="K473" s="1356"/>
      <c r="L473" s="1356"/>
      <c r="M473" s="929"/>
      <c r="N473" s="929"/>
      <c r="O473" s="930"/>
      <c r="P473" s="929"/>
      <c r="Q473" s="930"/>
      <c r="R473" s="930"/>
      <c r="S473" s="930"/>
      <c r="T473" s="930"/>
      <c r="U473" s="930"/>
      <c r="V473" s="930"/>
      <c r="W473" s="930"/>
      <c r="X473" s="930"/>
      <c r="Y473" s="930"/>
      <c r="Z473" s="929"/>
      <c r="AA473" s="1360"/>
      <c r="AB473" s="1360"/>
      <c r="AC473" s="1366"/>
      <c r="AD473" s="1383"/>
      <c r="AE473" s="1374"/>
      <c r="AF473" s="1377"/>
      <c r="AG473" s="257">
        <f>IF(L473=L472,0,1)</f>
        <v>0</v>
      </c>
      <c r="AH473" s="257" t="s">
        <v>369</v>
      </c>
      <c r="AI473" s="257" t="str">
        <f t="shared" si="16"/>
        <v>??</v>
      </c>
      <c r="AJ473" s="286">
        <f>AJ472</f>
        <v>0</v>
      </c>
    </row>
    <row r="474" spans="1:36" ht="12.95" customHeight="1" x14ac:dyDescent="0.2">
      <c r="A474" s="1340"/>
      <c r="B474" s="1343"/>
      <c r="C474" s="1346"/>
      <c r="D474" s="1349"/>
      <c r="E474" s="1352"/>
      <c r="F474" s="1343"/>
      <c r="G474" s="1371"/>
      <c r="H474" s="1356"/>
      <c r="I474" s="1356"/>
      <c r="J474" s="1354"/>
      <c r="K474" s="1356"/>
      <c r="L474" s="1356"/>
      <c r="M474" s="929"/>
      <c r="N474" s="929"/>
      <c r="O474" s="930"/>
      <c r="P474" s="929"/>
      <c r="Q474" s="930"/>
      <c r="R474" s="930"/>
      <c r="S474" s="930"/>
      <c r="T474" s="930"/>
      <c r="U474" s="930"/>
      <c r="V474" s="930"/>
      <c r="W474" s="930"/>
      <c r="X474" s="930"/>
      <c r="Y474" s="930"/>
      <c r="Z474" s="929"/>
      <c r="AA474" s="1360"/>
      <c r="AB474" s="1360"/>
      <c r="AC474" s="1366"/>
      <c r="AD474" s="1383"/>
      <c r="AE474" s="1374"/>
      <c r="AF474" s="1377"/>
      <c r="AG474" s="257">
        <f>IF(L474=L473,0,IF(L474=L472,0,1))</f>
        <v>0</v>
      </c>
      <c r="AH474" s="257" t="s">
        <v>369</v>
      </c>
      <c r="AI474" s="257" t="str">
        <f t="shared" si="16"/>
        <v>??</v>
      </c>
      <c r="AJ474" s="286">
        <f t="shared" si="17"/>
        <v>0</v>
      </c>
    </row>
    <row r="475" spans="1:36" ht="12.95" customHeight="1" x14ac:dyDescent="0.2">
      <c r="A475" s="1340"/>
      <c r="B475" s="1343"/>
      <c r="C475" s="1346"/>
      <c r="D475" s="1349"/>
      <c r="E475" s="1352"/>
      <c r="F475" s="1343"/>
      <c r="G475" s="1371"/>
      <c r="H475" s="1356"/>
      <c r="I475" s="1356"/>
      <c r="J475" s="1354"/>
      <c r="K475" s="1356"/>
      <c r="L475" s="1356"/>
      <c r="M475" s="929"/>
      <c r="N475" s="929"/>
      <c r="O475" s="930"/>
      <c r="P475" s="929"/>
      <c r="Q475" s="930"/>
      <c r="R475" s="930"/>
      <c r="S475" s="930"/>
      <c r="T475" s="930"/>
      <c r="U475" s="930"/>
      <c r="V475" s="930"/>
      <c r="W475" s="930"/>
      <c r="X475" s="930"/>
      <c r="Y475" s="930"/>
      <c r="Z475" s="929"/>
      <c r="AA475" s="1360"/>
      <c r="AB475" s="1360"/>
      <c r="AC475" s="1366"/>
      <c r="AD475" s="1383"/>
      <c r="AE475" s="1374"/>
      <c r="AF475" s="1377"/>
      <c r="AG475" s="257">
        <f>IF(L475=L474,0,IF(L475=L473,0,IF(L475=L472,0,1)))</f>
        <v>0</v>
      </c>
      <c r="AH475" s="257" t="s">
        <v>369</v>
      </c>
      <c r="AI475" s="257" t="str">
        <f t="shared" si="16"/>
        <v>??</v>
      </c>
      <c r="AJ475" s="286">
        <f t="shared" si="17"/>
        <v>0</v>
      </c>
    </row>
    <row r="476" spans="1:36" ht="12.95" customHeight="1" x14ac:dyDescent="0.2">
      <c r="A476" s="1340"/>
      <c r="B476" s="1343"/>
      <c r="C476" s="1346"/>
      <c r="D476" s="1349"/>
      <c r="E476" s="1352"/>
      <c r="F476" s="1343"/>
      <c r="G476" s="1371"/>
      <c r="H476" s="1356"/>
      <c r="I476" s="1356"/>
      <c r="J476" s="1354"/>
      <c r="K476" s="1356"/>
      <c r="L476" s="1356"/>
      <c r="M476" s="929"/>
      <c r="N476" s="929"/>
      <c r="O476" s="930"/>
      <c r="P476" s="929"/>
      <c r="Q476" s="930"/>
      <c r="R476" s="930"/>
      <c r="S476" s="930"/>
      <c r="T476" s="930"/>
      <c r="U476" s="930"/>
      <c r="V476" s="930"/>
      <c r="W476" s="930"/>
      <c r="X476" s="930"/>
      <c r="Y476" s="930"/>
      <c r="Z476" s="929"/>
      <c r="AA476" s="1360"/>
      <c r="AB476" s="1360"/>
      <c r="AC476" s="1366"/>
      <c r="AD476" s="1383"/>
      <c r="AE476" s="1374"/>
      <c r="AF476" s="1377"/>
      <c r="AG476" s="257">
        <f>IF(L476=L475,0,IF(L476=L474,0,IF(L476=L473,0,IF(L476=L472,0,1))))</f>
        <v>0</v>
      </c>
      <c r="AH476" s="257" t="s">
        <v>369</v>
      </c>
      <c r="AI476" s="257" t="str">
        <f t="shared" si="16"/>
        <v>??</v>
      </c>
      <c r="AJ476" s="286">
        <f t="shared" si="17"/>
        <v>0</v>
      </c>
    </row>
    <row r="477" spans="1:36" ht="12.95" customHeight="1" x14ac:dyDescent="0.2">
      <c r="A477" s="1340"/>
      <c r="B477" s="1343"/>
      <c r="C477" s="1346"/>
      <c r="D477" s="1349"/>
      <c r="E477" s="1352"/>
      <c r="F477" s="1343"/>
      <c r="G477" s="1371"/>
      <c r="H477" s="1356"/>
      <c r="I477" s="1356"/>
      <c r="J477" s="1354"/>
      <c r="K477" s="1356"/>
      <c r="L477" s="1356"/>
      <c r="M477" s="929"/>
      <c r="N477" s="929"/>
      <c r="O477" s="930"/>
      <c r="P477" s="929"/>
      <c r="Q477" s="930"/>
      <c r="R477" s="930"/>
      <c r="S477" s="930"/>
      <c r="T477" s="930"/>
      <c r="U477" s="930"/>
      <c r="V477" s="930"/>
      <c r="W477" s="930"/>
      <c r="X477" s="930"/>
      <c r="Y477" s="930"/>
      <c r="Z477" s="929"/>
      <c r="AA477" s="1360"/>
      <c r="AB477" s="1360"/>
      <c r="AC477" s="1379" t="str">
        <f>IF(AC472=0,"",IF(AC472&gt;9,"Błąd",""))</f>
        <v/>
      </c>
      <c r="AD477" s="1383"/>
      <c r="AE477" s="1374"/>
      <c r="AF477" s="1377"/>
      <c r="AG477" s="257">
        <f>IF(L477=L476,0,IF(L477=L475,0,IF(L477=L474,0,IF(L477=L473,0,IF(L477=L472,0,1)))))</f>
        <v>0</v>
      </c>
      <c r="AH477" s="257" t="s">
        <v>369</v>
      </c>
      <c r="AI477" s="257" t="str">
        <f t="shared" si="16"/>
        <v>??</v>
      </c>
      <c r="AJ477" s="286">
        <f t="shared" si="17"/>
        <v>0</v>
      </c>
    </row>
    <row r="478" spans="1:36" ht="12.95" customHeight="1" x14ac:dyDescent="0.2">
      <c r="A478" s="1340"/>
      <c r="B478" s="1343"/>
      <c r="C478" s="1346"/>
      <c r="D478" s="1349"/>
      <c r="E478" s="1352"/>
      <c r="F478" s="1343"/>
      <c r="G478" s="1371"/>
      <c r="H478" s="1356"/>
      <c r="I478" s="1356"/>
      <c r="J478" s="1354"/>
      <c r="K478" s="1356"/>
      <c r="L478" s="1356"/>
      <c r="M478" s="929"/>
      <c r="N478" s="929"/>
      <c r="O478" s="930"/>
      <c r="P478" s="929"/>
      <c r="Q478" s="930"/>
      <c r="R478" s="930"/>
      <c r="S478" s="930"/>
      <c r="T478" s="930"/>
      <c r="U478" s="930"/>
      <c r="V478" s="930"/>
      <c r="W478" s="930"/>
      <c r="X478" s="930"/>
      <c r="Y478" s="930"/>
      <c r="Z478" s="929"/>
      <c r="AA478" s="1360"/>
      <c r="AB478" s="1360"/>
      <c r="AC478" s="1379"/>
      <c r="AD478" s="1383"/>
      <c r="AE478" s="1374"/>
      <c r="AF478" s="1377"/>
      <c r="AG478" s="257">
        <f>IF(L478=L477,0,IF(L478=L476,0,IF(L478=L475,0,IF(L478=L474,0,IF(L478=L473,0,IF(L478=L472,0,1))))))</f>
        <v>0</v>
      </c>
      <c r="AH478" s="257" t="s">
        <v>369</v>
      </c>
      <c r="AI478" s="257" t="str">
        <f t="shared" si="16"/>
        <v>??</v>
      </c>
      <c r="AJ478" s="286">
        <f t="shared" si="17"/>
        <v>0</v>
      </c>
    </row>
    <row r="479" spans="1:36" ht="12.95" customHeight="1" thickBot="1" x14ac:dyDescent="0.25">
      <c r="A479" s="1341"/>
      <c r="B479" s="1344"/>
      <c r="C479" s="1347"/>
      <c r="D479" s="1350"/>
      <c r="E479" s="1353"/>
      <c r="F479" s="1344"/>
      <c r="G479" s="1372"/>
      <c r="H479" s="1357"/>
      <c r="I479" s="1357"/>
      <c r="J479" s="1355"/>
      <c r="K479" s="1357"/>
      <c r="L479" s="1357"/>
      <c r="M479" s="287"/>
      <c r="N479" s="287"/>
      <c r="O479" s="288"/>
      <c r="P479" s="287"/>
      <c r="Q479" s="288"/>
      <c r="R479" s="288"/>
      <c r="S479" s="288"/>
      <c r="T479" s="288"/>
      <c r="U479" s="288"/>
      <c r="V479" s="288"/>
      <c r="W479" s="288"/>
      <c r="X479" s="288"/>
      <c r="Y479" s="288"/>
      <c r="Z479" s="287"/>
      <c r="AA479" s="1361"/>
      <c r="AB479" s="1361"/>
      <c r="AC479" s="1380"/>
      <c r="AD479" s="1384"/>
      <c r="AE479" s="1375"/>
      <c r="AF479" s="1378"/>
      <c r="AG479" s="257">
        <f>IF(L479=L478,0,IF(L479=L477,0,IF(L479=L476,0,IF(L479=L475,0,IF(L479=L474,0,IF(L478=L473,0,IF(L479=L472,0,1)))))))</f>
        <v>0</v>
      </c>
      <c r="AH479" s="257" t="s">
        <v>369</v>
      </c>
      <c r="AI479" s="257" t="str">
        <f t="shared" si="16"/>
        <v>??</v>
      </c>
      <c r="AJ479" s="286">
        <f t="shared" si="17"/>
        <v>0</v>
      </c>
    </row>
    <row r="480" spans="1:36" ht="12.95" customHeight="1" thickTop="1" x14ac:dyDescent="0.2">
      <c r="A480" s="1339"/>
      <c r="B480" s="1342"/>
      <c r="C480" s="1345"/>
      <c r="D480" s="1348"/>
      <c r="E480" s="1351"/>
      <c r="F480" s="1343"/>
      <c r="G480" s="1370"/>
      <c r="H480" s="1342"/>
      <c r="I480" s="283" t="s">
        <v>10</v>
      </c>
      <c r="J480" s="1354"/>
      <c r="K480" s="1342"/>
      <c r="L480" s="1358"/>
      <c r="M480" s="284"/>
      <c r="N480" s="284"/>
      <c r="O480" s="285"/>
      <c r="P480" s="284"/>
      <c r="Q480" s="285"/>
      <c r="R480" s="285"/>
      <c r="S480" s="285"/>
      <c r="T480" s="285"/>
      <c r="U480" s="285"/>
      <c r="V480" s="285"/>
      <c r="W480" s="285"/>
      <c r="X480" s="285"/>
      <c r="Y480" s="285"/>
      <c r="Z480" s="284"/>
      <c r="AA480" s="1359">
        <f>SUM(O480:Z487)</f>
        <v>0</v>
      </c>
      <c r="AB480" s="1359">
        <f>IF(AA480&gt;0,18,0)</f>
        <v>0</v>
      </c>
      <c r="AC480" s="1365">
        <f>IF((AA480-AB480)&gt;=0,AA480-AB480,0)</f>
        <v>0</v>
      </c>
      <c r="AD480" s="1382">
        <f>IF(AA480&lt;AB480,AA480,AB480)/IF(AB480=0,1,AB480)</f>
        <v>0</v>
      </c>
      <c r="AE480" s="1373" t="str">
        <f>IF(AD480=1,"pe",IF(AD480&gt;0,"ne",""))</f>
        <v/>
      </c>
      <c r="AF480" s="1376"/>
      <c r="AG480" s="257">
        <v>1</v>
      </c>
      <c r="AH480" s="257" t="s">
        <v>369</v>
      </c>
      <c r="AI480" s="257" t="str">
        <f t="shared" si="16"/>
        <v>??</v>
      </c>
      <c r="AJ480" s="286">
        <f>C480</f>
        <v>0</v>
      </c>
    </row>
    <row r="481" spans="1:36" ht="12.95" customHeight="1" x14ac:dyDescent="0.2">
      <c r="A481" s="1340"/>
      <c r="B481" s="1343"/>
      <c r="C481" s="1346"/>
      <c r="D481" s="1349"/>
      <c r="E481" s="1352"/>
      <c r="F481" s="1343"/>
      <c r="G481" s="1371"/>
      <c r="H481" s="1356"/>
      <c r="I481" s="1381"/>
      <c r="J481" s="1354"/>
      <c r="K481" s="1356"/>
      <c r="L481" s="1356"/>
      <c r="M481" s="929"/>
      <c r="N481" s="929"/>
      <c r="O481" s="930"/>
      <c r="P481" s="929"/>
      <c r="Q481" s="930"/>
      <c r="R481" s="930"/>
      <c r="S481" s="930"/>
      <c r="T481" s="930"/>
      <c r="U481" s="930"/>
      <c r="V481" s="930"/>
      <c r="W481" s="930"/>
      <c r="X481" s="930"/>
      <c r="Y481" s="930"/>
      <c r="Z481" s="929"/>
      <c r="AA481" s="1360"/>
      <c r="AB481" s="1360"/>
      <c r="AC481" s="1366"/>
      <c r="AD481" s="1383"/>
      <c r="AE481" s="1374"/>
      <c r="AF481" s="1377"/>
      <c r="AG481" s="257">
        <f>IF(L481=L480,0,1)</f>
        <v>0</v>
      </c>
      <c r="AH481" s="257" t="s">
        <v>369</v>
      </c>
      <c r="AI481" s="257" t="str">
        <f t="shared" si="16"/>
        <v>??</v>
      </c>
      <c r="AJ481" s="286">
        <f>AJ480</f>
        <v>0</v>
      </c>
    </row>
    <row r="482" spans="1:36" ht="12.95" customHeight="1" x14ac:dyDescent="0.2">
      <c r="A482" s="1340"/>
      <c r="B482" s="1343"/>
      <c r="C482" s="1346"/>
      <c r="D482" s="1349"/>
      <c r="E482" s="1352"/>
      <c r="F482" s="1343"/>
      <c r="G482" s="1371"/>
      <c r="H482" s="1356"/>
      <c r="I482" s="1356"/>
      <c r="J482" s="1354"/>
      <c r="K482" s="1356"/>
      <c r="L482" s="1356"/>
      <c r="M482" s="929"/>
      <c r="N482" s="929"/>
      <c r="O482" s="930"/>
      <c r="P482" s="929"/>
      <c r="Q482" s="930"/>
      <c r="R482" s="930"/>
      <c r="S482" s="930"/>
      <c r="T482" s="930"/>
      <c r="U482" s="930"/>
      <c r="V482" s="930"/>
      <c r="W482" s="930"/>
      <c r="X482" s="930"/>
      <c r="Y482" s="930"/>
      <c r="Z482" s="929"/>
      <c r="AA482" s="1360"/>
      <c r="AB482" s="1360"/>
      <c r="AC482" s="1366"/>
      <c r="AD482" s="1383"/>
      <c r="AE482" s="1374"/>
      <c r="AF482" s="1377"/>
      <c r="AG482" s="257">
        <f>IF(L482=L481,0,IF(L482=L480,0,1))</f>
        <v>0</v>
      </c>
      <c r="AH482" s="257" t="s">
        <v>369</v>
      </c>
      <c r="AI482" s="257" t="str">
        <f t="shared" si="16"/>
        <v>??</v>
      </c>
      <c r="AJ482" s="286">
        <f t="shared" si="17"/>
        <v>0</v>
      </c>
    </row>
    <row r="483" spans="1:36" ht="12.95" customHeight="1" x14ac:dyDescent="0.2">
      <c r="A483" s="1340"/>
      <c r="B483" s="1343"/>
      <c r="C483" s="1346"/>
      <c r="D483" s="1349"/>
      <c r="E483" s="1352"/>
      <c r="F483" s="1343"/>
      <c r="G483" s="1371"/>
      <c r="H483" s="1356"/>
      <c r="I483" s="1356"/>
      <c r="J483" s="1354"/>
      <c r="K483" s="1356"/>
      <c r="L483" s="1356"/>
      <c r="M483" s="929"/>
      <c r="N483" s="929"/>
      <c r="O483" s="930"/>
      <c r="P483" s="929"/>
      <c r="Q483" s="930"/>
      <c r="R483" s="930"/>
      <c r="S483" s="930"/>
      <c r="T483" s="930"/>
      <c r="U483" s="930"/>
      <c r="V483" s="930"/>
      <c r="W483" s="930"/>
      <c r="X483" s="930"/>
      <c r="Y483" s="930"/>
      <c r="Z483" s="929"/>
      <c r="AA483" s="1360"/>
      <c r="AB483" s="1360"/>
      <c r="AC483" s="1366"/>
      <c r="AD483" s="1383"/>
      <c r="AE483" s="1374"/>
      <c r="AF483" s="1377"/>
      <c r="AG483" s="257">
        <f>IF(L483=L482,0,IF(L483=L481,0,IF(L483=L480,0,1)))</f>
        <v>0</v>
      </c>
      <c r="AH483" s="257" t="s">
        <v>369</v>
      </c>
      <c r="AI483" s="257" t="str">
        <f t="shared" si="16"/>
        <v>??</v>
      </c>
      <c r="AJ483" s="286">
        <f t="shared" si="17"/>
        <v>0</v>
      </c>
    </row>
    <row r="484" spans="1:36" ht="12.95" customHeight="1" x14ac:dyDescent="0.2">
      <c r="A484" s="1340"/>
      <c r="B484" s="1343"/>
      <c r="C484" s="1346"/>
      <c r="D484" s="1349"/>
      <c r="E484" s="1352"/>
      <c r="F484" s="1343"/>
      <c r="G484" s="1371"/>
      <c r="H484" s="1356"/>
      <c r="I484" s="1356"/>
      <c r="J484" s="1354"/>
      <c r="K484" s="1356"/>
      <c r="L484" s="1356"/>
      <c r="M484" s="929"/>
      <c r="N484" s="929"/>
      <c r="O484" s="930"/>
      <c r="P484" s="929"/>
      <c r="Q484" s="930"/>
      <c r="R484" s="930"/>
      <c r="S484" s="930"/>
      <c r="T484" s="930"/>
      <c r="U484" s="930"/>
      <c r="V484" s="930"/>
      <c r="W484" s="930"/>
      <c r="X484" s="930"/>
      <c r="Y484" s="930"/>
      <c r="Z484" s="929"/>
      <c r="AA484" s="1360"/>
      <c r="AB484" s="1360"/>
      <c r="AC484" s="1366"/>
      <c r="AD484" s="1383"/>
      <c r="AE484" s="1374"/>
      <c r="AF484" s="1377"/>
      <c r="AG484" s="257">
        <f>IF(L484=L483,0,IF(L484=L482,0,IF(L484=L481,0,IF(L484=L480,0,1))))</f>
        <v>0</v>
      </c>
      <c r="AH484" s="257" t="s">
        <v>369</v>
      </c>
      <c r="AI484" s="257" t="str">
        <f t="shared" si="16"/>
        <v>??</v>
      </c>
      <c r="AJ484" s="286">
        <f t="shared" si="17"/>
        <v>0</v>
      </c>
    </row>
    <row r="485" spans="1:36" ht="12.95" customHeight="1" x14ac:dyDescent="0.2">
      <c r="A485" s="1340"/>
      <c r="B485" s="1343"/>
      <c r="C485" s="1346"/>
      <c r="D485" s="1349"/>
      <c r="E485" s="1352"/>
      <c r="F485" s="1343"/>
      <c r="G485" s="1371"/>
      <c r="H485" s="1356"/>
      <c r="I485" s="1356"/>
      <c r="J485" s="1354"/>
      <c r="K485" s="1356"/>
      <c r="L485" s="1356"/>
      <c r="M485" s="929"/>
      <c r="N485" s="929"/>
      <c r="O485" s="930"/>
      <c r="P485" s="929"/>
      <c r="Q485" s="930"/>
      <c r="R485" s="930"/>
      <c r="S485" s="930"/>
      <c r="T485" s="930"/>
      <c r="U485" s="930"/>
      <c r="V485" s="930"/>
      <c r="W485" s="930"/>
      <c r="X485" s="930"/>
      <c r="Y485" s="930"/>
      <c r="Z485" s="929"/>
      <c r="AA485" s="1360"/>
      <c r="AB485" s="1360"/>
      <c r="AC485" s="1379" t="str">
        <f>IF(AC480=0,"",IF(AC480&gt;9,"Błąd",""))</f>
        <v/>
      </c>
      <c r="AD485" s="1383"/>
      <c r="AE485" s="1374"/>
      <c r="AF485" s="1377"/>
      <c r="AG485" s="257">
        <f>IF(L485=L484,0,IF(L485=L483,0,IF(L485=L482,0,IF(L485=L481,0,IF(L485=L480,0,1)))))</f>
        <v>0</v>
      </c>
      <c r="AH485" s="257" t="s">
        <v>369</v>
      </c>
      <c r="AI485" s="257" t="str">
        <f t="shared" si="16"/>
        <v>??</v>
      </c>
      <c r="AJ485" s="286">
        <f t="shared" si="17"/>
        <v>0</v>
      </c>
    </row>
    <row r="486" spans="1:36" ht="12.95" customHeight="1" x14ac:dyDescent="0.2">
      <c r="A486" s="1340"/>
      <c r="B486" s="1343"/>
      <c r="C486" s="1346"/>
      <c r="D486" s="1349"/>
      <c r="E486" s="1352"/>
      <c r="F486" s="1343"/>
      <c r="G486" s="1371"/>
      <c r="H486" s="1356"/>
      <c r="I486" s="1356"/>
      <c r="J486" s="1354"/>
      <c r="K486" s="1356"/>
      <c r="L486" s="1356"/>
      <c r="M486" s="929"/>
      <c r="N486" s="929"/>
      <c r="O486" s="930"/>
      <c r="P486" s="929"/>
      <c r="Q486" s="930"/>
      <c r="R486" s="930"/>
      <c r="S486" s="930"/>
      <c r="T486" s="930"/>
      <c r="U486" s="930"/>
      <c r="V486" s="930"/>
      <c r="W486" s="930"/>
      <c r="X486" s="930"/>
      <c r="Y486" s="930"/>
      <c r="Z486" s="929"/>
      <c r="AA486" s="1360"/>
      <c r="AB486" s="1360"/>
      <c r="AC486" s="1379"/>
      <c r="AD486" s="1383"/>
      <c r="AE486" s="1374"/>
      <c r="AF486" s="1377"/>
      <c r="AG486" s="257">
        <f>IF(L486=L485,0,IF(L486=L484,0,IF(L486=L483,0,IF(L486=L482,0,IF(L486=L481,0,IF(L486=L480,0,1))))))</f>
        <v>0</v>
      </c>
      <c r="AH486" s="257" t="s">
        <v>369</v>
      </c>
      <c r="AI486" s="257" t="str">
        <f t="shared" si="16"/>
        <v>??</v>
      </c>
      <c r="AJ486" s="286">
        <f t="shared" si="17"/>
        <v>0</v>
      </c>
    </row>
    <row r="487" spans="1:36" ht="12.95" customHeight="1" thickBot="1" x14ac:dyDescent="0.25">
      <c r="A487" s="1341"/>
      <c r="B487" s="1344"/>
      <c r="C487" s="1347"/>
      <c r="D487" s="1350"/>
      <c r="E487" s="1353"/>
      <c r="F487" s="1344"/>
      <c r="G487" s="1372"/>
      <c r="H487" s="1357"/>
      <c r="I487" s="1357"/>
      <c r="J487" s="1355"/>
      <c r="K487" s="1357"/>
      <c r="L487" s="1357"/>
      <c r="M487" s="287"/>
      <c r="N487" s="287"/>
      <c r="O487" s="288"/>
      <c r="P487" s="287"/>
      <c r="Q487" s="288"/>
      <c r="R487" s="288"/>
      <c r="S487" s="288"/>
      <c r="T487" s="288"/>
      <c r="U487" s="288"/>
      <c r="V487" s="288"/>
      <c r="W487" s="288"/>
      <c r="X487" s="288"/>
      <c r="Y487" s="288"/>
      <c r="Z487" s="287"/>
      <c r="AA487" s="1361"/>
      <c r="AB487" s="1361"/>
      <c r="AC487" s="1380"/>
      <c r="AD487" s="1384"/>
      <c r="AE487" s="1375"/>
      <c r="AF487" s="1378"/>
      <c r="AG487" s="257">
        <f>IF(L487=L486,0,IF(L487=L485,0,IF(L487=L484,0,IF(L487=L483,0,IF(L487=L482,0,IF(L486=L481,0,IF(L487=L480,0,1)))))))</f>
        <v>0</v>
      </c>
      <c r="AH487" s="257" t="s">
        <v>369</v>
      </c>
      <c r="AI487" s="257" t="str">
        <f t="shared" si="16"/>
        <v>??</v>
      </c>
      <c r="AJ487" s="286">
        <f t="shared" si="17"/>
        <v>0</v>
      </c>
    </row>
    <row r="488" spans="1:36" ht="12.95" customHeight="1" thickTop="1" x14ac:dyDescent="0.2">
      <c r="A488" s="1339"/>
      <c r="B488" s="1342"/>
      <c r="C488" s="1345"/>
      <c r="D488" s="1348"/>
      <c r="E488" s="1351"/>
      <c r="F488" s="1343"/>
      <c r="G488" s="1370"/>
      <c r="H488" s="1342"/>
      <c r="I488" s="283" t="s">
        <v>10</v>
      </c>
      <c r="J488" s="1354"/>
      <c r="K488" s="1342"/>
      <c r="L488" s="1358"/>
      <c r="M488" s="284"/>
      <c r="N488" s="284"/>
      <c r="O488" s="285"/>
      <c r="P488" s="284"/>
      <c r="Q488" s="285"/>
      <c r="R488" s="285"/>
      <c r="S488" s="285"/>
      <c r="T488" s="285"/>
      <c r="U488" s="285"/>
      <c r="V488" s="285"/>
      <c r="W488" s="285"/>
      <c r="X488" s="285"/>
      <c r="Y488" s="285"/>
      <c r="Z488" s="284"/>
      <c r="AA488" s="1359">
        <f>SUM(O488:Z495)</f>
        <v>0</v>
      </c>
      <c r="AB488" s="1359">
        <f>IF(AA488&gt;0,18,0)</f>
        <v>0</v>
      </c>
      <c r="AC488" s="1365">
        <f>IF((AA488-AB488)&gt;=0,AA488-AB488,0)</f>
        <v>0</v>
      </c>
      <c r="AD488" s="1382">
        <f>IF(AA488&lt;AB488,AA488,AB488)/IF(AB488=0,1,AB488)</f>
        <v>0</v>
      </c>
      <c r="AE488" s="1373" t="str">
        <f>IF(AD488=1,"pe",IF(AD488&gt;0,"ne",""))</f>
        <v/>
      </c>
      <c r="AF488" s="1376"/>
      <c r="AG488" s="257">
        <v>1</v>
      </c>
      <c r="AH488" s="257" t="s">
        <v>369</v>
      </c>
      <c r="AI488" s="257" t="str">
        <f t="shared" si="16"/>
        <v>??</v>
      </c>
      <c r="AJ488" s="286">
        <f>C488</f>
        <v>0</v>
      </c>
    </row>
    <row r="489" spans="1:36" ht="12.95" customHeight="1" x14ac:dyDescent="0.2">
      <c r="A489" s="1340"/>
      <c r="B489" s="1343"/>
      <c r="C489" s="1346"/>
      <c r="D489" s="1349"/>
      <c r="E489" s="1352"/>
      <c r="F489" s="1343"/>
      <c r="G489" s="1371"/>
      <c r="H489" s="1356"/>
      <c r="I489" s="1381"/>
      <c r="J489" s="1354"/>
      <c r="K489" s="1356"/>
      <c r="L489" s="1356"/>
      <c r="M489" s="929"/>
      <c r="N489" s="929"/>
      <c r="O489" s="930"/>
      <c r="P489" s="929"/>
      <c r="Q489" s="930"/>
      <c r="R489" s="930"/>
      <c r="S489" s="930"/>
      <c r="T489" s="930"/>
      <c r="U489" s="930"/>
      <c r="V489" s="930"/>
      <c r="W489" s="930"/>
      <c r="X489" s="930"/>
      <c r="Y489" s="930"/>
      <c r="Z489" s="929"/>
      <c r="AA489" s="1360"/>
      <c r="AB489" s="1360"/>
      <c r="AC489" s="1366"/>
      <c r="AD489" s="1383"/>
      <c r="AE489" s="1374"/>
      <c r="AF489" s="1377"/>
      <c r="AG489" s="257">
        <f>IF(L489=L488,0,1)</f>
        <v>0</v>
      </c>
      <c r="AH489" s="257" t="s">
        <v>369</v>
      </c>
      <c r="AI489" s="257" t="str">
        <f t="shared" si="16"/>
        <v>??</v>
      </c>
      <c r="AJ489" s="286">
        <f>AJ488</f>
        <v>0</v>
      </c>
    </row>
    <row r="490" spans="1:36" ht="12.95" customHeight="1" x14ac:dyDescent="0.2">
      <c r="A490" s="1340"/>
      <c r="B490" s="1343"/>
      <c r="C490" s="1346"/>
      <c r="D490" s="1349"/>
      <c r="E490" s="1352"/>
      <c r="F490" s="1343"/>
      <c r="G490" s="1371"/>
      <c r="H490" s="1356"/>
      <c r="I490" s="1356"/>
      <c r="J490" s="1354"/>
      <c r="K490" s="1356"/>
      <c r="L490" s="1356"/>
      <c r="M490" s="929"/>
      <c r="N490" s="929"/>
      <c r="O490" s="930"/>
      <c r="P490" s="929"/>
      <c r="Q490" s="930"/>
      <c r="R490" s="930"/>
      <c r="S490" s="930"/>
      <c r="T490" s="930"/>
      <c r="U490" s="930"/>
      <c r="V490" s="930"/>
      <c r="W490" s="930"/>
      <c r="X490" s="930"/>
      <c r="Y490" s="930"/>
      <c r="Z490" s="929"/>
      <c r="AA490" s="1360"/>
      <c r="AB490" s="1360"/>
      <c r="AC490" s="1366"/>
      <c r="AD490" s="1383"/>
      <c r="AE490" s="1374"/>
      <c r="AF490" s="1377"/>
      <c r="AG490" s="257">
        <f>IF(L490=L489,0,IF(L490=L488,0,1))</f>
        <v>0</v>
      </c>
      <c r="AH490" s="257" t="s">
        <v>369</v>
      </c>
      <c r="AI490" s="257" t="str">
        <f t="shared" si="16"/>
        <v>??</v>
      </c>
      <c r="AJ490" s="286">
        <f t="shared" si="17"/>
        <v>0</v>
      </c>
    </row>
    <row r="491" spans="1:36" ht="12.95" customHeight="1" x14ac:dyDescent="0.2">
      <c r="A491" s="1340"/>
      <c r="B491" s="1343"/>
      <c r="C491" s="1346"/>
      <c r="D491" s="1349"/>
      <c r="E491" s="1352"/>
      <c r="F491" s="1343"/>
      <c r="G491" s="1371"/>
      <c r="H491" s="1356"/>
      <c r="I491" s="1356"/>
      <c r="J491" s="1354"/>
      <c r="K491" s="1356"/>
      <c r="L491" s="1356"/>
      <c r="M491" s="929"/>
      <c r="N491" s="929"/>
      <c r="O491" s="930"/>
      <c r="P491" s="929"/>
      <c r="Q491" s="930"/>
      <c r="R491" s="930"/>
      <c r="S491" s="930"/>
      <c r="T491" s="930"/>
      <c r="U491" s="930"/>
      <c r="V491" s="930"/>
      <c r="W491" s="930"/>
      <c r="X491" s="930"/>
      <c r="Y491" s="930"/>
      <c r="Z491" s="929"/>
      <c r="AA491" s="1360"/>
      <c r="AB491" s="1360"/>
      <c r="AC491" s="1366"/>
      <c r="AD491" s="1383"/>
      <c r="AE491" s="1374"/>
      <c r="AF491" s="1377"/>
      <c r="AG491" s="257">
        <f>IF(L491=L490,0,IF(L491=L489,0,IF(L491=L488,0,1)))</f>
        <v>0</v>
      </c>
      <c r="AH491" s="257" t="s">
        <v>369</v>
      </c>
      <c r="AI491" s="257" t="str">
        <f t="shared" si="16"/>
        <v>??</v>
      </c>
      <c r="AJ491" s="286">
        <f t="shared" si="17"/>
        <v>0</v>
      </c>
    </row>
    <row r="492" spans="1:36" ht="12.95" customHeight="1" x14ac:dyDescent="0.2">
      <c r="A492" s="1340"/>
      <c r="B492" s="1343"/>
      <c r="C492" s="1346"/>
      <c r="D492" s="1349"/>
      <c r="E492" s="1352"/>
      <c r="F492" s="1343"/>
      <c r="G492" s="1371"/>
      <c r="H492" s="1356"/>
      <c r="I492" s="1356"/>
      <c r="J492" s="1354"/>
      <c r="K492" s="1356"/>
      <c r="L492" s="1356"/>
      <c r="M492" s="929"/>
      <c r="N492" s="929"/>
      <c r="O492" s="930"/>
      <c r="P492" s="929"/>
      <c r="Q492" s="930"/>
      <c r="R492" s="930"/>
      <c r="S492" s="930"/>
      <c r="T492" s="930"/>
      <c r="U492" s="930"/>
      <c r="V492" s="930"/>
      <c r="W492" s="930"/>
      <c r="X492" s="930"/>
      <c r="Y492" s="930"/>
      <c r="Z492" s="929"/>
      <c r="AA492" s="1360"/>
      <c r="AB492" s="1360"/>
      <c r="AC492" s="1366"/>
      <c r="AD492" s="1383"/>
      <c r="AE492" s="1374"/>
      <c r="AF492" s="1377"/>
      <c r="AG492" s="257">
        <f>IF(L492=L491,0,IF(L492=L490,0,IF(L492=L489,0,IF(L492=L488,0,1))))</f>
        <v>0</v>
      </c>
      <c r="AH492" s="257" t="s">
        <v>369</v>
      </c>
      <c r="AI492" s="257" t="str">
        <f t="shared" si="16"/>
        <v>??</v>
      </c>
      <c r="AJ492" s="286">
        <f t="shared" si="17"/>
        <v>0</v>
      </c>
    </row>
    <row r="493" spans="1:36" ht="12.95" customHeight="1" x14ac:dyDescent="0.2">
      <c r="A493" s="1340"/>
      <c r="B493" s="1343"/>
      <c r="C493" s="1346"/>
      <c r="D493" s="1349"/>
      <c r="E493" s="1352"/>
      <c r="F493" s="1343"/>
      <c r="G493" s="1371"/>
      <c r="H493" s="1356"/>
      <c r="I493" s="1356"/>
      <c r="J493" s="1354"/>
      <c r="K493" s="1356"/>
      <c r="L493" s="1356"/>
      <c r="M493" s="929"/>
      <c r="N493" s="929"/>
      <c r="O493" s="930"/>
      <c r="P493" s="929"/>
      <c r="Q493" s="930"/>
      <c r="R493" s="930"/>
      <c r="S493" s="930"/>
      <c r="T493" s="930"/>
      <c r="U493" s="930"/>
      <c r="V493" s="930"/>
      <c r="W493" s="930"/>
      <c r="X493" s="930"/>
      <c r="Y493" s="930"/>
      <c r="Z493" s="929"/>
      <c r="AA493" s="1360"/>
      <c r="AB493" s="1360"/>
      <c r="AC493" s="1379" t="str">
        <f>IF(AC488=0,"",IF(AC488&gt;9,"Błąd",""))</f>
        <v/>
      </c>
      <c r="AD493" s="1383"/>
      <c r="AE493" s="1374"/>
      <c r="AF493" s="1377"/>
      <c r="AG493" s="257">
        <f>IF(L493=L492,0,IF(L493=L491,0,IF(L493=L490,0,IF(L493=L489,0,IF(L493=L488,0,1)))))</f>
        <v>0</v>
      </c>
      <c r="AH493" s="257" t="s">
        <v>369</v>
      </c>
      <c r="AI493" s="257" t="str">
        <f t="shared" si="16"/>
        <v>??</v>
      </c>
      <c r="AJ493" s="286">
        <f t="shared" si="17"/>
        <v>0</v>
      </c>
    </row>
    <row r="494" spans="1:36" ht="12.95" customHeight="1" x14ac:dyDescent="0.2">
      <c r="A494" s="1340"/>
      <c r="B494" s="1343"/>
      <c r="C494" s="1346"/>
      <c r="D494" s="1349"/>
      <c r="E494" s="1352"/>
      <c r="F494" s="1343"/>
      <c r="G494" s="1371"/>
      <c r="H494" s="1356"/>
      <c r="I494" s="1356"/>
      <c r="J494" s="1354"/>
      <c r="K494" s="1356"/>
      <c r="L494" s="1356"/>
      <c r="M494" s="929"/>
      <c r="N494" s="929"/>
      <c r="O494" s="930"/>
      <c r="P494" s="929"/>
      <c r="Q494" s="930"/>
      <c r="R494" s="930"/>
      <c r="S494" s="930"/>
      <c r="T494" s="930"/>
      <c r="U494" s="930"/>
      <c r="V494" s="930"/>
      <c r="W494" s="930"/>
      <c r="X494" s="930"/>
      <c r="Y494" s="930"/>
      <c r="Z494" s="929"/>
      <c r="AA494" s="1360"/>
      <c r="AB494" s="1360"/>
      <c r="AC494" s="1379"/>
      <c r="AD494" s="1383"/>
      <c r="AE494" s="1374"/>
      <c r="AF494" s="1377"/>
      <c r="AG494" s="257">
        <f>IF(L494=L493,0,IF(L494=L492,0,IF(L494=L491,0,IF(L494=L490,0,IF(L494=L489,0,IF(L494=L488,0,1))))))</f>
        <v>0</v>
      </c>
      <c r="AH494" s="257" t="s">
        <v>369</v>
      </c>
      <c r="AI494" s="257" t="str">
        <f t="shared" si="16"/>
        <v>??</v>
      </c>
      <c r="AJ494" s="286">
        <f t="shared" si="17"/>
        <v>0</v>
      </c>
    </row>
    <row r="495" spans="1:36" ht="12.95" customHeight="1" thickBot="1" x14ac:dyDescent="0.25">
      <c r="A495" s="1341"/>
      <c r="B495" s="1344"/>
      <c r="C495" s="1347"/>
      <c r="D495" s="1350"/>
      <c r="E495" s="1353"/>
      <c r="F495" s="1344"/>
      <c r="G495" s="1372"/>
      <c r="H495" s="1357"/>
      <c r="I495" s="1357"/>
      <c r="J495" s="1355"/>
      <c r="K495" s="1357"/>
      <c r="L495" s="1357"/>
      <c r="M495" s="287"/>
      <c r="N495" s="287"/>
      <c r="O495" s="288"/>
      <c r="P495" s="287"/>
      <c r="Q495" s="288"/>
      <c r="R495" s="288"/>
      <c r="S495" s="288"/>
      <c r="T495" s="288"/>
      <c r="U495" s="288"/>
      <c r="V495" s="288"/>
      <c r="W495" s="288"/>
      <c r="X495" s="288"/>
      <c r="Y495" s="288"/>
      <c r="Z495" s="287"/>
      <c r="AA495" s="1361"/>
      <c r="AB495" s="1361"/>
      <c r="AC495" s="1380"/>
      <c r="AD495" s="1384"/>
      <c r="AE495" s="1375"/>
      <c r="AF495" s="1378"/>
      <c r="AG495" s="257">
        <f>IF(L495=L494,0,IF(L495=L493,0,IF(L495=L492,0,IF(L495=L491,0,IF(L495=L490,0,IF(L494=L489,0,IF(L495=L488,0,1)))))))</f>
        <v>0</v>
      </c>
      <c r="AH495" s="257" t="s">
        <v>369</v>
      </c>
      <c r="AI495" s="257" t="str">
        <f t="shared" si="16"/>
        <v>??</v>
      </c>
      <c r="AJ495" s="286">
        <f t="shared" si="17"/>
        <v>0</v>
      </c>
    </row>
    <row r="496" spans="1:36" ht="12.95" customHeight="1" thickTop="1" x14ac:dyDescent="0.2">
      <c r="A496" s="1339"/>
      <c r="B496" s="1342"/>
      <c r="C496" s="1345"/>
      <c r="D496" s="1348"/>
      <c r="E496" s="1351"/>
      <c r="F496" s="1343"/>
      <c r="G496" s="1370"/>
      <c r="H496" s="1342"/>
      <c r="I496" s="283" t="s">
        <v>10</v>
      </c>
      <c r="J496" s="1354"/>
      <c r="K496" s="1342"/>
      <c r="L496" s="1358"/>
      <c r="M496" s="284"/>
      <c r="N496" s="284"/>
      <c r="O496" s="285"/>
      <c r="P496" s="284"/>
      <c r="Q496" s="285"/>
      <c r="R496" s="285"/>
      <c r="S496" s="285"/>
      <c r="T496" s="285"/>
      <c r="U496" s="285"/>
      <c r="V496" s="285"/>
      <c r="W496" s="285"/>
      <c r="X496" s="285"/>
      <c r="Y496" s="285"/>
      <c r="Z496" s="284"/>
      <c r="AA496" s="1359">
        <f>SUM(O496:Z503)</f>
        <v>0</v>
      </c>
      <c r="AB496" s="1359">
        <f>IF(AA496&gt;0,18,0)</f>
        <v>0</v>
      </c>
      <c r="AC496" s="1365">
        <f>IF((AA496-AB496)&gt;=0,AA496-AB496,0)</f>
        <v>0</v>
      </c>
      <c r="AD496" s="1382">
        <f>IF(AA496&lt;AB496,AA496,AB496)/IF(AB496=0,1,AB496)</f>
        <v>0</v>
      </c>
      <c r="AE496" s="1373" t="str">
        <f>IF(AD496=1,"pe",IF(AD496&gt;0,"ne",""))</f>
        <v/>
      </c>
      <c r="AF496" s="1376"/>
      <c r="AG496" s="257">
        <v>1</v>
      </c>
      <c r="AH496" s="257" t="s">
        <v>369</v>
      </c>
      <c r="AI496" s="257" t="str">
        <f t="shared" si="16"/>
        <v>??</v>
      </c>
      <c r="AJ496" s="286">
        <f>C496</f>
        <v>0</v>
      </c>
    </row>
    <row r="497" spans="1:36" ht="12.95" customHeight="1" x14ac:dyDescent="0.2">
      <c r="A497" s="1340"/>
      <c r="B497" s="1343"/>
      <c r="C497" s="1346"/>
      <c r="D497" s="1349"/>
      <c r="E497" s="1352"/>
      <c r="F497" s="1343"/>
      <c r="G497" s="1371"/>
      <c r="H497" s="1356"/>
      <c r="I497" s="1381"/>
      <c r="J497" s="1354"/>
      <c r="K497" s="1356"/>
      <c r="L497" s="1356"/>
      <c r="M497" s="929"/>
      <c r="N497" s="929"/>
      <c r="O497" s="930"/>
      <c r="P497" s="929"/>
      <c r="Q497" s="930"/>
      <c r="R497" s="930"/>
      <c r="S497" s="930"/>
      <c r="T497" s="930"/>
      <c r="U497" s="930"/>
      <c r="V497" s="930"/>
      <c r="W497" s="930"/>
      <c r="X497" s="930"/>
      <c r="Y497" s="930"/>
      <c r="Z497" s="929"/>
      <c r="AA497" s="1360"/>
      <c r="AB497" s="1360"/>
      <c r="AC497" s="1366"/>
      <c r="AD497" s="1383"/>
      <c r="AE497" s="1374"/>
      <c r="AF497" s="1377"/>
      <c r="AG497" s="257">
        <f>IF(L497=L496,0,1)</f>
        <v>0</v>
      </c>
      <c r="AH497" s="257" t="s">
        <v>369</v>
      </c>
      <c r="AI497" s="257" t="str">
        <f t="shared" si="16"/>
        <v>??</v>
      </c>
      <c r="AJ497" s="286">
        <f>AJ496</f>
        <v>0</v>
      </c>
    </row>
    <row r="498" spans="1:36" ht="12.95" customHeight="1" x14ac:dyDescent="0.2">
      <c r="A498" s="1340"/>
      <c r="B498" s="1343"/>
      <c r="C498" s="1346"/>
      <c r="D498" s="1349"/>
      <c r="E498" s="1352"/>
      <c r="F498" s="1343"/>
      <c r="G498" s="1371"/>
      <c r="H498" s="1356"/>
      <c r="I498" s="1356"/>
      <c r="J498" s="1354"/>
      <c r="K498" s="1356"/>
      <c r="L498" s="1356"/>
      <c r="M498" s="929"/>
      <c r="N498" s="929"/>
      <c r="O498" s="930"/>
      <c r="P498" s="929"/>
      <c r="Q498" s="930"/>
      <c r="R498" s="930"/>
      <c r="S498" s="930"/>
      <c r="T498" s="930"/>
      <c r="U498" s="930"/>
      <c r="V498" s="930"/>
      <c r="W498" s="930"/>
      <c r="X498" s="930"/>
      <c r="Y498" s="930"/>
      <c r="Z498" s="929"/>
      <c r="AA498" s="1360"/>
      <c r="AB498" s="1360"/>
      <c r="AC498" s="1366"/>
      <c r="AD498" s="1383"/>
      <c r="AE498" s="1374"/>
      <c r="AF498" s="1377"/>
      <c r="AG498" s="257">
        <f>IF(L498=L497,0,IF(L498=L496,0,1))</f>
        <v>0</v>
      </c>
      <c r="AH498" s="257" t="s">
        <v>369</v>
      </c>
      <c r="AI498" s="257" t="str">
        <f t="shared" si="16"/>
        <v>??</v>
      </c>
      <c r="AJ498" s="286">
        <f t="shared" si="17"/>
        <v>0</v>
      </c>
    </row>
    <row r="499" spans="1:36" ht="12.95" customHeight="1" x14ac:dyDescent="0.2">
      <c r="A499" s="1340"/>
      <c r="B499" s="1343"/>
      <c r="C499" s="1346"/>
      <c r="D499" s="1349"/>
      <c r="E499" s="1352"/>
      <c r="F499" s="1343"/>
      <c r="G499" s="1371"/>
      <c r="H499" s="1356"/>
      <c r="I499" s="1356"/>
      <c r="J499" s="1354"/>
      <c r="K499" s="1356"/>
      <c r="L499" s="1356"/>
      <c r="M499" s="929"/>
      <c r="N499" s="929"/>
      <c r="O499" s="930"/>
      <c r="P499" s="929"/>
      <c r="Q499" s="930"/>
      <c r="R499" s="930"/>
      <c r="S499" s="930"/>
      <c r="T499" s="930"/>
      <c r="U499" s="930"/>
      <c r="V499" s="930"/>
      <c r="W499" s="930"/>
      <c r="X499" s="930"/>
      <c r="Y499" s="930"/>
      <c r="Z499" s="929"/>
      <c r="AA499" s="1360"/>
      <c r="AB499" s="1360"/>
      <c r="AC499" s="1366"/>
      <c r="AD499" s="1383"/>
      <c r="AE499" s="1374"/>
      <c r="AF499" s="1377"/>
      <c r="AG499" s="257">
        <f>IF(L499=L498,0,IF(L499=L497,0,IF(L499=L496,0,1)))</f>
        <v>0</v>
      </c>
      <c r="AH499" s="257" t="s">
        <v>369</v>
      </c>
      <c r="AI499" s="257" t="str">
        <f t="shared" si="16"/>
        <v>??</v>
      </c>
      <c r="AJ499" s="286">
        <f t="shared" si="17"/>
        <v>0</v>
      </c>
    </row>
    <row r="500" spans="1:36" ht="12.95" customHeight="1" x14ac:dyDescent="0.2">
      <c r="A500" s="1340"/>
      <c r="B500" s="1343"/>
      <c r="C500" s="1346"/>
      <c r="D500" s="1349"/>
      <c r="E500" s="1352"/>
      <c r="F500" s="1343"/>
      <c r="G500" s="1371"/>
      <c r="H500" s="1356"/>
      <c r="I500" s="1356"/>
      <c r="J500" s="1354"/>
      <c r="K500" s="1356"/>
      <c r="L500" s="1356"/>
      <c r="M500" s="929"/>
      <c r="N500" s="929"/>
      <c r="O500" s="930"/>
      <c r="P500" s="929"/>
      <c r="Q500" s="930"/>
      <c r="R500" s="930"/>
      <c r="S500" s="930"/>
      <c r="T500" s="930"/>
      <c r="U500" s="930"/>
      <c r="V500" s="930"/>
      <c r="W500" s="930"/>
      <c r="X500" s="930"/>
      <c r="Y500" s="930"/>
      <c r="Z500" s="929"/>
      <c r="AA500" s="1360"/>
      <c r="AB500" s="1360"/>
      <c r="AC500" s="1366"/>
      <c r="AD500" s="1383"/>
      <c r="AE500" s="1374"/>
      <c r="AF500" s="1377"/>
      <c r="AG500" s="257">
        <f>IF(L500=L499,0,IF(L500=L498,0,IF(L500=L497,0,IF(L500=L496,0,1))))</f>
        <v>0</v>
      </c>
      <c r="AH500" s="257" t="s">
        <v>369</v>
      </c>
      <c r="AI500" s="257" t="str">
        <f t="shared" si="16"/>
        <v>??</v>
      </c>
      <c r="AJ500" s="286">
        <f t="shared" si="17"/>
        <v>0</v>
      </c>
    </row>
    <row r="501" spans="1:36" ht="12.95" customHeight="1" x14ac:dyDescent="0.2">
      <c r="A501" s="1340"/>
      <c r="B501" s="1343"/>
      <c r="C501" s="1346"/>
      <c r="D501" s="1349"/>
      <c r="E501" s="1352"/>
      <c r="F501" s="1343"/>
      <c r="G501" s="1371"/>
      <c r="H501" s="1356"/>
      <c r="I501" s="1356"/>
      <c r="J501" s="1354"/>
      <c r="K501" s="1356"/>
      <c r="L501" s="1356"/>
      <c r="M501" s="929"/>
      <c r="N501" s="929"/>
      <c r="O501" s="930"/>
      <c r="P501" s="929"/>
      <c r="Q501" s="930"/>
      <c r="R501" s="930"/>
      <c r="S501" s="930"/>
      <c r="T501" s="930"/>
      <c r="U501" s="930"/>
      <c r="V501" s="930"/>
      <c r="W501" s="930"/>
      <c r="X501" s="930"/>
      <c r="Y501" s="930"/>
      <c r="Z501" s="929"/>
      <c r="AA501" s="1360"/>
      <c r="AB501" s="1360"/>
      <c r="AC501" s="1379" t="str">
        <f>IF(AC496=0,"",IF(AC496&gt;9,"Błąd",""))</f>
        <v/>
      </c>
      <c r="AD501" s="1383"/>
      <c r="AE501" s="1374"/>
      <c r="AF501" s="1377"/>
      <c r="AG501" s="257">
        <f>IF(L501=L500,0,IF(L501=L499,0,IF(L501=L498,0,IF(L501=L497,0,IF(L501=L496,0,1)))))</f>
        <v>0</v>
      </c>
      <c r="AH501" s="257" t="s">
        <v>369</v>
      </c>
      <c r="AI501" s="257" t="str">
        <f t="shared" si="16"/>
        <v>??</v>
      </c>
      <c r="AJ501" s="286">
        <f t="shared" si="17"/>
        <v>0</v>
      </c>
    </row>
    <row r="502" spans="1:36" ht="12.95" customHeight="1" x14ac:dyDescent="0.2">
      <c r="A502" s="1340"/>
      <c r="B502" s="1343"/>
      <c r="C502" s="1346"/>
      <c r="D502" s="1349"/>
      <c r="E502" s="1352"/>
      <c r="F502" s="1343"/>
      <c r="G502" s="1371"/>
      <c r="H502" s="1356"/>
      <c r="I502" s="1356"/>
      <c r="J502" s="1354"/>
      <c r="K502" s="1356"/>
      <c r="L502" s="1356"/>
      <c r="M502" s="929"/>
      <c r="N502" s="929"/>
      <c r="O502" s="930"/>
      <c r="P502" s="929"/>
      <c r="Q502" s="930"/>
      <c r="R502" s="930"/>
      <c r="S502" s="930"/>
      <c r="T502" s="930"/>
      <c r="U502" s="930"/>
      <c r="V502" s="930"/>
      <c r="W502" s="930"/>
      <c r="X502" s="930"/>
      <c r="Y502" s="930"/>
      <c r="Z502" s="929"/>
      <c r="AA502" s="1360"/>
      <c r="AB502" s="1360"/>
      <c r="AC502" s="1379"/>
      <c r="AD502" s="1383"/>
      <c r="AE502" s="1374"/>
      <c r="AF502" s="1377"/>
      <c r="AG502" s="257">
        <f>IF(L502=L501,0,IF(L502=L500,0,IF(L502=L499,0,IF(L502=L498,0,IF(L502=L497,0,IF(L502=L496,0,1))))))</f>
        <v>0</v>
      </c>
      <c r="AH502" s="257" t="s">
        <v>369</v>
      </c>
      <c r="AI502" s="257" t="str">
        <f t="shared" si="16"/>
        <v>??</v>
      </c>
      <c r="AJ502" s="286">
        <f t="shared" si="17"/>
        <v>0</v>
      </c>
    </row>
    <row r="503" spans="1:36" ht="12.95" customHeight="1" thickBot="1" x14ac:dyDescent="0.25">
      <c r="A503" s="1341"/>
      <c r="B503" s="1344"/>
      <c r="C503" s="1347"/>
      <c r="D503" s="1350"/>
      <c r="E503" s="1353"/>
      <c r="F503" s="1344"/>
      <c r="G503" s="1372"/>
      <c r="H503" s="1357"/>
      <c r="I503" s="1357"/>
      <c r="J503" s="1355"/>
      <c r="K503" s="1357"/>
      <c r="L503" s="1357"/>
      <c r="M503" s="287"/>
      <c r="N503" s="287"/>
      <c r="O503" s="288"/>
      <c r="P503" s="287"/>
      <c r="Q503" s="288"/>
      <c r="R503" s="288"/>
      <c r="S503" s="288"/>
      <c r="T503" s="288"/>
      <c r="U503" s="288"/>
      <c r="V503" s="288"/>
      <c r="W503" s="288"/>
      <c r="X503" s="288"/>
      <c r="Y503" s="288"/>
      <c r="Z503" s="287"/>
      <c r="AA503" s="1361"/>
      <c r="AB503" s="1361"/>
      <c r="AC503" s="1380"/>
      <c r="AD503" s="1384"/>
      <c r="AE503" s="1375"/>
      <c r="AF503" s="1378"/>
      <c r="AG503" s="257">
        <f>IF(L503=L502,0,IF(L503=L501,0,IF(L503=L500,0,IF(L503=L499,0,IF(L503=L498,0,IF(L502=L497,0,IF(L503=L496,0,1)))))))</f>
        <v>0</v>
      </c>
      <c r="AH503" s="257" t="s">
        <v>369</v>
      </c>
      <c r="AI503" s="257" t="str">
        <f t="shared" si="16"/>
        <v>??</v>
      </c>
      <c r="AJ503" s="286">
        <f t="shared" si="17"/>
        <v>0</v>
      </c>
    </row>
    <row r="504" spans="1:36" ht="12.95" customHeight="1" thickTop="1" x14ac:dyDescent="0.2">
      <c r="A504" s="1339"/>
      <c r="B504" s="1342"/>
      <c r="C504" s="1345"/>
      <c r="D504" s="1348"/>
      <c r="E504" s="1351"/>
      <c r="F504" s="1343"/>
      <c r="G504" s="1370"/>
      <c r="H504" s="1342"/>
      <c r="I504" s="283" t="s">
        <v>10</v>
      </c>
      <c r="J504" s="1354"/>
      <c r="K504" s="1342"/>
      <c r="L504" s="1358"/>
      <c r="M504" s="284"/>
      <c r="N504" s="284"/>
      <c r="O504" s="285"/>
      <c r="P504" s="284"/>
      <c r="Q504" s="285"/>
      <c r="R504" s="285"/>
      <c r="S504" s="285"/>
      <c r="T504" s="285"/>
      <c r="U504" s="285"/>
      <c r="V504" s="285"/>
      <c r="W504" s="285"/>
      <c r="X504" s="285"/>
      <c r="Y504" s="285"/>
      <c r="Z504" s="284"/>
      <c r="AA504" s="1359">
        <f>SUM(O504:Z511)</f>
        <v>0</v>
      </c>
      <c r="AB504" s="1359">
        <f>IF(AA504&gt;0,18,0)</f>
        <v>0</v>
      </c>
      <c r="AC504" s="1365">
        <f>IF((AA504-AB504)&gt;=0,AA504-AB504,0)</f>
        <v>0</v>
      </c>
      <c r="AD504" s="1382">
        <f>IF(AA504&lt;AB504,AA504,AB504)/IF(AB504=0,1,AB504)</f>
        <v>0</v>
      </c>
      <c r="AE504" s="1373" t="str">
        <f>IF(AD504=1,"pe",IF(AD504&gt;0,"ne",""))</f>
        <v/>
      </c>
      <c r="AF504" s="1376"/>
      <c r="AG504" s="257">
        <v>1</v>
      </c>
      <c r="AH504" s="257" t="s">
        <v>369</v>
      </c>
      <c r="AI504" s="257" t="str">
        <f t="shared" si="16"/>
        <v>??</v>
      </c>
      <c r="AJ504" s="286">
        <f>C504</f>
        <v>0</v>
      </c>
    </row>
    <row r="505" spans="1:36" ht="12.95" customHeight="1" x14ac:dyDescent="0.2">
      <c r="A505" s="1340"/>
      <c r="B505" s="1343"/>
      <c r="C505" s="1346"/>
      <c r="D505" s="1349"/>
      <c r="E505" s="1352"/>
      <c r="F505" s="1343"/>
      <c r="G505" s="1371"/>
      <c r="H505" s="1356"/>
      <c r="I505" s="1381"/>
      <c r="J505" s="1354"/>
      <c r="K505" s="1356"/>
      <c r="L505" s="1356"/>
      <c r="M505" s="929"/>
      <c r="N505" s="929"/>
      <c r="O505" s="930"/>
      <c r="P505" s="929"/>
      <c r="Q505" s="930"/>
      <c r="R505" s="930"/>
      <c r="S505" s="930"/>
      <c r="T505" s="930"/>
      <c r="U505" s="930"/>
      <c r="V505" s="930"/>
      <c r="W505" s="930"/>
      <c r="X505" s="930"/>
      <c r="Y505" s="930"/>
      <c r="Z505" s="929"/>
      <c r="AA505" s="1360"/>
      <c r="AB505" s="1360"/>
      <c r="AC505" s="1366"/>
      <c r="AD505" s="1383"/>
      <c r="AE505" s="1374"/>
      <c r="AF505" s="1377"/>
      <c r="AG505" s="257">
        <f>IF(L505=L504,0,1)</f>
        <v>0</v>
      </c>
      <c r="AH505" s="257" t="s">
        <v>369</v>
      </c>
      <c r="AI505" s="257" t="str">
        <f t="shared" si="16"/>
        <v>??</v>
      </c>
      <c r="AJ505" s="286">
        <f>AJ504</f>
        <v>0</v>
      </c>
    </row>
    <row r="506" spans="1:36" ht="12.95" customHeight="1" x14ac:dyDescent="0.2">
      <c r="A506" s="1340"/>
      <c r="B506" s="1343"/>
      <c r="C506" s="1346"/>
      <c r="D506" s="1349"/>
      <c r="E506" s="1352"/>
      <c r="F506" s="1343"/>
      <c r="G506" s="1371"/>
      <c r="H506" s="1356"/>
      <c r="I506" s="1356"/>
      <c r="J506" s="1354"/>
      <c r="K506" s="1356"/>
      <c r="L506" s="1356"/>
      <c r="M506" s="929"/>
      <c r="N506" s="929"/>
      <c r="O506" s="930"/>
      <c r="P506" s="929"/>
      <c r="Q506" s="930"/>
      <c r="R506" s="930"/>
      <c r="S506" s="930"/>
      <c r="T506" s="930"/>
      <c r="U506" s="930"/>
      <c r="V506" s="930"/>
      <c r="W506" s="930"/>
      <c r="X506" s="930"/>
      <c r="Y506" s="930"/>
      <c r="Z506" s="929"/>
      <c r="AA506" s="1360"/>
      <c r="AB506" s="1360"/>
      <c r="AC506" s="1366"/>
      <c r="AD506" s="1383"/>
      <c r="AE506" s="1374"/>
      <c r="AF506" s="1377"/>
      <c r="AG506" s="257">
        <f>IF(L506=L505,0,IF(L506=L504,0,1))</f>
        <v>0</v>
      </c>
      <c r="AH506" s="257" t="s">
        <v>369</v>
      </c>
      <c r="AI506" s="257" t="str">
        <f t="shared" si="16"/>
        <v>??</v>
      </c>
      <c r="AJ506" s="286">
        <f t="shared" si="17"/>
        <v>0</v>
      </c>
    </row>
    <row r="507" spans="1:36" ht="12.95" customHeight="1" x14ac:dyDescent="0.2">
      <c r="A507" s="1340"/>
      <c r="B507" s="1343"/>
      <c r="C507" s="1346"/>
      <c r="D507" s="1349"/>
      <c r="E507" s="1352"/>
      <c r="F507" s="1343"/>
      <c r="G507" s="1371"/>
      <c r="H507" s="1356"/>
      <c r="I507" s="1356"/>
      <c r="J507" s="1354"/>
      <c r="K507" s="1356"/>
      <c r="L507" s="1356"/>
      <c r="M507" s="929"/>
      <c r="N507" s="929"/>
      <c r="O507" s="930"/>
      <c r="P507" s="929"/>
      <c r="Q507" s="930"/>
      <c r="R507" s="930"/>
      <c r="S507" s="930"/>
      <c r="T507" s="930"/>
      <c r="U507" s="930"/>
      <c r="V507" s="930"/>
      <c r="W507" s="930"/>
      <c r="X507" s="930"/>
      <c r="Y507" s="930"/>
      <c r="Z507" s="929"/>
      <c r="AA507" s="1360"/>
      <c r="AB507" s="1360"/>
      <c r="AC507" s="1366"/>
      <c r="AD507" s="1383"/>
      <c r="AE507" s="1374"/>
      <c r="AF507" s="1377"/>
      <c r="AG507" s="257">
        <f>IF(L507=L506,0,IF(L507=L505,0,IF(L507=L504,0,1)))</f>
        <v>0</v>
      </c>
      <c r="AH507" s="257" t="s">
        <v>369</v>
      </c>
      <c r="AI507" s="257" t="str">
        <f t="shared" si="16"/>
        <v>??</v>
      </c>
      <c r="AJ507" s="286">
        <f t="shared" si="17"/>
        <v>0</v>
      </c>
    </row>
    <row r="508" spans="1:36" ht="12.95" customHeight="1" x14ac:dyDescent="0.2">
      <c r="A508" s="1340"/>
      <c r="B508" s="1343"/>
      <c r="C508" s="1346"/>
      <c r="D508" s="1349"/>
      <c r="E508" s="1352"/>
      <c r="F508" s="1343"/>
      <c r="G508" s="1371"/>
      <c r="H508" s="1356"/>
      <c r="I508" s="1356"/>
      <c r="J508" s="1354"/>
      <c r="K508" s="1356"/>
      <c r="L508" s="1356"/>
      <c r="M508" s="929"/>
      <c r="N508" s="929"/>
      <c r="O508" s="930"/>
      <c r="P508" s="929"/>
      <c r="Q508" s="930"/>
      <c r="R508" s="930"/>
      <c r="S508" s="930"/>
      <c r="T508" s="930"/>
      <c r="U508" s="930"/>
      <c r="V508" s="930"/>
      <c r="W508" s="930"/>
      <c r="X508" s="930"/>
      <c r="Y508" s="930"/>
      <c r="Z508" s="929"/>
      <c r="AA508" s="1360"/>
      <c r="AB508" s="1360"/>
      <c r="AC508" s="1366"/>
      <c r="AD508" s="1383"/>
      <c r="AE508" s="1374"/>
      <c r="AF508" s="1377"/>
      <c r="AG508" s="257">
        <f>IF(L508=L507,0,IF(L508=L506,0,IF(L508=L505,0,IF(L508=L504,0,1))))</f>
        <v>0</v>
      </c>
      <c r="AH508" s="257" t="s">
        <v>369</v>
      </c>
      <c r="AI508" s="257" t="str">
        <f t="shared" si="16"/>
        <v>??</v>
      </c>
      <c r="AJ508" s="286">
        <f t="shared" si="17"/>
        <v>0</v>
      </c>
    </row>
    <row r="509" spans="1:36" ht="12.95" customHeight="1" x14ac:dyDescent="0.2">
      <c r="A509" s="1340"/>
      <c r="B509" s="1343"/>
      <c r="C509" s="1346"/>
      <c r="D509" s="1349"/>
      <c r="E509" s="1352"/>
      <c r="F509" s="1343"/>
      <c r="G509" s="1371"/>
      <c r="H509" s="1356"/>
      <c r="I509" s="1356"/>
      <c r="J509" s="1354"/>
      <c r="K509" s="1356"/>
      <c r="L509" s="1356"/>
      <c r="M509" s="929"/>
      <c r="N509" s="929"/>
      <c r="O509" s="930"/>
      <c r="P509" s="929"/>
      <c r="Q509" s="930"/>
      <c r="R509" s="930"/>
      <c r="S509" s="930"/>
      <c r="T509" s="930"/>
      <c r="U509" s="930"/>
      <c r="V509" s="930"/>
      <c r="W509" s="930"/>
      <c r="X509" s="930"/>
      <c r="Y509" s="930"/>
      <c r="Z509" s="929"/>
      <c r="AA509" s="1360"/>
      <c r="AB509" s="1360"/>
      <c r="AC509" s="1379" t="str">
        <f>IF(AC504=0,"",IF(AC504&gt;9,"Błąd",""))</f>
        <v/>
      </c>
      <c r="AD509" s="1383"/>
      <c r="AE509" s="1374"/>
      <c r="AF509" s="1377"/>
      <c r="AG509" s="257">
        <f>IF(L509=L508,0,IF(L509=L507,0,IF(L509=L506,0,IF(L509=L505,0,IF(L509=L504,0,1)))))</f>
        <v>0</v>
      </c>
      <c r="AH509" s="257" t="s">
        <v>369</v>
      </c>
      <c r="AI509" s="257" t="str">
        <f t="shared" si="16"/>
        <v>??</v>
      </c>
      <c r="AJ509" s="286">
        <f t="shared" si="17"/>
        <v>0</v>
      </c>
    </row>
    <row r="510" spans="1:36" ht="12.95" customHeight="1" x14ac:dyDescent="0.2">
      <c r="A510" s="1340"/>
      <c r="B510" s="1343"/>
      <c r="C510" s="1346"/>
      <c r="D510" s="1349"/>
      <c r="E510" s="1352"/>
      <c r="F510" s="1343"/>
      <c r="G510" s="1371"/>
      <c r="H510" s="1356"/>
      <c r="I510" s="1356"/>
      <c r="J510" s="1354"/>
      <c r="K510" s="1356"/>
      <c r="L510" s="1356"/>
      <c r="M510" s="929"/>
      <c r="N510" s="929"/>
      <c r="O510" s="930"/>
      <c r="P510" s="929"/>
      <c r="Q510" s="930"/>
      <c r="R510" s="930"/>
      <c r="S510" s="930"/>
      <c r="T510" s="930"/>
      <c r="U510" s="930"/>
      <c r="V510" s="930"/>
      <c r="W510" s="930"/>
      <c r="X510" s="930"/>
      <c r="Y510" s="930"/>
      <c r="Z510" s="929"/>
      <c r="AA510" s="1360"/>
      <c r="AB510" s="1360"/>
      <c r="AC510" s="1379"/>
      <c r="AD510" s="1383"/>
      <c r="AE510" s="1374"/>
      <c r="AF510" s="1377"/>
      <c r="AG510" s="257">
        <f>IF(L510=L509,0,IF(L510=L508,0,IF(L510=L507,0,IF(L510=L506,0,IF(L510=L505,0,IF(L510=L504,0,1))))))</f>
        <v>0</v>
      </c>
      <c r="AH510" s="257" t="s">
        <v>369</v>
      </c>
      <c r="AI510" s="257" t="str">
        <f t="shared" si="16"/>
        <v>??</v>
      </c>
      <c r="AJ510" s="286">
        <f t="shared" si="17"/>
        <v>0</v>
      </c>
    </row>
    <row r="511" spans="1:36" ht="12.95" customHeight="1" thickBot="1" x14ac:dyDescent="0.25">
      <c r="A511" s="1341"/>
      <c r="B511" s="1344"/>
      <c r="C511" s="1347"/>
      <c r="D511" s="1350"/>
      <c r="E511" s="1353"/>
      <c r="F511" s="1344"/>
      <c r="G511" s="1372"/>
      <c r="H511" s="1357"/>
      <c r="I511" s="1357"/>
      <c r="J511" s="1355"/>
      <c r="K511" s="1357"/>
      <c r="L511" s="1357"/>
      <c r="M511" s="287"/>
      <c r="N511" s="287"/>
      <c r="O511" s="288"/>
      <c r="P511" s="287"/>
      <c r="Q511" s="288"/>
      <c r="R511" s="288"/>
      <c r="S511" s="288"/>
      <c r="T511" s="288"/>
      <c r="U511" s="288"/>
      <c r="V511" s="288"/>
      <c r="W511" s="288"/>
      <c r="X511" s="288"/>
      <c r="Y511" s="288"/>
      <c r="Z511" s="287"/>
      <c r="AA511" s="1361"/>
      <c r="AB511" s="1361"/>
      <c r="AC511" s="1380"/>
      <c r="AD511" s="1384"/>
      <c r="AE511" s="1375"/>
      <c r="AF511" s="1378"/>
      <c r="AG511" s="257">
        <f>IF(L511=L510,0,IF(L511=L509,0,IF(L511=L508,0,IF(L511=L507,0,IF(L511=L506,0,IF(L510=L505,0,IF(L511=L504,0,1)))))))</f>
        <v>0</v>
      </c>
      <c r="AH511" s="257" t="s">
        <v>369</v>
      </c>
      <c r="AI511" s="257" t="str">
        <f t="shared" si="16"/>
        <v>??</v>
      </c>
      <c r="AJ511" s="286">
        <f t="shared" si="17"/>
        <v>0</v>
      </c>
    </row>
    <row r="512" spans="1:36" ht="12.95" customHeight="1" thickTop="1" x14ac:dyDescent="0.2">
      <c r="A512" s="1339"/>
      <c r="B512" s="1342"/>
      <c r="C512" s="1345"/>
      <c r="D512" s="1348"/>
      <c r="E512" s="1351"/>
      <c r="F512" s="1343"/>
      <c r="G512" s="1370"/>
      <c r="H512" s="1342"/>
      <c r="I512" s="283" t="s">
        <v>10</v>
      </c>
      <c r="J512" s="1354"/>
      <c r="K512" s="1342"/>
      <c r="L512" s="1358"/>
      <c r="M512" s="284"/>
      <c r="N512" s="284"/>
      <c r="O512" s="285"/>
      <c r="P512" s="284"/>
      <c r="Q512" s="285"/>
      <c r="R512" s="285"/>
      <c r="S512" s="285"/>
      <c r="T512" s="285"/>
      <c r="U512" s="285"/>
      <c r="V512" s="285"/>
      <c r="W512" s="285"/>
      <c r="X512" s="285"/>
      <c r="Y512" s="285"/>
      <c r="Z512" s="284"/>
      <c r="AA512" s="1359">
        <f>SUM(O512:Z519)</f>
        <v>0</v>
      </c>
      <c r="AB512" s="1359">
        <f>IF(AA512&gt;0,18,0)</f>
        <v>0</v>
      </c>
      <c r="AC512" s="1365">
        <f>IF((AA512-AB512)&gt;=0,AA512-AB512,0)</f>
        <v>0</v>
      </c>
      <c r="AD512" s="1382">
        <f>IF(AA512&lt;AB512,AA512,AB512)/IF(AB512=0,1,AB512)</f>
        <v>0</v>
      </c>
      <c r="AE512" s="1373" t="str">
        <f>IF(AD512=1,"pe",IF(AD512&gt;0,"ne",""))</f>
        <v/>
      </c>
      <c r="AF512" s="1376"/>
      <c r="AG512" s="257">
        <v>1</v>
      </c>
      <c r="AH512" s="257" t="s">
        <v>369</v>
      </c>
      <c r="AI512" s="257" t="str">
        <f t="shared" si="16"/>
        <v>??</v>
      </c>
      <c r="AJ512" s="286">
        <f>C512</f>
        <v>0</v>
      </c>
    </row>
    <row r="513" spans="1:37" ht="12.95" customHeight="1" x14ac:dyDescent="0.2">
      <c r="A513" s="1340"/>
      <c r="B513" s="1343"/>
      <c r="C513" s="1346"/>
      <c r="D513" s="1349"/>
      <c r="E513" s="1352"/>
      <c r="F513" s="1343"/>
      <c r="G513" s="1371"/>
      <c r="H513" s="1356"/>
      <c r="I513" s="1381"/>
      <c r="J513" s="1354"/>
      <c r="K513" s="1356"/>
      <c r="L513" s="1356"/>
      <c r="M513" s="929"/>
      <c r="N513" s="929"/>
      <c r="O513" s="930"/>
      <c r="P513" s="929"/>
      <c r="Q513" s="930"/>
      <c r="R513" s="930"/>
      <c r="S513" s="930"/>
      <c r="T513" s="930"/>
      <c r="U513" s="930"/>
      <c r="V513" s="930"/>
      <c r="W513" s="930"/>
      <c r="X513" s="930"/>
      <c r="Y513" s="930"/>
      <c r="Z513" s="929"/>
      <c r="AA513" s="1360"/>
      <c r="AB513" s="1360"/>
      <c r="AC513" s="1366"/>
      <c r="AD513" s="1383"/>
      <c r="AE513" s="1374"/>
      <c r="AF513" s="1377"/>
      <c r="AG513" s="257">
        <f>IF(L513=L512,0,1)</f>
        <v>0</v>
      </c>
      <c r="AH513" s="257" t="s">
        <v>369</v>
      </c>
      <c r="AI513" s="257" t="str">
        <f t="shared" si="16"/>
        <v>??</v>
      </c>
      <c r="AJ513" s="286">
        <f>AJ512</f>
        <v>0</v>
      </c>
    </row>
    <row r="514" spans="1:37" ht="12.95" customHeight="1" x14ac:dyDescent="0.2">
      <c r="A514" s="1340"/>
      <c r="B514" s="1343"/>
      <c r="C514" s="1346"/>
      <c r="D514" s="1349"/>
      <c r="E514" s="1352"/>
      <c r="F514" s="1343"/>
      <c r="G514" s="1371"/>
      <c r="H514" s="1356"/>
      <c r="I514" s="1356"/>
      <c r="J514" s="1354"/>
      <c r="K514" s="1356"/>
      <c r="L514" s="1356"/>
      <c r="M514" s="929"/>
      <c r="N514" s="929"/>
      <c r="O514" s="930"/>
      <c r="P514" s="929"/>
      <c r="Q514" s="930"/>
      <c r="R514" s="930"/>
      <c r="S514" s="930"/>
      <c r="T514" s="930"/>
      <c r="U514" s="930"/>
      <c r="V514" s="930"/>
      <c r="W514" s="930"/>
      <c r="X514" s="930"/>
      <c r="Y514" s="930"/>
      <c r="Z514" s="929"/>
      <c r="AA514" s="1360"/>
      <c r="AB514" s="1360"/>
      <c r="AC514" s="1366"/>
      <c r="AD514" s="1383"/>
      <c r="AE514" s="1374"/>
      <c r="AF514" s="1377"/>
      <c r="AG514" s="257">
        <f>IF(L514=L513,0,IF(L514=L512,0,1))</f>
        <v>0</v>
      </c>
      <c r="AH514" s="257" t="s">
        <v>369</v>
      </c>
      <c r="AI514" s="257" t="str">
        <f t="shared" si="16"/>
        <v>??</v>
      </c>
      <c r="AJ514" s="286">
        <f t="shared" si="17"/>
        <v>0</v>
      </c>
    </row>
    <row r="515" spans="1:37" ht="12.95" customHeight="1" x14ac:dyDescent="0.2">
      <c r="A515" s="1340"/>
      <c r="B515" s="1343"/>
      <c r="C515" s="1346"/>
      <c r="D515" s="1349"/>
      <c r="E515" s="1352"/>
      <c r="F515" s="1343"/>
      <c r="G515" s="1371"/>
      <c r="H515" s="1356"/>
      <c r="I515" s="1356"/>
      <c r="J515" s="1354"/>
      <c r="K515" s="1356"/>
      <c r="L515" s="1356"/>
      <c r="M515" s="929"/>
      <c r="N515" s="929"/>
      <c r="O515" s="930"/>
      <c r="P515" s="929"/>
      <c r="Q515" s="930"/>
      <c r="R515" s="930"/>
      <c r="S515" s="930"/>
      <c r="T515" s="930"/>
      <c r="U515" s="930"/>
      <c r="V515" s="930"/>
      <c r="W515" s="930"/>
      <c r="X515" s="930"/>
      <c r="Y515" s="930"/>
      <c r="Z515" s="929"/>
      <c r="AA515" s="1360"/>
      <c r="AB515" s="1360"/>
      <c r="AC515" s="1366"/>
      <c r="AD515" s="1383"/>
      <c r="AE515" s="1374"/>
      <c r="AF515" s="1377"/>
      <c r="AG515" s="257">
        <f>IF(L515=L514,0,IF(L515=L513,0,IF(L515=L512,0,1)))</f>
        <v>0</v>
      </c>
      <c r="AH515" s="257" t="s">
        <v>369</v>
      </c>
      <c r="AI515" s="257" t="str">
        <f t="shared" si="16"/>
        <v>??</v>
      </c>
      <c r="AJ515" s="286">
        <f t="shared" si="17"/>
        <v>0</v>
      </c>
    </row>
    <row r="516" spans="1:37" ht="12.95" customHeight="1" x14ac:dyDescent="0.2">
      <c r="A516" s="1340"/>
      <c r="B516" s="1343"/>
      <c r="C516" s="1346"/>
      <c r="D516" s="1349"/>
      <c r="E516" s="1352"/>
      <c r="F516" s="1343"/>
      <c r="G516" s="1371"/>
      <c r="H516" s="1356"/>
      <c r="I516" s="1356"/>
      <c r="J516" s="1354"/>
      <c r="K516" s="1356"/>
      <c r="L516" s="1356"/>
      <c r="M516" s="929"/>
      <c r="N516" s="929"/>
      <c r="O516" s="930"/>
      <c r="P516" s="929"/>
      <c r="Q516" s="930"/>
      <c r="R516" s="930"/>
      <c r="S516" s="930"/>
      <c r="T516" s="930"/>
      <c r="U516" s="930"/>
      <c r="V516" s="930"/>
      <c r="W516" s="930"/>
      <c r="X516" s="930"/>
      <c r="Y516" s="930"/>
      <c r="Z516" s="929"/>
      <c r="AA516" s="1360"/>
      <c r="AB516" s="1360"/>
      <c r="AC516" s="1366"/>
      <c r="AD516" s="1383"/>
      <c r="AE516" s="1374"/>
      <c r="AF516" s="1377"/>
      <c r="AG516" s="257">
        <f>IF(L516=L515,0,IF(L516=L514,0,IF(L516=L513,0,IF(L516=L512,0,1))))</f>
        <v>0</v>
      </c>
      <c r="AH516" s="257" t="s">
        <v>369</v>
      </c>
      <c r="AI516" s="257" t="str">
        <f t="shared" si="16"/>
        <v>??</v>
      </c>
      <c r="AJ516" s="286">
        <f t="shared" si="17"/>
        <v>0</v>
      </c>
    </row>
    <row r="517" spans="1:37" ht="12.95" customHeight="1" x14ac:dyDescent="0.2">
      <c r="A517" s="1340"/>
      <c r="B517" s="1343"/>
      <c r="C517" s="1346"/>
      <c r="D517" s="1349"/>
      <c r="E517" s="1352"/>
      <c r="F517" s="1343"/>
      <c r="G517" s="1371"/>
      <c r="H517" s="1356"/>
      <c r="I517" s="1356"/>
      <c r="J517" s="1354"/>
      <c r="K517" s="1356"/>
      <c r="L517" s="1356"/>
      <c r="M517" s="929"/>
      <c r="N517" s="929"/>
      <c r="O517" s="930"/>
      <c r="P517" s="929"/>
      <c r="Q517" s="930"/>
      <c r="R517" s="930"/>
      <c r="S517" s="930"/>
      <c r="T517" s="930"/>
      <c r="U517" s="930"/>
      <c r="V517" s="930"/>
      <c r="W517" s="930"/>
      <c r="X517" s="930"/>
      <c r="Y517" s="930"/>
      <c r="Z517" s="929"/>
      <c r="AA517" s="1360"/>
      <c r="AB517" s="1360"/>
      <c r="AC517" s="1379" t="str">
        <f>IF(AC512=0,"",IF(AC512&gt;9,"Błąd",""))</f>
        <v/>
      </c>
      <c r="AD517" s="1383"/>
      <c r="AE517" s="1374"/>
      <c r="AF517" s="1377"/>
      <c r="AG517" s="257">
        <f>IF(L517=L516,0,IF(L517=L515,0,IF(L517=L514,0,IF(L517=L513,0,IF(L517=L512,0,1)))))</f>
        <v>0</v>
      </c>
      <c r="AH517" s="257" t="s">
        <v>369</v>
      </c>
      <c r="AI517" s="257" t="str">
        <f t="shared" si="16"/>
        <v>??</v>
      </c>
      <c r="AJ517" s="286">
        <f t="shared" si="17"/>
        <v>0</v>
      </c>
    </row>
    <row r="518" spans="1:37" ht="12.95" customHeight="1" x14ac:dyDescent="0.2">
      <c r="A518" s="1340"/>
      <c r="B518" s="1343"/>
      <c r="C518" s="1346"/>
      <c r="D518" s="1349"/>
      <c r="E518" s="1352"/>
      <c r="F518" s="1343"/>
      <c r="G518" s="1371"/>
      <c r="H518" s="1356"/>
      <c r="I518" s="1356"/>
      <c r="J518" s="1354"/>
      <c r="K518" s="1356"/>
      <c r="L518" s="1356"/>
      <c r="M518" s="929"/>
      <c r="N518" s="929"/>
      <c r="O518" s="930"/>
      <c r="P518" s="929"/>
      <c r="Q518" s="930"/>
      <c r="R518" s="930"/>
      <c r="S518" s="930"/>
      <c r="T518" s="930"/>
      <c r="U518" s="930"/>
      <c r="V518" s="930"/>
      <c r="W518" s="930"/>
      <c r="X518" s="930"/>
      <c r="Y518" s="930"/>
      <c r="Z518" s="929"/>
      <c r="AA518" s="1360"/>
      <c r="AB518" s="1360"/>
      <c r="AC518" s="1379"/>
      <c r="AD518" s="1383"/>
      <c r="AE518" s="1374"/>
      <c r="AF518" s="1377"/>
      <c r="AG518" s="257">
        <f>IF(L518=L517,0,IF(L518=L516,0,IF(L518=L515,0,IF(L518=L514,0,IF(L518=L513,0,IF(L518=L512,0,1))))))</f>
        <v>0</v>
      </c>
      <c r="AH518" s="257" t="s">
        <v>369</v>
      </c>
      <c r="AI518" s="257" t="str">
        <f t="shared" ref="AI518:AI581" si="18">$C$1</f>
        <v>??</v>
      </c>
      <c r="AJ518" s="286">
        <f t="shared" si="17"/>
        <v>0</v>
      </c>
    </row>
    <row r="519" spans="1:37" ht="12.95" customHeight="1" thickBot="1" x14ac:dyDescent="0.25">
      <c r="A519" s="1341"/>
      <c r="B519" s="1344"/>
      <c r="C519" s="1347"/>
      <c r="D519" s="1350"/>
      <c r="E519" s="1353"/>
      <c r="F519" s="1344"/>
      <c r="G519" s="1372"/>
      <c r="H519" s="1357"/>
      <c r="I519" s="1357"/>
      <c r="J519" s="1355"/>
      <c r="K519" s="1357"/>
      <c r="L519" s="1357"/>
      <c r="M519" s="287"/>
      <c r="N519" s="287"/>
      <c r="O519" s="288"/>
      <c r="P519" s="287"/>
      <c r="Q519" s="288"/>
      <c r="R519" s="288"/>
      <c r="S519" s="288"/>
      <c r="T519" s="288"/>
      <c r="U519" s="288"/>
      <c r="V519" s="288"/>
      <c r="W519" s="288"/>
      <c r="X519" s="288"/>
      <c r="Y519" s="288"/>
      <c r="Z519" s="287"/>
      <c r="AA519" s="1361"/>
      <c r="AB519" s="1361"/>
      <c r="AC519" s="1380"/>
      <c r="AD519" s="1384"/>
      <c r="AE519" s="1375"/>
      <c r="AF519" s="1378"/>
      <c r="AG519" s="257">
        <f>IF(L519=L518,0,IF(L519=L517,0,IF(L519=L516,0,IF(L519=L515,0,IF(L519=L514,0,IF(L518=L513,0,IF(L519=L512,0,1)))))))</f>
        <v>0</v>
      </c>
      <c r="AH519" s="257" t="s">
        <v>369</v>
      </c>
      <c r="AI519" s="257" t="str">
        <f t="shared" si="18"/>
        <v>??</v>
      </c>
      <c r="AJ519" s="286">
        <f t="shared" si="17"/>
        <v>0</v>
      </c>
    </row>
    <row r="520" spans="1:37" ht="17.100000000000001" customHeight="1" thickTop="1" thickBot="1" x14ac:dyDescent="0.35">
      <c r="A520" s="289"/>
      <c r="B520" s="290"/>
      <c r="C520" s="303" t="s">
        <v>370</v>
      </c>
      <c r="D520" s="306"/>
      <c r="E520" s="295"/>
      <c r="F520" s="306"/>
      <c r="G520" s="303"/>
      <c r="H520" s="306"/>
      <c r="I520" s="306"/>
      <c r="J520" s="306"/>
      <c r="K520" s="295"/>
      <c r="L520" s="303"/>
      <c r="M520" s="290"/>
      <c r="N520" s="290"/>
      <c r="O520" s="303"/>
      <c r="P520" s="303"/>
      <c r="Q520" s="303"/>
      <c r="R520" s="307"/>
      <c r="S520" s="307"/>
      <c r="T520" s="307"/>
      <c r="U520" s="307"/>
      <c r="V520" s="307"/>
      <c r="W520" s="307"/>
      <c r="X520" s="307"/>
      <c r="Y520" s="307"/>
      <c r="Z520" s="301"/>
      <c r="AA520" s="308">
        <f>SUM(AA521:AA524)</f>
        <v>0</v>
      </c>
      <c r="AB520" s="308"/>
      <c r="AC520" s="309">
        <f>SUM(AC521:AC524)</f>
        <v>0</v>
      </c>
      <c r="AD520" s="308">
        <f>SUM(AD521:AD524)</f>
        <v>0</v>
      </c>
      <c r="AE520" s="310"/>
      <c r="AF520" s="282" t="s">
        <v>362</v>
      </c>
      <c r="AI520" s="257" t="str">
        <f t="shared" si="18"/>
        <v>??</v>
      </c>
    </row>
    <row r="521" spans="1:37" s="274" customFormat="1" ht="15.95" customHeight="1" thickTop="1" x14ac:dyDescent="0.2">
      <c r="A521" s="311"/>
      <c r="B521" s="283"/>
      <c r="C521" s="312"/>
      <c r="D521" s="313"/>
      <c r="E521" s="314"/>
      <c r="F521" s="283"/>
      <c r="G521" s="315"/>
      <c r="H521" s="283"/>
      <c r="I521" s="283"/>
      <c r="J521" s="316"/>
      <c r="K521" s="283"/>
      <c r="L521" s="284"/>
      <c r="M521" s="284"/>
      <c r="N521" s="284"/>
      <c r="O521" s="317"/>
      <c r="P521" s="317"/>
      <c r="Q521" s="317"/>
      <c r="R521" s="317"/>
      <c r="S521" s="317"/>
      <c r="T521" s="317"/>
      <c r="U521" s="317"/>
      <c r="V521" s="317"/>
      <c r="W521" s="317"/>
      <c r="X521" s="317"/>
      <c r="Y521" s="317"/>
      <c r="Z521" s="318"/>
      <c r="AA521" s="319">
        <f>Z521</f>
        <v>0</v>
      </c>
      <c r="AB521" s="320"/>
      <c r="AC521" s="321">
        <f>IF(AA521&lt;=AB521,0,AA521-AB521)</f>
        <v>0</v>
      </c>
      <c r="AD521" s="322">
        <f>IF(AA521&lt;AB521,AA521,AB521)/IF(AB521=0,1,AB521)</f>
        <v>0</v>
      </c>
      <c r="AE521" s="323" t="str">
        <f>IF(AD521=1,"pe",IF(AD521&gt;0,"ne",""))</f>
        <v/>
      </c>
      <c r="AF521" s="324"/>
      <c r="AG521" s="257">
        <v>1</v>
      </c>
      <c r="AH521" s="257" t="s">
        <v>371</v>
      </c>
      <c r="AI521" s="257" t="str">
        <f t="shared" si="18"/>
        <v>??</v>
      </c>
      <c r="AJ521" s="325">
        <f>C521</f>
        <v>0</v>
      </c>
      <c r="AK521" s="326" t="str">
        <f>IF(AC521&gt;10,"Błąd","")</f>
        <v/>
      </c>
    </row>
    <row r="522" spans="1:37" s="274" customFormat="1" ht="15.95" customHeight="1" x14ac:dyDescent="0.2">
      <c r="A522" s="327"/>
      <c r="B522" s="931"/>
      <c r="C522" s="932"/>
      <c r="D522" s="933"/>
      <c r="E522" s="934"/>
      <c r="F522" s="931"/>
      <c r="G522" s="935"/>
      <c r="H522" s="931"/>
      <c r="I522" s="931"/>
      <c r="J522" s="936"/>
      <c r="K522" s="931"/>
      <c r="L522" s="929"/>
      <c r="M522" s="929"/>
      <c r="N522" s="929"/>
      <c r="O522" s="937"/>
      <c r="P522" s="937"/>
      <c r="Q522" s="937"/>
      <c r="R522" s="937"/>
      <c r="S522" s="937"/>
      <c r="T522" s="937"/>
      <c r="U522" s="937"/>
      <c r="V522" s="937"/>
      <c r="W522" s="937"/>
      <c r="X522" s="937"/>
      <c r="Y522" s="937"/>
      <c r="Z522" s="929"/>
      <c r="AA522" s="938">
        <f>Z522</f>
        <v>0</v>
      </c>
      <c r="AB522" s="939"/>
      <c r="AC522" s="940">
        <f>IF(AA522&lt;=AB522,0,AA522-AB522)</f>
        <v>0</v>
      </c>
      <c r="AD522" s="941">
        <f>IF(AA522&lt;AB522,AA522,AB522)/IF(AB522=0,1,AB522)</f>
        <v>0</v>
      </c>
      <c r="AE522" s="942" t="str">
        <f>IF(AD522=1,"pe",IF(AD522&gt;0,"ne",""))</f>
        <v/>
      </c>
      <c r="AF522" s="328"/>
      <c r="AG522" s="257">
        <v>1</v>
      </c>
      <c r="AH522" s="257" t="s">
        <v>371</v>
      </c>
      <c r="AI522" s="257" t="str">
        <f t="shared" si="18"/>
        <v>??</v>
      </c>
      <c r="AJ522" s="325">
        <f>C522</f>
        <v>0</v>
      </c>
      <c r="AK522" s="326" t="str">
        <f>IF(AC522&gt;10,"Błąd","")</f>
        <v/>
      </c>
    </row>
    <row r="523" spans="1:37" s="274" customFormat="1" ht="15.95" customHeight="1" x14ac:dyDescent="0.2">
      <c r="A523" s="327"/>
      <c r="B523" s="931"/>
      <c r="C523" s="932"/>
      <c r="D523" s="933"/>
      <c r="E523" s="934"/>
      <c r="F523" s="931"/>
      <c r="G523" s="935"/>
      <c r="H523" s="931"/>
      <c r="I523" s="931"/>
      <c r="J523" s="936"/>
      <c r="K523" s="931"/>
      <c r="L523" s="929"/>
      <c r="M523" s="929"/>
      <c r="N523" s="929"/>
      <c r="O523" s="943"/>
      <c r="P523" s="943"/>
      <c r="Q523" s="943"/>
      <c r="R523" s="937"/>
      <c r="S523" s="937"/>
      <c r="T523" s="937"/>
      <c r="U523" s="937"/>
      <c r="V523" s="937"/>
      <c r="W523" s="937"/>
      <c r="X523" s="937"/>
      <c r="Y523" s="937"/>
      <c r="Z523" s="944"/>
      <c r="AA523" s="938">
        <f>Z523</f>
        <v>0</v>
      </c>
      <c r="AB523" s="939"/>
      <c r="AC523" s="940">
        <f>IF(AA523&lt;=AB523,0,AA523-AB523)</f>
        <v>0</v>
      </c>
      <c r="AD523" s="941">
        <f>IF(AA523&lt;AB523,AA523,AB523)/IF(AB523=0,1,AB523)</f>
        <v>0</v>
      </c>
      <c r="AE523" s="942" t="str">
        <f>IF(AD523=1,"pe",IF(AD523&gt;0,"ne",""))</f>
        <v/>
      </c>
      <c r="AF523" s="328"/>
      <c r="AG523" s="257">
        <v>1</v>
      </c>
      <c r="AH523" s="257" t="s">
        <v>371</v>
      </c>
      <c r="AI523" s="257" t="str">
        <f t="shared" si="18"/>
        <v>??</v>
      </c>
      <c r="AJ523" s="325">
        <f>C523</f>
        <v>0</v>
      </c>
      <c r="AK523" s="326" t="str">
        <f>IF(AC523&gt;10,"Błąd","")</f>
        <v/>
      </c>
    </row>
    <row r="524" spans="1:37" s="274" customFormat="1" ht="15.95" customHeight="1" thickBot="1" x14ac:dyDescent="0.25">
      <c r="A524" s="329"/>
      <c r="B524" s="330"/>
      <c r="C524" s="331"/>
      <c r="D524" s="332"/>
      <c r="E524" s="333"/>
      <c r="F524" s="330"/>
      <c r="G524" s="334"/>
      <c r="H524" s="330"/>
      <c r="I524" s="330"/>
      <c r="J524" s="335"/>
      <c r="K524" s="330"/>
      <c r="L524" s="287"/>
      <c r="M524" s="287"/>
      <c r="N524" s="287"/>
      <c r="O524" s="336"/>
      <c r="P524" s="336"/>
      <c r="Q524" s="336"/>
      <c r="R524" s="337"/>
      <c r="S524" s="337"/>
      <c r="T524" s="337"/>
      <c r="U524" s="337"/>
      <c r="V524" s="337"/>
      <c r="W524" s="337"/>
      <c r="X524" s="337"/>
      <c r="Y524" s="337"/>
      <c r="Z524" s="338"/>
      <c r="AA524" s="339">
        <f>Z524</f>
        <v>0</v>
      </c>
      <c r="AB524" s="340"/>
      <c r="AC524" s="341">
        <f>IF(AA524&lt;=AB524,0,AA524-AB524)</f>
        <v>0</v>
      </c>
      <c r="AD524" s="342">
        <f>IF(AA524&lt;AB524,AA524,AB524)/IF(AB524=0,1,AB524)</f>
        <v>0</v>
      </c>
      <c r="AE524" s="343" t="str">
        <f>IF(AD524=1,"pe",IF(AD524&gt;0,"ne",""))</f>
        <v/>
      </c>
      <c r="AF524" s="344"/>
      <c r="AG524" s="257">
        <v>1</v>
      </c>
      <c r="AH524" s="257" t="s">
        <v>371</v>
      </c>
      <c r="AI524" s="257" t="str">
        <f t="shared" si="18"/>
        <v>??</v>
      </c>
      <c r="AJ524" s="325">
        <f>C524</f>
        <v>0</v>
      </c>
      <c r="AK524" s="326" t="str">
        <f>IF(AC524&gt;10,"Błąd","")</f>
        <v/>
      </c>
    </row>
    <row r="525" spans="1:37" ht="17.100000000000001" customHeight="1" thickTop="1" thickBot="1" x14ac:dyDescent="0.35">
      <c r="A525" s="289"/>
      <c r="B525" s="290"/>
      <c r="C525" s="303" t="s">
        <v>372</v>
      </c>
      <c r="D525" s="306"/>
      <c r="E525" s="295"/>
      <c r="F525" s="306"/>
      <c r="G525" s="303"/>
      <c r="H525" s="306"/>
      <c r="I525" s="306"/>
      <c r="J525" s="306"/>
      <c r="K525" s="295"/>
      <c r="L525" s="303"/>
      <c r="M525" s="290"/>
      <c r="N525" s="290"/>
      <c r="O525" s="303"/>
      <c r="P525" s="303"/>
      <c r="Q525" s="303"/>
      <c r="R525" s="307"/>
      <c r="S525" s="307"/>
      <c r="T525" s="307"/>
      <c r="U525" s="307"/>
      <c r="V525" s="307"/>
      <c r="W525" s="307"/>
      <c r="X525" s="307"/>
      <c r="Y525" s="307"/>
      <c r="Z525" s="301"/>
      <c r="AA525" s="297">
        <f>SUM(AA526:AA533)</f>
        <v>0</v>
      </c>
      <c r="AB525" s="297"/>
      <c r="AC525" s="298">
        <f>SUM(AC526:AC533)</f>
        <v>0</v>
      </c>
      <c r="AD525" s="297">
        <f>SUM(AD526:AD533)</f>
        <v>0</v>
      </c>
      <c r="AE525" s="302"/>
      <c r="AF525" s="282" t="s">
        <v>362</v>
      </c>
      <c r="AI525" s="257" t="str">
        <f t="shared" si="18"/>
        <v>??</v>
      </c>
    </row>
    <row r="526" spans="1:37" ht="12.95" customHeight="1" thickTop="1" x14ac:dyDescent="0.2">
      <c r="A526" s="1339"/>
      <c r="B526" s="1342"/>
      <c r="C526" s="1345"/>
      <c r="D526" s="1348"/>
      <c r="E526" s="1351"/>
      <c r="F526" s="1343"/>
      <c r="G526" s="1370"/>
      <c r="H526" s="1342"/>
      <c r="I526" s="283"/>
      <c r="J526" s="1354"/>
      <c r="K526" s="1342"/>
      <c r="L526" s="1358"/>
      <c r="M526" s="929"/>
      <c r="N526" s="929"/>
      <c r="O526" s="930"/>
      <c r="P526" s="929"/>
      <c r="Q526" s="930"/>
      <c r="R526" s="930"/>
      <c r="S526" s="930"/>
      <c r="T526" s="930"/>
      <c r="U526" s="930"/>
      <c r="V526" s="930"/>
      <c r="W526" s="930"/>
      <c r="X526" s="930"/>
      <c r="Y526" s="930"/>
      <c r="Z526" s="929"/>
      <c r="AA526" s="1359">
        <f>SUM(O526:Z533)</f>
        <v>0</v>
      </c>
      <c r="AB526" s="1359">
        <f>IF(AA526&gt;0,20,0)</f>
        <v>0</v>
      </c>
      <c r="AC526" s="1365">
        <f>IF((AA526-AB526)&gt;=0,AA526-AB526,0)</f>
        <v>0</v>
      </c>
      <c r="AD526" s="1382">
        <f>IF(AA526&lt;AB526,AA526,AB526)/IF(AB526=0,1,AB526)</f>
        <v>0</v>
      </c>
      <c r="AE526" s="1373" t="str">
        <f>IF(AD526=1,"pe",IF(AD526&gt;0,"ne",""))</f>
        <v/>
      </c>
      <c r="AF526" s="1376"/>
      <c r="AG526" s="257">
        <v>1</v>
      </c>
      <c r="AH526" s="257" t="s">
        <v>373</v>
      </c>
      <c r="AI526" s="257" t="str">
        <f t="shared" si="18"/>
        <v>??</v>
      </c>
      <c r="AJ526" s="286">
        <f>C526</f>
        <v>0</v>
      </c>
    </row>
    <row r="527" spans="1:37" ht="12.95" customHeight="1" x14ac:dyDescent="0.2">
      <c r="A527" s="1340"/>
      <c r="B527" s="1343"/>
      <c r="C527" s="1346"/>
      <c r="D527" s="1349"/>
      <c r="E527" s="1352"/>
      <c r="F527" s="1343"/>
      <c r="G527" s="1371"/>
      <c r="H527" s="1385"/>
      <c r="I527" s="1381"/>
      <c r="J527" s="1354"/>
      <c r="K527" s="1385"/>
      <c r="L527" s="1385"/>
      <c r="M527" s="929"/>
      <c r="N527" s="929"/>
      <c r="O527" s="930"/>
      <c r="P527" s="929"/>
      <c r="Q527" s="930"/>
      <c r="R527" s="930"/>
      <c r="S527" s="930"/>
      <c r="T527" s="930"/>
      <c r="U527" s="930"/>
      <c r="V527" s="930"/>
      <c r="W527" s="930"/>
      <c r="X527" s="930"/>
      <c r="Y527" s="930"/>
      <c r="Z527" s="929"/>
      <c r="AA527" s="1360"/>
      <c r="AB527" s="1360"/>
      <c r="AC527" s="1366"/>
      <c r="AD527" s="1383"/>
      <c r="AE527" s="1374"/>
      <c r="AF527" s="1377"/>
      <c r="AG527" s="257">
        <f>IF(L527=L526,0,1)</f>
        <v>0</v>
      </c>
      <c r="AH527" s="257" t="s">
        <v>373</v>
      </c>
      <c r="AI527" s="257" t="str">
        <f t="shared" si="18"/>
        <v>??</v>
      </c>
      <c r="AJ527" s="286">
        <f t="shared" ref="AJ527:AJ533" si="19">AJ526</f>
        <v>0</v>
      </c>
    </row>
    <row r="528" spans="1:37" ht="12.95" customHeight="1" x14ac:dyDescent="0.2">
      <c r="A528" s="1340"/>
      <c r="B528" s="1343"/>
      <c r="C528" s="1346"/>
      <c r="D528" s="1349"/>
      <c r="E528" s="1352"/>
      <c r="F528" s="1343"/>
      <c r="G528" s="1371"/>
      <c r="H528" s="1385"/>
      <c r="I528" s="1385"/>
      <c r="J528" s="1354"/>
      <c r="K528" s="1385"/>
      <c r="L528" s="1385"/>
      <c r="M528" s="929"/>
      <c r="N528" s="929"/>
      <c r="O528" s="930"/>
      <c r="P528" s="929"/>
      <c r="Q528" s="930"/>
      <c r="R528" s="930"/>
      <c r="S528" s="930"/>
      <c r="T528" s="930"/>
      <c r="U528" s="930"/>
      <c r="V528" s="930"/>
      <c r="W528" s="930"/>
      <c r="X528" s="930"/>
      <c r="Y528" s="930"/>
      <c r="Z528" s="929"/>
      <c r="AA528" s="1360"/>
      <c r="AB528" s="1360"/>
      <c r="AC528" s="1366"/>
      <c r="AD528" s="1383"/>
      <c r="AE528" s="1374"/>
      <c r="AF528" s="1377"/>
      <c r="AG528" s="257">
        <f>IF(L528=L527,0,IF(L528=L526,0,1))</f>
        <v>0</v>
      </c>
      <c r="AH528" s="257" t="s">
        <v>373</v>
      </c>
      <c r="AI528" s="257" t="str">
        <f t="shared" si="18"/>
        <v>??</v>
      </c>
      <c r="AJ528" s="286">
        <f t="shared" si="19"/>
        <v>0</v>
      </c>
    </row>
    <row r="529" spans="1:37" ht="12.95" customHeight="1" x14ac:dyDescent="0.2">
      <c r="A529" s="1340"/>
      <c r="B529" s="1343"/>
      <c r="C529" s="1346"/>
      <c r="D529" s="1349"/>
      <c r="E529" s="1352"/>
      <c r="F529" s="1343"/>
      <c r="G529" s="1371"/>
      <c r="H529" s="1385"/>
      <c r="I529" s="1385"/>
      <c r="J529" s="1354"/>
      <c r="K529" s="1385"/>
      <c r="L529" s="1385"/>
      <c r="M529" s="929"/>
      <c r="N529" s="929"/>
      <c r="O529" s="930"/>
      <c r="P529" s="929"/>
      <c r="Q529" s="930"/>
      <c r="R529" s="930"/>
      <c r="S529" s="930"/>
      <c r="T529" s="930"/>
      <c r="U529" s="930"/>
      <c r="V529" s="930"/>
      <c r="W529" s="930"/>
      <c r="X529" s="930"/>
      <c r="Y529" s="930"/>
      <c r="Z529" s="929"/>
      <c r="AA529" s="1360"/>
      <c r="AB529" s="1360"/>
      <c r="AC529" s="1366"/>
      <c r="AD529" s="1383"/>
      <c r="AE529" s="1374"/>
      <c r="AF529" s="1377"/>
      <c r="AG529" s="257">
        <f>IF(L529=L528,0,IF(L529=L527,0,IF(L529=L526,0,1)))</f>
        <v>0</v>
      </c>
      <c r="AH529" s="257" t="s">
        <v>373</v>
      </c>
      <c r="AI529" s="257" t="str">
        <f t="shared" si="18"/>
        <v>??</v>
      </c>
      <c r="AJ529" s="286">
        <f t="shared" si="19"/>
        <v>0</v>
      </c>
    </row>
    <row r="530" spans="1:37" ht="12.95" customHeight="1" x14ac:dyDescent="0.2">
      <c r="A530" s="1340"/>
      <c r="B530" s="1343"/>
      <c r="C530" s="1346"/>
      <c r="D530" s="1349"/>
      <c r="E530" s="1352"/>
      <c r="F530" s="1343"/>
      <c r="G530" s="1371"/>
      <c r="H530" s="1385"/>
      <c r="I530" s="1385"/>
      <c r="J530" s="1354"/>
      <c r="K530" s="1385"/>
      <c r="L530" s="1385"/>
      <c r="M530" s="929"/>
      <c r="N530" s="929"/>
      <c r="O530" s="930"/>
      <c r="P530" s="929"/>
      <c r="Q530" s="930"/>
      <c r="R530" s="930"/>
      <c r="S530" s="930"/>
      <c r="T530" s="930"/>
      <c r="U530" s="930"/>
      <c r="V530" s="930"/>
      <c r="W530" s="930"/>
      <c r="X530" s="930"/>
      <c r="Y530" s="930"/>
      <c r="Z530" s="929"/>
      <c r="AA530" s="1360"/>
      <c r="AB530" s="1360"/>
      <c r="AC530" s="1366"/>
      <c r="AD530" s="1383"/>
      <c r="AE530" s="1374"/>
      <c r="AF530" s="1377"/>
      <c r="AG530" s="257">
        <f>IF(L530=L529,0,IF(L530=L528,0,IF(L530=L527,0,IF(L530=L526,0,1))))</f>
        <v>0</v>
      </c>
      <c r="AH530" s="257" t="s">
        <v>373</v>
      </c>
      <c r="AI530" s="257" t="str">
        <f t="shared" si="18"/>
        <v>??</v>
      </c>
      <c r="AJ530" s="286">
        <f t="shared" si="19"/>
        <v>0</v>
      </c>
    </row>
    <row r="531" spans="1:37" ht="12.95" customHeight="1" x14ac:dyDescent="0.2">
      <c r="A531" s="1340"/>
      <c r="B531" s="1343"/>
      <c r="C531" s="1346"/>
      <c r="D531" s="1349"/>
      <c r="E531" s="1352"/>
      <c r="F531" s="1343"/>
      <c r="G531" s="1371"/>
      <c r="H531" s="1385"/>
      <c r="I531" s="1385"/>
      <c r="J531" s="1354"/>
      <c r="K531" s="1385"/>
      <c r="L531" s="1385"/>
      <c r="M531" s="929"/>
      <c r="N531" s="929"/>
      <c r="O531" s="930"/>
      <c r="P531" s="929"/>
      <c r="Q531" s="930"/>
      <c r="R531" s="930"/>
      <c r="S531" s="930"/>
      <c r="T531" s="930"/>
      <c r="U531" s="930"/>
      <c r="V531" s="930"/>
      <c r="W531" s="930"/>
      <c r="X531" s="930"/>
      <c r="Y531" s="930"/>
      <c r="Z531" s="929"/>
      <c r="AA531" s="1360"/>
      <c r="AB531" s="1360"/>
      <c r="AC531" s="1379" t="str">
        <f>IF(AC526=0,"",IF(AC526&gt;11,"Błąd",""))</f>
        <v/>
      </c>
      <c r="AD531" s="1383"/>
      <c r="AE531" s="1374"/>
      <c r="AF531" s="1377"/>
      <c r="AG531" s="257">
        <f>IF(L531=L530,0,IF(L531=L529,0,IF(L531=L528,0,IF(L531=L527,0,IF(L531=L526,0,1)))))</f>
        <v>0</v>
      </c>
      <c r="AH531" s="257" t="s">
        <v>373</v>
      </c>
      <c r="AI531" s="257" t="str">
        <f t="shared" si="18"/>
        <v>??</v>
      </c>
      <c r="AJ531" s="286">
        <f t="shared" si="19"/>
        <v>0</v>
      </c>
    </row>
    <row r="532" spans="1:37" ht="12.95" customHeight="1" x14ac:dyDescent="0.2">
      <c r="A532" s="1340"/>
      <c r="B532" s="1343"/>
      <c r="C532" s="1346"/>
      <c r="D532" s="1349"/>
      <c r="E532" s="1352"/>
      <c r="F532" s="1343"/>
      <c r="G532" s="1371"/>
      <c r="H532" s="1385"/>
      <c r="I532" s="1385"/>
      <c r="J532" s="1354"/>
      <c r="K532" s="1385"/>
      <c r="L532" s="1385"/>
      <c r="M532" s="929"/>
      <c r="N532" s="929"/>
      <c r="O532" s="930"/>
      <c r="P532" s="929"/>
      <c r="Q532" s="930"/>
      <c r="R532" s="930"/>
      <c r="S532" s="930"/>
      <c r="T532" s="930"/>
      <c r="U532" s="930"/>
      <c r="V532" s="930"/>
      <c r="W532" s="930"/>
      <c r="X532" s="930"/>
      <c r="Y532" s="930"/>
      <c r="Z532" s="929"/>
      <c r="AA532" s="1360"/>
      <c r="AB532" s="1360"/>
      <c r="AC532" s="1379"/>
      <c r="AD532" s="1383"/>
      <c r="AE532" s="1374"/>
      <c r="AF532" s="1377"/>
      <c r="AG532" s="257">
        <f>IF(L532=L531,0,IF(L532=L530,0,IF(L532=L529,0,IF(L532=L528,0,IF(L532=L527,0,IF(L532=L526,0,1))))))</f>
        <v>0</v>
      </c>
      <c r="AH532" s="257" t="s">
        <v>373</v>
      </c>
      <c r="AI532" s="257" t="str">
        <f t="shared" si="18"/>
        <v>??</v>
      </c>
      <c r="AJ532" s="286">
        <f t="shared" si="19"/>
        <v>0</v>
      </c>
    </row>
    <row r="533" spans="1:37" ht="12.95" customHeight="1" thickBot="1" x14ac:dyDescent="0.25">
      <c r="A533" s="1341"/>
      <c r="B533" s="1344"/>
      <c r="C533" s="1347"/>
      <c r="D533" s="1350"/>
      <c r="E533" s="1353"/>
      <c r="F533" s="1344"/>
      <c r="G533" s="1372"/>
      <c r="H533" s="1386"/>
      <c r="I533" s="1386"/>
      <c r="J533" s="1355"/>
      <c r="K533" s="1386"/>
      <c r="L533" s="1386"/>
      <c r="M533" s="929"/>
      <c r="N533" s="929"/>
      <c r="O533" s="930"/>
      <c r="P533" s="929"/>
      <c r="Q533" s="930"/>
      <c r="R533" s="930"/>
      <c r="S533" s="930"/>
      <c r="T533" s="930"/>
      <c r="U533" s="930"/>
      <c r="V533" s="930"/>
      <c r="W533" s="930"/>
      <c r="X533" s="930"/>
      <c r="Y533" s="930"/>
      <c r="Z533" s="929"/>
      <c r="AA533" s="1361"/>
      <c r="AB533" s="1361"/>
      <c r="AC533" s="1380"/>
      <c r="AD533" s="1384"/>
      <c r="AE533" s="1375"/>
      <c r="AF533" s="1378"/>
      <c r="AG533" s="257">
        <f>IF(L533=L532,0,IF(L533=L531,0,IF(L533=L530,0,IF(L533=L529,0,IF(L533=L528,0,IF(L532=L527,0,IF(L533=L526,0,1)))))))</f>
        <v>0</v>
      </c>
      <c r="AH533" s="257" t="s">
        <v>373</v>
      </c>
      <c r="AI533" s="257" t="str">
        <f t="shared" si="18"/>
        <v>??</v>
      </c>
      <c r="AJ533" s="286">
        <f t="shared" si="19"/>
        <v>0</v>
      </c>
    </row>
    <row r="534" spans="1:37" ht="17.100000000000001" customHeight="1" thickTop="1" thickBot="1" x14ac:dyDescent="0.35">
      <c r="A534" s="289"/>
      <c r="B534" s="290"/>
      <c r="C534" s="303" t="s">
        <v>374</v>
      </c>
      <c r="D534" s="306"/>
      <c r="E534" s="295"/>
      <c r="F534" s="306"/>
      <c r="G534" s="303"/>
      <c r="H534" s="306"/>
      <c r="I534" s="306"/>
      <c r="J534" s="306"/>
      <c r="K534" s="295"/>
      <c r="L534" s="303"/>
      <c r="M534" s="290"/>
      <c r="N534" s="290"/>
      <c r="O534" s="303"/>
      <c r="P534" s="303"/>
      <c r="Q534" s="303"/>
      <c r="R534" s="307"/>
      <c r="S534" s="307"/>
      <c r="T534" s="307"/>
      <c r="U534" s="307"/>
      <c r="V534" s="307"/>
      <c r="W534" s="307"/>
      <c r="X534" s="307"/>
      <c r="Y534" s="307"/>
      <c r="Z534" s="301"/>
      <c r="AA534" s="345">
        <f>SUM(AA535:AA538)</f>
        <v>0</v>
      </c>
      <c r="AB534" s="345"/>
      <c r="AC534" s="346">
        <f>SUM(AC535:AC538)</f>
        <v>0</v>
      </c>
      <c r="AD534" s="345">
        <f>SUM(AD535:AD538)</f>
        <v>0</v>
      </c>
      <c r="AE534" s="347"/>
      <c r="AF534" s="282" t="s">
        <v>362</v>
      </c>
      <c r="AI534" s="257" t="str">
        <f t="shared" si="18"/>
        <v>??</v>
      </c>
    </row>
    <row r="535" spans="1:37" s="274" customFormat="1" ht="15.95" customHeight="1" thickTop="1" x14ac:dyDescent="0.2">
      <c r="A535" s="311"/>
      <c r="B535" s="283"/>
      <c r="C535" s="312"/>
      <c r="D535" s="313"/>
      <c r="E535" s="314"/>
      <c r="F535" s="283"/>
      <c r="G535" s="315"/>
      <c r="H535" s="283"/>
      <c r="I535" s="283"/>
      <c r="J535" s="316"/>
      <c r="K535" s="283"/>
      <c r="L535" s="284"/>
      <c r="M535" s="284"/>
      <c r="N535" s="284"/>
      <c r="O535" s="348"/>
      <c r="P535" s="348"/>
      <c r="Q535" s="348"/>
      <c r="R535" s="317"/>
      <c r="S535" s="317"/>
      <c r="T535" s="317"/>
      <c r="U535" s="317"/>
      <c r="V535" s="317"/>
      <c r="W535" s="317"/>
      <c r="X535" s="317"/>
      <c r="Y535" s="317"/>
      <c r="Z535" s="349"/>
      <c r="AA535" s="319">
        <f>Z535</f>
        <v>0</v>
      </c>
      <c r="AB535" s="319">
        <f>IF(AA535&gt;0,26,0)</f>
        <v>0</v>
      </c>
      <c r="AC535" s="321">
        <f>IF(AA535&lt;=26,0,AA535-AB535)</f>
        <v>0</v>
      </c>
      <c r="AD535" s="322">
        <f>IF(AA535&lt;AB535,AA535,AB535)/IF(AB535=0,1,AB535)</f>
        <v>0</v>
      </c>
      <c r="AE535" s="323" t="str">
        <f>IF(AD535=1,"pe",IF(AD535&gt;0,"ne",""))</f>
        <v/>
      </c>
      <c r="AF535" s="350"/>
      <c r="AG535" s="273">
        <v>1</v>
      </c>
      <c r="AH535" s="273" t="s">
        <v>375</v>
      </c>
      <c r="AI535" s="257" t="str">
        <f t="shared" si="18"/>
        <v>??</v>
      </c>
      <c r="AJ535" s="286">
        <f>C535</f>
        <v>0</v>
      </c>
      <c r="AK535" s="326" t="str">
        <f>IF(AC535&gt;13,"Błąd","")</f>
        <v/>
      </c>
    </row>
    <row r="536" spans="1:37" s="274" customFormat="1" ht="15.95" customHeight="1" x14ac:dyDescent="0.2">
      <c r="A536" s="327"/>
      <c r="B536" s="931"/>
      <c r="C536" s="932"/>
      <c r="D536" s="933"/>
      <c r="E536" s="934"/>
      <c r="F536" s="931"/>
      <c r="G536" s="935"/>
      <c r="H536" s="931"/>
      <c r="I536" s="931"/>
      <c r="J536" s="936"/>
      <c r="K536" s="931"/>
      <c r="L536" s="929"/>
      <c r="M536" s="929"/>
      <c r="N536" s="929"/>
      <c r="O536" s="943"/>
      <c r="P536" s="943"/>
      <c r="Q536" s="943"/>
      <c r="R536" s="937"/>
      <c r="S536" s="937"/>
      <c r="T536" s="937"/>
      <c r="U536" s="937"/>
      <c r="V536" s="937"/>
      <c r="W536" s="937"/>
      <c r="X536" s="937"/>
      <c r="Y536" s="937"/>
      <c r="Z536" s="945"/>
      <c r="AA536" s="938">
        <f>Z536</f>
        <v>0</v>
      </c>
      <c r="AB536" s="938">
        <f>IF(AA536&gt;0,26,0)</f>
        <v>0</v>
      </c>
      <c r="AC536" s="940">
        <f>IF(AA536&lt;=26,0,AA536-AB536)</f>
        <v>0</v>
      </c>
      <c r="AD536" s="941">
        <f>IF(AA536&lt;AB536,AA536,AB536)/IF(AB536=0,1,AB536)</f>
        <v>0</v>
      </c>
      <c r="AE536" s="942" t="str">
        <f>IF(AD536=1,"pe",IF(AD536&gt;0,"ne",""))</f>
        <v/>
      </c>
      <c r="AF536" s="351"/>
      <c r="AG536" s="273">
        <v>1</v>
      </c>
      <c r="AH536" s="273" t="s">
        <v>375</v>
      </c>
      <c r="AI536" s="257" t="str">
        <f t="shared" si="18"/>
        <v>??</v>
      </c>
      <c r="AJ536" s="286">
        <f>C536</f>
        <v>0</v>
      </c>
      <c r="AK536" s="326" t="str">
        <f>IF(AC536&gt;13,"Błąd","")</f>
        <v/>
      </c>
    </row>
    <row r="537" spans="1:37" s="274" customFormat="1" ht="15.95" customHeight="1" x14ac:dyDescent="0.2">
      <c r="A537" s="327"/>
      <c r="B537" s="931"/>
      <c r="C537" s="932"/>
      <c r="D537" s="933"/>
      <c r="E537" s="934"/>
      <c r="F537" s="931"/>
      <c r="G537" s="935"/>
      <c r="H537" s="931"/>
      <c r="I537" s="931"/>
      <c r="J537" s="936"/>
      <c r="K537" s="931"/>
      <c r="L537" s="929"/>
      <c r="M537" s="929"/>
      <c r="N537" s="929"/>
      <c r="O537" s="943"/>
      <c r="P537" s="943"/>
      <c r="Q537" s="943"/>
      <c r="R537" s="937"/>
      <c r="S537" s="937"/>
      <c r="T537" s="937"/>
      <c r="U537" s="937"/>
      <c r="V537" s="937"/>
      <c r="W537" s="937"/>
      <c r="X537" s="937"/>
      <c r="Y537" s="937"/>
      <c r="Z537" s="945"/>
      <c r="AA537" s="938">
        <f>Z537</f>
        <v>0</v>
      </c>
      <c r="AB537" s="938">
        <f>IF(AA537&gt;0,26,0)</f>
        <v>0</v>
      </c>
      <c r="AC537" s="940">
        <f>IF(AA537&lt;=26,0,AA537-AB537)</f>
        <v>0</v>
      </c>
      <c r="AD537" s="941">
        <f>IF(AA537&lt;AB537,AA537,AB537)/IF(AB537=0,1,AB537)</f>
        <v>0</v>
      </c>
      <c r="AE537" s="942" t="str">
        <f>IF(AD537=1,"pe",IF(AD537&gt;0,"ne",""))</f>
        <v/>
      </c>
      <c r="AF537" s="351"/>
      <c r="AG537" s="273">
        <v>1</v>
      </c>
      <c r="AH537" s="273" t="s">
        <v>375</v>
      </c>
      <c r="AI537" s="257" t="str">
        <f t="shared" si="18"/>
        <v>??</v>
      </c>
      <c r="AJ537" s="286">
        <f>C537</f>
        <v>0</v>
      </c>
      <c r="AK537" s="326" t="str">
        <f>IF(AC537&gt;13,"Błąd","")</f>
        <v/>
      </c>
    </row>
    <row r="538" spans="1:37" s="274" customFormat="1" ht="15.95" customHeight="1" thickBot="1" x14ac:dyDescent="0.25">
      <c r="A538" s="329"/>
      <c r="B538" s="330"/>
      <c r="C538" s="331"/>
      <c r="D538" s="332"/>
      <c r="E538" s="333"/>
      <c r="F538" s="330"/>
      <c r="G538" s="334"/>
      <c r="H538" s="330"/>
      <c r="I538" s="330"/>
      <c r="J538" s="335"/>
      <c r="K538" s="330"/>
      <c r="L538" s="287"/>
      <c r="M538" s="287"/>
      <c r="N538" s="287"/>
      <c r="O538" s="336"/>
      <c r="P538" s="336"/>
      <c r="Q538" s="336"/>
      <c r="R538" s="337"/>
      <c r="S538" s="337"/>
      <c r="T538" s="337"/>
      <c r="U538" s="337"/>
      <c r="V538" s="337"/>
      <c r="W538" s="337"/>
      <c r="X538" s="337"/>
      <c r="Y538" s="337"/>
      <c r="Z538" s="352"/>
      <c r="AA538" s="339">
        <f>Z538</f>
        <v>0</v>
      </c>
      <c r="AB538" s="339">
        <f>IF(AA538&gt;0,26,0)</f>
        <v>0</v>
      </c>
      <c r="AC538" s="353">
        <f>IF(AA538&lt;=26,0,AA538-AB538)</f>
        <v>0</v>
      </c>
      <c r="AD538" s="342">
        <f>IF(AA538&lt;AB538,AA538,AB538)/IF(AB538=0,1,AB538)</f>
        <v>0</v>
      </c>
      <c r="AE538" s="343" t="str">
        <f>IF(AD538=1,"pe",IF(AD538&gt;0,"ne",""))</f>
        <v/>
      </c>
      <c r="AF538" s="354"/>
      <c r="AG538" s="273">
        <v>1</v>
      </c>
      <c r="AH538" s="273" t="s">
        <v>375</v>
      </c>
      <c r="AI538" s="257" t="str">
        <f t="shared" si="18"/>
        <v>??</v>
      </c>
      <c r="AJ538" s="286">
        <f>C538</f>
        <v>0</v>
      </c>
      <c r="AK538" s="326" t="str">
        <f>IF(AC538&gt;13,"Błąd","")</f>
        <v/>
      </c>
    </row>
    <row r="539" spans="1:37" ht="18" thickTop="1" thickBot="1" x14ac:dyDescent="0.35">
      <c r="A539" s="289"/>
      <c r="B539" s="290"/>
      <c r="C539" s="303" t="s">
        <v>376</v>
      </c>
      <c r="D539" s="306"/>
      <c r="E539" s="295"/>
      <c r="F539" s="306"/>
      <c r="G539" s="303"/>
      <c r="H539" s="306"/>
      <c r="I539" s="306"/>
      <c r="J539" s="306"/>
      <c r="K539" s="295"/>
      <c r="L539" s="303"/>
      <c r="M539" s="290"/>
      <c r="N539" s="290"/>
      <c r="O539" s="303"/>
      <c r="P539" s="303"/>
      <c r="Q539" s="303"/>
      <c r="R539" s="307"/>
      <c r="S539" s="307"/>
      <c r="T539" s="307"/>
      <c r="U539" s="307"/>
      <c r="V539" s="307"/>
      <c r="W539" s="307"/>
      <c r="X539" s="307"/>
      <c r="Y539" s="307"/>
      <c r="Z539" s="290"/>
      <c r="AA539" s="345">
        <f>SUM(AA540:AA544)</f>
        <v>0</v>
      </c>
      <c r="AB539" s="345"/>
      <c r="AC539" s="346">
        <f>SUM(AC540:AC544)</f>
        <v>0</v>
      </c>
      <c r="AD539" s="345">
        <f>SUM(AD540:AD544)</f>
        <v>0</v>
      </c>
      <c r="AE539" s="347"/>
      <c r="AF539" s="282" t="s">
        <v>362</v>
      </c>
      <c r="AI539" s="257" t="str">
        <f t="shared" si="18"/>
        <v>??</v>
      </c>
    </row>
    <row r="540" spans="1:37" s="274" customFormat="1" ht="15.95" customHeight="1" thickTop="1" x14ac:dyDescent="0.2">
      <c r="A540" s="311"/>
      <c r="B540" s="283"/>
      <c r="C540" s="312"/>
      <c r="D540" s="313"/>
      <c r="E540" s="314"/>
      <c r="F540" s="283"/>
      <c r="G540" s="315"/>
      <c r="H540" s="283"/>
      <c r="I540" s="283"/>
      <c r="J540" s="316"/>
      <c r="K540" s="283"/>
      <c r="L540" s="284"/>
      <c r="M540" s="284"/>
      <c r="N540" s="284"/>
      <c r="O540" s="348"/>
      <c r="P540" s="348"/>
      <c r="Q540" s="348"/>
      <c r="R540" s="317"/>
      <c r="S540" s="317"/>
      <c r="T540" s="317"/>
      <c r="U540" s="317"/>
      <c r="V540" s="317"/>
      <c r="W540" s="317"/>
      <c r="X540" s="317"/>
      <c r="Y540" s="317"/>
      <c r="Z540" s="349"/>
      <c r="AA540" s="319">
        <f>Z540</f>
        <v>0</v>
      </c>
      <c r="AB540" s="319">
        <f>IF(AA540&gt;0,30,0)</f>
        <v>0</v>
      </c>
      <c r="AC540" s="321">
        <f>IF(AA540&lt;=30,0,AA540-AB540)</f>
        <v>0</v>
      </c>
      <c r="AD540" s="322">
        <f>IF(AA540&lt;AB540,AA540,AB540)/IF(AB540=0,1,AB540)</f>
        <v>0</v>
      </c>
      <c r="AE540" s="323" t="str">
        <f>IF(AD540=1,"pe",IF(AD540&gt;0,"ne",""))</f>
        <v/>
      </c>
      <c r="AF540" s="350"/>
      <c r="AG540" s="273">
        <v>1</v>
      </c>
      <c r="AH540" s="273" t="s">
        <v>377</v>
      </c>
      <c r="AI540" s="257" t="str">
        <f t="shared" si="18"/>
        <v>??</v>
      </c>
      <c r="AJ540" s="286">
        <f>C540</f>
        <v>0</v>
      </c>
      <c r="AK540" s="326" t="str">
        <f>IF(AC540&gt;15,"Błąd","")</f>
        <v/>
      </c>
    </row>
    <row r="541" spans="1:37" s="274" customFormat="1" ht="15.95" customHeight="1" x14ac:dyDescent="0.2">
      <c r="A541" s="327"/>
      <c r="B541" s="931"/>
      <c r="C541" s="932"/>
      <c r="D541" s="933"/>
      <c r="E541" s="934"/>
      <c r="F541" s="931"/>
      <c r="G541" s="935"/>
      <c r="H541" s="931"/>
      <c r="I541" s="931"/>
      <c r="J541" s="936"/>
      <c r="K541" s="931"/>
      <c r="L541" s="929"/>
      <c r="M541" s="929"/>
      <c r="N541" s="929"/>
      <c r="O541" s="943"/>
      <c r="P541" s="943"/>
      <c r="Q541" s="943"/>
      <c r="R541" s="937"/>
      <c r="S541" s="937"/>
      <c r="T541" s="937"/>
      <c r="U541" s="937"/>
      <c r="V541" s="937"/>
      <c r="W541" s="937"/>
      <c r="X541" s="937"/>
      <c r="Y541" s="937"/>
      <c r="Z541" s="945"/>
      <c r="AA541" s="938">
        <f>Z541</f>
        <v>0</v>
      </c>
      <c r="AB541" s="938">
        <f>IF(AA541&gt;0,30,0)</f>
        <v>0</v>
      </c>
      <c r="AC541" s="940">
        <f>IF(AA541&lt;=30,0,AA541-AB541)</f>
        <v>0</v>
      </c>
      <c r="AD541" s="941">
        <f>IF(AA541&lt;AB541,AA541,AB541)/IF(AB541=0,1,AB541)</f>
        <v>0</v>
      </c>
      <c r="AE541" s="942" t="str">
        <f>IF(AD541=1,"pe",IF(AD541&gt;0,"ne",""))</f>
        <v/>
      </c>
      <c r="AF541" s="351"/>
      <c r="AG541" s="273">
        <v>1</v>
      </c>
      <c r="AH541" s="273" t="s">
        <v>377</v>
      </c>
      <c r="AI541" s="257" t="str">
        <f t="shared" si="18"/>
        <v>??</v>
      </c>
      <c r="AJ541" s="286">
        <f>C541</f>
        <v>0</v>
      </c>
      <c r="AK541" s="326" t="str">
        <f>IF(AC541&gt;15,"Błąd","")</f>
        <v/>
      </c>
    </row>
    <row r="542" spans="1:37" s="274" customFormat="1" ht="15.95" customHeight="1" x14ac:dyDescent="0.2">
      <c r="A542" s="327"/>
      <c r="B542" s="931"/>
      <c r="C542" s="932"/>
      <c r="D542" s="933"/>
      <c r="E542" s="934"/>
      <c r="F542" s="931"/>
      <c r="G542" s="935"/>
      <c r="H542" s="931"/>
      <c r="I542" s="931"/>
      <c r="J542" s="936"/>
      <c r="K542" s="931"/>
      <c r="L542" s="929"/>
      <c r="M542" s="929"/>
      <c r="N542" s="929"/>
      <c r="O542" s="943"/>
      <c r="P542" s="943"/>
      <c r="Q542" s="943"/>
      <c r="R542" s="937"/>
      <c r="S542" s="937"/>
      <c r="T542" s="937"/>
      <c r="U542" s="937"/>
      <c r="V542" s="937"/>
      <c r="W542" s="937"/>
      <c r="X542" s="937"/>
      <c r="Y542" s="937"/>
      <c r="Z542" s="945"/>
      <c r="AA542" s="938">
        <f>Z542</f>
        <v>0</v>
      </c>
      <c r="AB542" s="938">
        <f>IF(AA542&gt;0,30,0)</f>
        <v>0</v>
      </c>
      <c r="AC542" s="940">
        <f>IF(AA542&lt;=30,0,AA542-AB542)</f>
        <v>0</v>
      </c>
      <c r="AD542" s="941">
        <f>IF(AA542&lt;AB542,AA542,AB542)/IF(AB542=0,1,AB542)</f>
        <v>0</v>
      </c>
      <c r="AE542" s="942" t="str">
        <f>IF(AD542=1,"pe",IF(AD542&gt;0,"ne",""))</f>
        <v/>
      </c>
      <c r="AF542" s="328"/>
      <c r="AG542" s="273">
        <v>1</v>
      </c>
      <c r="AH542" s="273" t="s">
        <v>377</v>
      </c>
      <c r="AI542" s="257" t="str">
        <f t="shared" si="18"/>
        <v>??</v>
      </c>
      <c r="AJ542" s="286">
        <f>C542</f>
        <v>0</v>
      </c>
      <c r="AK542" s="326" t="str">
        <f>IF(AC542&gt;15,"Błąd","")</f>
        <v/>
      </c>
    </row>
    <row r="543" spans="1:37" s="274" customFormat="1" ht="15.95" customHeight="1" x14ac:dyDescent="0.2">
      <c r="A543" s="327"/>
      <c r="B543" s="931"/>
      <c r="C543" s="932"/>
      <c r="D543" s="933"/>
      <c r="E543" s="934"/>
      <c r="F543" s="931"/>
      <c r="G543" s="935"/>
      <c r="H543" s="931"/>
      <c r="I543" s="931"/>
      <c r="J543" s="936"/>
      <c r="K543" s="931"/>
      <c r="L543" s="929"/>
      <c r="M543" s="929"/>
      <c r="N543" s="929"/>
      <c r="O543" s="943"/>
      <c r="P543" s="943"/>
      <c r="Q543" s="943"/>
      <c r="R543" s="937"/>
      <c r="S543" s="937"/>
      <c r="T543" s="937"/>
      <c r="U543" s="937"/>
      <c r="V543" s="937"/>
      <c r="W543" s="937"/>
      <c r="X543" s="937"/>
      <c r="Y543" s="937"/>
      <c r="Z543" s="945"/>
      <c r="AA543" s="938">
        <f>Z543</f>
        <v>0</v>
      </c>
      <c r="AB543" s="938">
        <f>IF(AA543&gt;0,30,0)</f>
        <v>0</v>
      </c>
      <c r="AC543" s="940">
        <f>IF(AA543&lt;=30,0,AA543-AB543)</f>
        <v>0</v>
      </c>
      <c r="AD543" s="941">
        <f>IF(AA543&lt;AB543,AA543,AB543)/IF(AB543=0,1,AB543)</f>
        <v>0</v>
      </c>
      <c r="AE543" s="942" t="str">
        <f>IF(AD543=1,"pe",IF(AD543&gt;0,"ne",""))</f>
        <v/>
      </c>
      <c r="AF543" s="328"/>
      <c r="AG543" s="273">
        <v>1</v>
      </c>
      <c r="AH543" s="273" t="s">
        <v>377</v>
      </c>
      <c r="AI543" s="257" t="str">
        <f t="shared" si="18"/>
        <v>??</v>
      </c>
      <c r="AJ543" s="286">
        <f>C543</f>
        <v>0</v>
      </c>
      <c r="AK543" s="326" t="str">
        <f>IF(AC543&gt;15,"Błąd","")</f>
        <v/>
      </c>
    </row>
    <row r="544" spans="1:37" s="274" customFormat="1" ht="15.95" customHeight="1" thickBot="1" x14ac:dyDescent="0.25">
      <c r="A544" s="329"/>
      <c r="B544" s="330"/>
      <c r="C544" s="331"/>
      <c r="D544" s="332"/>
      <c r="E544" s="333"/>
      <c r="F544" s="330"/>
      <c r="G544" s="334"/>
      <c r="H544" s="330"/>
      <c r="I544" s="330"/>
      <c r="J544" s="335"/>
      <c r="K544" s="330"/>
      <c r="L544" s="287"/>
      <c r="M544" s="287"/>
      <c r="N544" s="287"/>
      <c r="O544" s="336"/>
      <c r="P544" s="336"/>
      <c r="Q544" s="336"/>
      <c r="R544" s="337"/>
      <c r="S544" s="337"/>
      <c r="T544" s="337"/>
      <c r="U544" s="337"/>
      <c r="V544" s="337"/>
      <c r="W544" s="337"/>
      <c r="X544" s="337"/>
      <c r="Y544" s="337"/>
      <c r="Z544" s="352"/>
      <c r="AA544" s="339">
        <f>Z544</f>
        <v>0</v>
      </c>
      <c r="AB544" s="339">
        <f>IF(AA544&gt;0,30,0)</f>
        <v>0</v>
      </c>
      <c r="AC544" s="353">
        <f>IF(AA544&lt;=30,0,AA544-AB544)</f>
        <v>0</v>
      </c>
      <c r="AD544" s="342">
        <f>IF(AA544&lt;AB544,AA544,AB544)/IF(AB544=0,1,AB544)</f>
        <v>0</v>
      </c>
      <c r="AE544" s="343" t="str">
        <f>IF(AD544=1,"pe",IF(AD544&gt;0,"ne",""))</f>
        <v/>
      </c>
      <c r="AF544" s="344"/>
      <c r="AG544" s="273">
        <v>1</v>
      </c>
      <c r="AH544" s="273" t="s">
        <v>377</v>
      </c>
      <c r="AI544" s="257" t="str">
        <f t="shared" si="18"/>
        <v>??</v>
      </c>
      <c r="AJ544" s="286">
        <f>C544</f>
        <v>0</v>
      </c>
      <c r="AK544" s="326" t="str">
        <f>IF(AC544&gt;15,"Błąd","")</f>
        <v/>
      </c>
    </row>
    <row r="545" spans="1:37" s="274" customFormat="1" ht="15.95" customHeight="1" thickTop="1" thickBot="1" x14ac:dyDescent="0.35">
      <c r="A545" s="289"/>
      <c r="B545" s="290"/>
      <c r="C545" s="303" t="s">
        <v>378</v>
      </c>
      <c r="D545" s="306"/>
      <c r="E545" s="295"/>
      <c r="F545" s="306"/>
      <c r="G545" s="303"/>
      <c r="H545" s="306"/>
      <c r="I545" s="306"/>
      <c r="J545" s="306"/>
      <c r="K545" s="295"/>
      <c r="L545" s="303"/>
      <c r="M545" s="290"/>
      <c r="N545" s="290"/>
      <c r="O545" s="303"/>
      <c r="P545" s="303"/>
      <c r="Q545" s="303"/>
      <c r="R545" s="307"/>
      <c r="S545" s="307"/>
      <c r="T545" s="307"/>
      <c r="U545" s="307"/>
      <c r="V545" s="307"/>
      <c r="W545" s="307"/>
      <c r="X545" s="307"/>
      <c r="Y545" s="307"/>
      <c r="Z545" s="290"/>
      <c r="AA545" s="345">
        <f>SUM(AA546:AA585)</f>
        <v>0</v>
      </c>
      <c r="AB545" s="345"/>
      <c r="AC545" s="346">
        <f>SUM(AC546:AC585)</f>
        <v>0</v>
      </c>
      <c r="AD545" s="345">
        <f>SUM(AD546:AD585)</f>
        <v>0</v>
      </c>
      <c r="AE545" s="347"/>
      <c r="AF545" s="282" t="s">
        <v>362</v>
      </c>
      <c r="AG545" s="257"/>
      <c r="AH545" s="257"/>
      <c r="AI545" s="257" t="str">
        <f t="shared" si="18"/>
        <v>??</v>
      </c>
      <c r="AJ545" s="258"/>
      <c r="AK545" s="258"/>
    </row>
    <row r="546" spans="1:37" ht="12.95" customHeight="1" thickTop="1" x14ac:dyDescent="0.2">
      <c r="A546" s="1339"/>
      <c r="B546" s="1342"/>
      <c r="C546" s="1345"/>
      <c r="D546" s="1348"/>
      <c r="E546" s="1351"/>
      <c r="F546" s="1343"/>
      <c r="G546" s="1370"/>
      <c r="H546" s="1342"/>
      <c r="I546" s="283"/>
      <c r="J546" s="1354"/>
      <c r="K546" s="1342"/>
      <c r="L546" s="1358"/>
      <c r="M546" s="929"/>
      <c r="N546" s="929"/>
      <c r="O546" s="930"/>
      <c r="P546" s="929"/>
      <c r="Q546" s="930"/>
      <c r="R546" s="930"/>
      <c r="S546" s="930"/>
      <c r="T546" s="930"/>
      <c r="U546" s="930"/>
      <c r="V546" s="930"/>
      <c r="W546" s="930"/>
      <c r="X546" s="930"/>
      <c r="Y546" s="930"/>
      <c r="Z546" s="929"/>
      <c r="AA546" s="1359">
        <f>SUM(O546:Z553)</f>
        <v>0</v>
      </c>
      <c r="AB546" s="1387"/>
      <c r="AC546" s="1365">
        <f>IF((AA546-AB546)&gt;=0,AA546-AB546,0)</f>
        <v>0</v>
      </c>
      <c r="AD546" s="1382">
        <f>IF(AA546&lt;AB546,AA546,AB546)/IF(AB546=0,1,AB546)</f>
        <v>0</v>
      </c>
      <c r="AE546" s="1373" t="str">
        <f>IF(AD546=1,"pe",IF(AD546&gt;0,"ne",""))</f>
        <v/>
      </c>
      <c r="AF546" s="1376"/>
      <c r="AG546" s="257">
        <v>1</v>
      </c>
      <c r="AH546" s="257" t="s">
        <v>369</v>
      </c>
      <c r="AI546" s="257" t="str">
        <f t="shared" si="18"/>
        <v>??</v>
      </c>
      <c r="AJ546" s="286">
        <f>C546</f>
        <v>0</v>
      </c>
    </row>
    <row r="547" spans="1:37" ht="12.95" customHeight="1" x14ac:dyDescent="0.2">
      <c r="A547" s="1340"/>
      <c r="B547" s="1343"/>
      <c r="C547" s="1346"/>
      <c r="D547" s="1349"/>
      <c r="E547" s="1352"/>
      <c r="F547" s="1343"/>
      <c r="G547" s="1371"/>
      <c r="H547" s="1385"/>
      <c r="I547" s="1381"/>
      <c r="J547" s="1354"/>
      <c r="K547" s="1385"/>
      <c r="L547" s="1385"/>
      <c r="M547" s="929"/>
      <c r="N547" s="929"/>
      <c r="O547" s="930"/>
      <c r="P547" s="929"/>
      <c r="Q547" s="930"/>
      <c r="R547" s="930"/>
      <c r="S547" s="930"/>
      <c r="T547" s="930"/>
      <c r="U547" s="930"/>
      <c r="V547" s="930"/>
      <c r="W547" s="930"/>
      <c r="X547" s="930"/>
      <c r="Y547" s="930"/>
      <c r="Z547" s="929"/>
      <c r="AA547" s="1360"/>
      <c r="AB547" s="1388"/>
      <c r="AC547" s="1366"/>
      <c r="AD547" s="1383"/>
      <c r="AE547" s="1374"/>
      <c r="AF547" s="1377"/>
      <c r="AG547" s="257">
        <f>IF(L547=L546,0,1)</f>
        <v>0</v>
      </c>
      <c r="AH547" s="257" t="s">
        <v>369</v>
      </c>
      <c r="AI547" s="257" t="str">
        <f t="shared" si="18"/>
        <v>??</v>
      </c>
      <c r="AJ547" s="286">
        <f>AJ546</f>
        <v>0</v>
      </c>
    </row>
    <row r="548" spans="1:37" ht="12.95" customHeight="1" x14ac:dyDescent="0.2">
      <c r="A548" s="1340"/>
      <c r="B548" s="1343"/>
      <c r="C548" s="1346"/>
      <c r="D548" s="1349"/>
      <c r="E548" s="1352"/>
      <c r="F548" s="1343"/>
      <c r="G548" s="1371"/>
      <c r="H548" s="1385"/>
      <c r="I548" s="1385"/>
      <c r="J548" s="1354"/>
      <c r="K548" s="1385"/>
      <c r="L548" s="1385"/>
      <c r="M548" s="929"/>
      <c r="N548" s="929"/>
      <c r="O548" s="930"/>
      <c r="P548" s="929"/>
      <c r="Q548" s="930"/>
      <c r="R548" s="930"/>
      <c r="S548" s="930"/>
      <c r="T548" s="930"/>
      <c r="U548" s="930"/>
      <c r="V548" s="930"/>
      <c r="W548" s="930"/>
      <c r="X548" s="930"/>
      <c r="Y548" s="930"/>
      <c r="Z548" s="929"/>
      <c r="AA548" s="1360"/>
      <c r="AB548" s="1388"/>
      <c r="AC548" s="1366"/>
      <c r="AD548" s="1383"/>
      <c r="AE548" s="1374"/>
      <c r="AF548" s="1377"/>
      <c r="AG548" s="257">
        <f>IF(L548=L547,0,IF(L548=L546,0,1))</f>
        <v>0</v>
      </c>
      <c r="AH548" s="257" t="s">
        <v>369</v>
      </c>
      <c r="AI548" s="257" t="str">
        <f t="shared" si="18"/>
        <v>??</v>
      </c>
      <c r="AJ548" s="286">
        <f t="shared" ref="AJ548:AJ553" si="20">AJ547</f>
        <v>0</v>
      </c>
    </row>
    <row r="549" spans="1:37" ht="12.95" customHeight="1" x14ac:dyDescent="0.2">
      <c r="A549" s="1340"/>
      <c r="B549" s="1343"/>
      <c r="C549" s="1346"/>
      <c r="D549" s="1349"/>
      <c r="E549" s="1352"/>
      <c r="F549" s="1343"/>
      <c r="G549" s="1371"/>
      <c r="H549" s="1385"/>
      <c r="I549" s="1385"/>
      <c r="J549" s="1354"/>
      <c r="K549" s="1385"/>
      <c r="L549" s="1385"/>
      <c r="M549" s="929"/>
      <c r="N549" s="929"/>
      <c r="O549" s="930"/>
      <c r="P549" s="929"/>
      <c r="Q549" s="930"/>
      <c r="R549" s="930"/>
      <c r="S549" s="930"/>
      <c r="T549" s="930"/>
      <c r="U549" s="930"/>
      <c r="V549" s="930"/>
      <c r="W549" s="930"/>
      <c r="X549" s="930"/>
      <c r="Y549" s="930"/>
      <c r="Z549" s="929"/>
      <c r="AA549" s="1360"/>
      <c r="AB549" s="1388"/>
      <c r="AC549" s="1366"/>
      <c r="AD549" s="1383"/>
      <c r="AE549" s="1374"/>
      <c r="AF549" s="1377"/>
      <c r="AG549" s="257">
        <f>IF(L549=L548,0,IF(L549=L547,0,IF(L549=L546,0,1)))</f>
        <v>0</v>
      </c>
      <c r="AH549" s="257" t="s">
        <v>369</v>
      </c>
      <c r="AI549" s="257" t="str">
        <f t="shared" si="18"/>
        <v>??</v>
      </c>
      <c r="AJ549" s="286">
        <f t="shared" si="20"/>
        <v>0</v>
      </c>
    </row>
    <row r="550" spans="1:37" ht="12.95" customHeight="1" x14ac:dyDescent="0.2">
      <c r="A550" s="1340"/>
      <c r="B550" s="1343"/>
      <c r="C550" s="1346"/>
      <c r="D550" s="1349"/>
      <c r="E550" s="1352"/>
      <c r="F550" s="1343"/>
      <c r="G550" s="1371"/>
      <c r="H550" s="1385"/>
      <c r="I550" s="1385"/>
      <c r="J550" s="1354"/>
      <c r="K550" s="1385"/>
      <c r="L550" s="1385"/>
      <c r="M550" s="929"/>
      <c r="N550" s="929"/>
      <c r="O550" s="930"/>
      <c r="P550" s="929"/>
      <c r="Q550" s="930"/>
      <c r="R550" s="930"/>
      <c r="S550" s="930"/>
      <c r="T550" s="930"/>
      <c r="U550" s="930"/>
      <c r="V550" s="930"/>
      <c r="W550" s="930"/>
      <c r="X550" s="930"/>
      <c r="Y550" s="930"/>
      <c r="Z550" s="929"/>
      <c r="AA550" s="1360"/>
      <c r="AB550" s="1388"/>
      <c r="AC550" s="1366"/>
      <c r="AD550" s="1383"/>
      <c r="AE550" s="1374"/>
      <c r="AF550" s="1377"/>
      <c r="AG550" s="257">
        <f>IF(L550=L549,0,IF(L550=L548,0,IF(L550=L547,0,IF(L550=L546,0,1))))</f>
        <v>0</v>
      </c>
      <c r="AH550" s="257" t="s">
        <v>369</v>
      </c>
      <c r="AI550" s="257" t="str">
        <f t="shared" si="18"/>
        <v>??</v>
      </c>
      <c r="AJ550" s="286">
        <f t="shared" si="20"/>
        <v>0</v>
      </c>
    </row>
    <row r="551" spans="1:37" ht="12.95" customHeight="1" x14ac:dyDescent="0.2">
      <c r="A551" s="1340"/>
      <c r="B551" s="1343"/>
      <c r="C551" s="1346"/>
      <c r="D551" s="1349"/>
      <c r="E551" s="1352"/>
      <c r="F551" s="1343"/>
      <c r="G551" s="1371"/>
      <c r="H551" s="1385"/>
      <c r="I551" s="1385"/>
      <c r="J551" s="1354"/>
      <c r="K551" s="1385"/>
      <c r="L551" s="1385"/>
      <c r="M551" s="929"/>
      <c r="N551" s="929"/>
      <c r="O551" s="930"/>
      <c r="P551" s="929"/>
      <c r="Q551" s="930"/>
      <c r="R551" s="930"/>
      <c r="S551" s="930"/>
      <c r="T551" s="930"/>
      <c r="U551" s="930"/>
      <c r="V551" s="930"/>
      <c r="W551" s="930"/>
      <c r="X551" s="930"/>
      <c r="Y551" s="930"/>
      <c r="Z551" s="929"/>
      <c r="AA551" s="1360"/>
      <c r="AB551" s="1388"/>
      <c r="AC551" s="1379" t="str">
        <f>IF(AC546=0,"",IF(AC546&gt;AB546/2,"Błąd",""))</f>
        <v/>
      </c>
      <c r="AD551" s="1383"/>
      <c r="AE551" s="1374"/>
      <c r="AF551" s="1377"/>
      <c r="AG551" s="257">
        <f>IF(L551=L550,0,IF(L551=L549,0,IF(L551=L548,0,IF(L551=L547,0,IF(L551=L546,0,1)))))</f>
        <v>0</v>
      </c>
      <c r="AH551" s="257" t="s">
        <v>369</v>
      </c>
      <c r="AI551" s="257" t="str">
        <f t="shared" si="18"/>
        <v>??</v>
      </c>
      <c r="AJ551" s="286">
        <f t="shared" si="20"/>
        <v>0</v>
      </c>
    </row>
    <row r="552" spans="1:37" ht="12.95" customHeight="1" x14ac:dyDescent="0.2">
      <c r="A552" s="1340"/>
      <c r="B552" s="1343"/>
      <c r="C552" s="1346"/>
      <c r="D552" s="1349"/>
      <c r="E552" s="1352"/>
      <c r="F552" s="1343"/>
      <c r="G552" s="1371"/>
      <c r="H552" s="1385"/>
      <c r="I552" s="1385"/>
      <c r="J552" s="1354"/>
      <c r="K552" s="1385"/>
      <c r="L552" s="1385"/>
      <c r="M552" s="929"/>
      <c r="N552" s="929"/>
      <c r="O552" s="930"/>
      <c r="P552" s="929"/>
      <c r="Q552" s="930"/>
      <c r="R552" s="930"/>
      <c r="S552" s="930"/>
      <c r="T552" s="930"/>
      <c r="U552" s="930"/>
      <c r="V552" s="930"/>
      <c r="W552" s="930"/>
      <c r="X552" s="930"/>
      <c r="Y552" s="930"/>
      <c r="Z552" s="929"/>
      <c r="AA552" s="1360"/>
      <c r="AB552" s="1388"/>
      <c r="AC552" s="1379"/>
      <c r="AD552" s="1383"/>
      <c r="AE552" s="1374"/>
      <c r="AF552" s="1377"/>
      <c r="AG552" s="257">
        <f>IF(L552=L551,0,IF(L552=L550,0,IF(L552=L549,0,IF(L552=L548,0,IF(L552=L547,0,IF(L552=L546,0,1))))))</f>
        <v>0</v>
      </c>
      <c r="AH552" s="257" t="s">
        <v>369</v>
      </c>
      <c r="AI552" s="257" t="str">
        <f t="shared" si="18"/>
        <v>??</v>
      </c>
      <c r="AJ552" s="286">
        <f t="shared" si="20"/>
        <v>0</v>
      </c>
    </row>
    <row r="553" spans="1:37" ht="12.95" customHeight="1" thickBot="1" x14ac:dyDescent="0.25">
      <c r="A553" s="1341"/>
      <c r="B553" s="1344"/>
      <c r="C553" s="1347"/>
      <c r="D553" s="1350"/>
      <c r="E553" s="1353"/>
      <c r="F553" s="1344"/>
      <c r="G553" s="1372"/>
      <c r="H553" s="1386"/>
      <c r="I553" s="1386"/>
      <c r="J553" s="1355"/>
      <c r="K553" s="1386"/>
      <c r="L553" s="1386"/>
      <c r="M553" s="287"/>
      <c r="N553" s="287"/>
      <c r="O553" s="288"/>
      <c r="P553" s="287"/>
      <c r="Q553" s="288"/>
      <c r="R553" s="288"/>
      <c r="S553" s="288"/>
      <c r="T553" s="288"/>
      <c r="U553" s="288"/>
      <c r="V553" s="288"/>
      <c r="W553" s="288"/>
      <c r="X553" s="288"/>
      <c r="Y553" s="288"/>
      <c r="Z553" s="287"/>
      <c r="AA553" s="1361"/>
      <c r="AB553" s="1389"/>
      <c r="AC553" s="1380"/>
      <c r="AD553" s="1384"/>
      <c r="AE553" s="1375"/>
      <c r="AF553" s="1378"/>
      <c r="AG553" s="257">
        <f>IF(L553=L552,0,IF(L553=L551,0,IF(L553=L550,0,IF(L553=L549,0,IF(L553=L548,0,IF(L552=L547,0,IF(L553=L546,0,1)))))))</f>
        <v>0</v>
      </c>
      <c r="AH553" s="257" t="s">
        <v>369</v>
      </c>
      <c r="AI553" s="257" t="str">
        <f t="shared" si="18"/>
        <v>??</v>
      </c>
      <c r="AJ553" s="286">
        <f t="shared" si="20"/>
        <v>0</v>
      </c>
    </row>
    <row r="554" spans="1:37" ht="12.95" customHeight="1" thickTop="1" x14ac:dyDescent="0.2">
      <c r="A554" s="1339"/>
      <c r="B554" s="1342"/>
      <c r="C554" s="1345"/>
      <c r="D554" s="1348"/>
      <c r="E554" s="1351"/>
      <c r="F554" s="1343"/>
      <c r="G554" s="1370"/>
      <c r="H554" s="1342"/>
      <c r="I554" s="283"/>
      <c r="J554" s="1354"/>
      <c r="K554" s="1342"/>
      <c r="L554" s="1358"/>
      <c r="M554" s="284"/>
      <c r="N554" s="284"/>
      <c r="O554" s="285"/>
      <c r="P554" s="284"/>
      <c r="Q554" s="285"/>
      <c r="R554" s="285"/>
      <c r="S554" s="285"/>
      <c r="T554" s="285"/>
      <c r="U554" s="285"/>
      <c r="V554" s="285"/>
      <c r="W554" s="285"/>
      <c r="X554" s="285"/>
      <c r="Y554" s="285"/>
      <c r="Z554" s="284"/>
      <c r="AA554" s="1359">
        <f>SUM(O554:Z561)</f>
        <v>0</v>
      </c>
      <c r="AB554" s="1387"/>
      <c r="AC554" s="1365">
        <f>IF((AA554-AB554)&gt;=0,AA554-AB554,0)</f>
        <v>0</v>
      </c>
      <c r="AD554" s="1382">
        <f>IF(AA554&lt;AB554,AA554,AB554)/IF(AB554=0,1,AB554)</f>
        <v>0</v>
      </c>
      <c r="AE554" s="1373" t="str">
        <f>IF(AD554=1,"pe",IF(AD554&gt;0,"ne",""))</f>
        <v/>
      </c>
      <c r="AF554" s="1376"/>
      <c r="AG554" s="257">
        <v>1</v>
      </c>
      <c r="AH554" s="257" t="s">
        <v>369</v>
      </c>
      <c r="AI554" s="257" t="str">
        <f t="shared" si="18"/>
        <v>??</v>
      </c>
      <c r="AJ554" s="286">
        <f>C554</f>
        <v>0</v>
      </c>
    </row>
    <row r="555" spans="1:37" ht="12.95" customHeight="1" x14ac:dyDescent="0.2">
      <c r="A555" s="1340"/>
      <c r="B555" s="1343"/>
      <c r="C555" s="1346"/>
      <c r="D555" s="1349"/>
      <c r="E555" s="1352"/>
      <c r="F555" s="1343"/>
      <c r="G555" s="1371"/>
      <c r="H555" s="1385"/>
      <c r="I555" s="1381"/>
      <c r="J555" s="1354"/>
      <c r="K555" s="1385"/>
      <c r="L555" s="1385"/>
      <c r="M555" s="929"/>
      <c r="N555" s="929"/>
      <c r="O555" s="930"/>
      <c r="P555" s="929"/>
      <c r="Q555" s="930"/>
      <c r="R555" s="930"/>
      <c r="S555" s="930"/>
      <c r="T555" s="930"/>
      <c r="U555" s="930"/>
      <c r="V555" s="930"/>
      <c r="W555" s="930"/>
      <c r="X555" s="930"/>
      <c r="Y555" s="930"/>
      <c r="Z555" s="929"/>
      <c r="AA555" s="1360"/>
      <c r="AB555" s="1388"/>
      <c r="AC555" s="1366"/>
      <c r="AD555" s="1383"/>
      <c r="AE555" s="1374"/>
      <c r="AF555" s="1377"/>
      <c r="AG555" s="257">
        <f>IF(L555=L554,0,1)</f>
        <v>0</v>
      </c>
      <c r="AH555" s="257" t="s">
        <v>369</v>
      </c>
      <c r="AI555" s="257" t="str">
        <f t="shared" si="18"/>
        <v>??</v>
      </c>
      <c r="AJ555" s="286">
        <f t="shared" ref="AJ555:AJ585" si="21">AJ554</f>
        <v>0</v>
      </c>
    </row>
    <row r="556" spans="1:37" ht="12.95" customHeight="1" x14ac:dyDescent="0.2">
      <c r="A556" s="1340"/>
      <c r="B556" s="1343"/>
      <c r="C556" s="1346"/>
      <c r="D556" s="1349"/>
      <c r="E556" s="1352"/>
      <c r="F556" s="1343"/>
      <c r="G556" s="1371"/>
      <c r="H556" s="1385"/>
      <c r="I556" s="1385"/>
      <c r="J556" s="1354"/>
      <c r="K556" s="1385"/>
      <c r="L556" s="1385"/>
      <c r="M556" s="929"/>
      <c r="N556" s="929"/>
      <c r="O556" s="930"/>
      <c r="P556" s="929"/>
      <c r="Q556" s="930"/>
      <c r="R556" s="930"/>
      <c r="S556" s="930"/>
      <c r="T556" s="930"/>
      <c r="U556" s="930"/>
      <c r="V556" s="930"/>
      <c r="W556" s="930"/>
      <c r="X556" s="930"/>
      <c r="Y556" s="930"/>
      <c r="Z556" s="929"/>
      <c r="AA556" s="1360"/>
      <c r="AB556" s="1388"/>
      <c r="AC556" s="1366"/>
      <c r="AD556" s="1383"/>
      <c r="AE556" s="1374"/>
      <c r="AF556" s="1377"/>
      <c r="AG556" s="257">
        <f>IF(L556=L555,0,IF(L556=L554,0,1))</f>
        <v>0</v>
      </c>
      <c r="AH556" s="257" t="s">
        <v>369</v>
      </c>
      <c r="AI556" s="257" t="str">
        <f t="shared" si="18"/>
        <v>??</v>
      </c>
      <c r="AJ556" s="286">
        <f t="shared" si="21"/>
        <v>0</v>
      </c>
    </row>
    <row r="557" spans="1:37" ht="12.95" customHeight="1" x14ac:dyDescent="0.2">
      <c r="A557" s="1340"/>
      <c r="B557" s="1343"/>
      <c r="C557" s="1346"/>
      <c r="D557" s="1349"/>
      <c r="E557" s="1352"/>
      <c r="F557" s="1343"/>
      <c r="G557" s="1371"/>
      <c r="H557" s="1385"/>
      <c r="I557" s="1385"/>
      <c r="J557" s="1354"/>
      <c r="K557" s="1385"/>
      <c r="L557" s="1385"/>
      <c r="M557" s="929"/>
      <c r="N557" s="929"/>
      <c r="O557" s="930"/>
      <c r="P557" s="929"/>
      <c r="Q557" s="930"/>
      <c r="R557" s="930"/>
      <c r="S557" s="930"/>
      <c r="T557" s="930"/>
      <c r="U557" s="930"/>
      <c r="V557" s="930"/>
      <c r="W557" s="930"/>
      <c r="X557" s="930"/>
      <c r="Y557" s="930"/>
      <c r="Z557" s="929"/>
      <c r="AA557" s="1360"/>
      <c r="AB557" s="1388"/>
      <c r="AC557" s="1366"/>
      <c r="AD557" s="1383"/>
      <c r="AE557" s="1374"/>
      <c r="AF557" s="1377"/>
      <c r="AG557" s="257">
        <f>IF(L557=L556,0,IF(L557=L555,0,IF(L557=L554,0,1)))</f>
        <v>0</v>
      </c>
      <c r="AH557" s="257" t="s">
        <v>369</v>
      </c>
      <c r="AI557" s="257" t="str">
        <f t="shared" si="18"/>
        <v>??</v>
      </c>
      <c r="AJ557" s="286">
        <f t="shared" si="21"/>
        <v>0</v>
      </c>
    </row>
    <row r="558" spans="1:37" ht="12.95" customHeight="1" x14ac:dyDescent="0.2">
      <c r="A558" s="1340"/>
      <c r="B558" s="1343"/>
      <c r="C558" s="1346"/>
      <c r="D558" s="1349"/>
      <c r="E558" s="1352"/>
      <c r="F558" s="1343"/>
      <c r="G558" s="1371"/>
      <c r="H558" s="1385"/>
      <c r="I558" s="1385"/>
      <c r="J558" s="1354"/>
      <c r="K558" s="1385"/>
      <c r="L558" s="1385"/>
      <c r="M558" s="929"/>
      <c r="N558" s="929"/>
      <c r="O558" s="930"/>
      <c r="P558" s="929"/>
      <c r="Q558" s="930"/>
      <c r="R558" s="930"/>
      <c r="S558" s="930"/>
      <c r="T558" s="930"/>
      <c r="U558" s="930"/>
      <c r="V558" s="930"/>
      <c r="W558" s="930"/>
      <c r="X558" s="930"/>
      <c r="Y558" s="930"/>
      <c r="Z558" s="929"/>
      <c r="AA558" s="1360"/>
      <c r="AB558" s="1388"/>
      <c r="AC558" s="1366"/>
      <c r="AD558" s="1383"/>
      <c r="AE558" s="1374"/>
      <c r="AF558" s="1377"/>
      <c r="AG558" s="257">
        <f>IF(L558=L557,0,IF(L558=L556,0,IF(L558=L555,0,IF(L558=L554,0,1))))</f>
        <v>0</v>
      </c>
      <c r="AH558" s="257" t="s">
        <v>369</v>
      </c>
      <c r="AI558" s="257" t="str">
        <f t="shared" si="18"/>
        <v>??</v>
      </c>
      <c r="AJ558" s="286">
        <f t="shared" si="21"/>
        <v>0</v>
      </c>
    </row>
    <row r="559" spans="1:37" ht="12.95" customHeight="1" x14ac:dyDescent="0.2">
      <c r="A559" s="1340"/>
      <c r="B559" s="1343"/>
      <c r="C559" s="1346"/>
      <c r="D559" s="1349"/>
      <c r="E559" s="1352"/>
      <c r="F559" s="1343"/>
      <c r="G559" s="1371"/>
      <c r="H559" s="1385"/>
      <c r="I559" s="1385"/>
      <c r="J559" s="1354"/>
      <c r="K559" s="1385"/>
      <c r="L559" s="1385"/>
      <c r="M559" s="929"/>
      <c r="N559" s="929"/>
      <c r="O559" s="930"/>
      <c r="P559" s="929"/>
      <c r="Q559" s="930"/>
      <c r="R559" s="930"/>
      <c r="S559" s="930"/>
      <c r="T559" s="930"/>
      <c r="U559" s="930"/>
      <c r="V559" s="930"/>
      <c r="W559" s="930"/>
      <c r="X559" s="930"/>
      <c r="Y559" s="930"/>
      <c r="Z559" s="929"/>
      <c r="AA559" s="1360"/>
      <c r="AB559" s="1388"/>
      <c r="AC559" s="1379" t="str">
        <f>IF(AC554=0,"",IF(AC554&gt;AB554/2,"Błąd",""))</f>
        <v/>
      </c>
      <c r="AD559" s="1383"/>
      <c r="AE559" s="1374"/>
      <c r="AF559" s="1377"/>
      <c r="AG559" s="257">
        <f>IF(L559=L558,0,IF(L559=L557,0,IF(L559=L556,0,IF(L559=L555,0,IF(L559=L554,0,1)))))</f>
        <v>0</v>
      </c>
      <c r="AH559" s="257" t="s">
        <v>369</v>
      </c>
      <c r="AI559" s="257" t="str">
        <f t="shared" si="18"/>
        <v>??</v>
      </c>
      <c r="AJ559" s="286">
        <f t="shared" si="21"/>
        <v>0</v>
      </c>
    </row>
    <row r="560" spans="1:37" ht="12.95" customHeight="1" x14ac:dyDescent="0.2">
      <c r="A560" s="1340"/>
      <c r="B560" s="1343"/>
      <c r="C560" s="1346"/>
      <c r="D560" s="1349"/>
      <c r="E560" s="1352"/>
      <c r="F560" s="1343"/>
      <c r="G560" s="1371"/>
      <c r="H560" s="1385"/>
      <c r="I560" s="1385"/>
      <c r="J560" s="1354"/>
      <c r="K560" s="1385"/>
      <c r="L560" s="1385"/>
      <c r="M560" s="929"/>
      <c r="N560" s="929"/>
      <c r="O560" s="930"/>
      <c r="P560" s="929"/>
      <c r="Q560" s="930"/>
      <c r="R560" s="930"/>
      <c r="S560" s="930"/>
      <c r="T560" s="930"/>
      <c r="U560" s="930"/>
      <c r="V560" s="930"/>
      <c r="W560" s="930"/>
      <c r="X560" s="930"/>
      <c r="Y560" s="930"/>
      <c r="Z560" s="929"/>
      <c r="AA560" s="1360"/>
      <c r="AB560" s="1388"/>
      <c r="AC560" s="1379"/>
      <c r="AD560" s="1383"/>
      <c r="AE560" s="1374"/>
      <c r="AF560" s="1377"/>
      <c r="AG560" s="257">
        <f>IF(L560=L559,0,IF(L560=L558,0,IF(L560=L557,0,IF(L560=L556,0,IF(L560=L555,0,IF(L560=L554,0,1))))))</f>
        <v>0</v>
      </c>
      <c r="AH560" s="257" t="s">
        <v>369</v>
      </c>
      <c r="AI560" s="257" t="str">
        <f t="shared" si="18"/>
        <v>??</v>
      </c>
      <c r="AJ560" s="286">
        <f t="shared" si="21"/>
        <v>0</v>
      </c>
    </row>
    <row r="561" spans="1:36" ht="12.95" customHeight="1" thickBot="1" x14ac:dyDescent="0.25">
      <c r="A561" s="1341"/>
      <c r="B561" s="1344"/>
      <c r="C561" s="1347"/>
      <c r="D561" s="1350"/>
      <c r="E561" s="1353"/>
      <c r="F561" s="1344"/>
      <c r="G561" s="1372"/>
      <c r="H561" s="1386"/>
      <c r="I561" s="1386"/>
      <c r="J561" s="1355"/>
      <c r="K561" s="1386"/>
      <c r="L561" s="1386"/>
      <c r="M561" s="287"/>
      <c r="N561" s="287"/>
      <c r="O561" s="288"/>
      <c r="P561" s="287"/>
      <c r="Q561" s="288"/>
      <c r="R561" s="288"/>
      <c r="S561" s="288"/>
      <c r="T561" s="288"/>
      <c r="U561" s="288"/>
      <c r="V561" s="288"/>
      <c r="W561" s="288"/>
      <c r="X561" s="288"/>
      <c r="Y561" s="288"/>
      <c r="Z561" s="287"/>
      <c r="AA561" s="1361"/>
      <c r="AB561" s="1389"/>
      <c r="AC561" s="1380"/>
      <c r="AD561" s="1384"/>
      <c r="AE561" s="1375"/>
      <c r="AF561" s="1378"/>
      <c r="AG561" s="257">
        <f>IF(L561=L560,0,IF(L561=L559,0,IF(L561=L558,0,IF(L561=L557,0,IF(L561=L556,0,IF(L560=L555,0,IF(L561=L554,0,1)))))))</f>
        <v>0</v>
      </c>
      <c r="AH561" s="257" t="s">
        <v>369</v>
      </c>
      <c r="AI561" s="257" t="str">
        <f t="shared" si="18"/>
        <v>??</v>
      </c>
      <c r="AJ561" s="286">
        <f t="shared" si="21"/>
        <v>0</v>
      </c>
    </row>
    <row r="562" spans="1:36" ht="12.95" customHeight="1" thickTop="1" x14ac:dyDescent="0.2">
      <c r="A562" s="1339"/>
      <c r="B562" s="1342"/>
      <c r="C562" s="1345"/>
      <c r="D562" s="1348"/>
      <c r="E562" s="1351"/>
      <c r="F562" s="1343"/>
      <c r="G562" s="1370"/>
      <c r="H562" s="1342"/>
      <c r="I562" s="283"/>
      <c r="J562" s="1354"/>
      <c r="K562" s="1342"/>
      <c r="L562" s="1358"/>
      <c r="M562" s="284"/>
      <c r="N562" s="284"/>
      <c r="O562" s="285"/>
      <c r="P562" s="284"/>
      <c r="Q562" s="285"/>
      <c r="R562" s="285"/>
      <c r="S562" s="285"/>
      <c r="T562" s="285"/>
      <c r="U562" s="285"/>
      <c r="V562" s="285"/>
      <c r="W562" s="285"/>
      <c r="X562" s="285"/>
      <c r="Y562" s="285"/>
      <c r="Z562" s="284"/>
      <c r="AA562" s="1359">
        <f>SUM(O562:Z569)</f>
        <v>0</v>
      </c>
      <c r="AB562" s="1387"/>
      <c r="AC562" s="1365">
        <f t="shared" ref="AC562" si="22">IF((AA562-AB562)&gt;=0,AA562-AB562,0)</f>
        <v>0</v>
      </c>
      <c r="AD562" s="1382">
        <f>IF(AA562&lt;AB562,AA562,AB562)/IF(AB562=0,1,AB562)</f>
        <v>0</v>
      </c>
      <c r="AE562" s="1373" t="str">
        <f>IF(AD562=1,"pe",IF(AD562&gt;0,"ne",""))</f>
        <v/>
      </c>
      <c r="AF562" s="1376"/>
      <c r="AG562" s="257">
        <v>1</v>
      </c>
      <c r="AH562" s="257" t="s">
        <v>369</v>
      </c>
      <c r="AI562" s="257" t="str">
        <f t="shared" si="18"/>
        <v>??</v>
      </c>
      <c r="AJ562" s="286">
        <f>C562</f>
        <v>0</v>
      </c>
    </row>
    <row r="563" spans="1:36" ht="12.95" customHeight="1" x14ac:dyDescent="0.2">
      <c r="A563" s="1340"/>
      <c r="B563" s="1343"/>
      <c r="C563" s="1346"/>
      <c r="D563" s="1349"/>
      <c r="E563" s="1352"/>
      <c r="F563" s="1343"/>
      <c r="G563" s="1371"/>
      <c r="H563" s="1385"/>
      <c r="I563" s="1381"/>
      <c r="J563" s="1354"/>
      <c r="K563" s="1385"/>
      <c r="L563" s="1385"/>
      <c r="M563" s="929"/>
      <c r="N563" s="929"/>
      <c r="O563" s="930"/>
      <c r="P563" s="929"/>
      <c r="Q563" s="930"/>
      <c r="R563" s="930"/>
      <c r="S563" s="930"/>
      <c r="T563" s="930"/>
      <c r="U563" s="930"/>
      <c r="V563" s="930"/>
      <c r="W563" s="930"/>
      <c r="X563" s="930"/>
      <c r="Y563" s="930"/>
      <c r="Z563" s="929"/>
      <c r="AA563" s="1360"/>
      <c r="AB563" s="1388"/>
      <c r="AC563" s="1366"/>
      <c r="AD563" s="1383"/>
      <c r="AE563" s="1374"/>
      <c r="AF563" s="1377"/>
      <c r="AG563" s="257">
        <f>IF(L563=L562,0,1)</f>
        <v>0</v>
      </c>
      <c r="AH563" s="257" t="s">
        <v>369</v>
      </c>
      <c r="AI563" s="257" t="str">
        <f t="shared" si="18"/>
        <v>??</v>
      </c>
      <c r="AJ563" s="286">
        <f>AJ562</f>
        <v>0</v>
      </c>
    </row>
    <row r="564" spans="1:36" ht="12.95" customHeight="1" x14ac:dyDescent="0.2">
      <c r="A564" s="1340"/>
      <c r="B564" s="1343"/>
      <c r="C564" s="1346"/>
      <c r="D564" s="1349"/>
      <c r="E564" s="1352"/>
      <c r="F564" s="1343"/>
      <c r="G564" s="1371"/>
      <c r="H564" s="1385"/>
      <c r="I564" s="1385"/>
      <c r="J564" s="1354"/>
      <c r="K564" s="1385"/>
      <c r="L564" s="1385"/>
      <c r="M564" s="929"/>
      <c r="N564" s="929"/>
      <c r="O564" s="930"/>
      <c r="P564" s="929"/>
      <c r="Q564" s="930"/>
      <c r="R564" s="930"/>
      <c r="S564" s="930"/>
      <c r="T564" s="930"/>
      <c r="U564" s="930"/>
      <c r="V564" s="930"/>
      <c r="W564" s="930"/>
      <c r="X564" s="930"/>
      <c r="Y564" s="930"/>
      <c r="Z564" s="929"/>
      <c r="AA564" s="1360"/>
      <c r="AB564" s="1388"/>
      <c r="AC564" s="1366"/>
      <c r="AD564" s="1383"/>
      <c r="AE564" s="1374"/>
      <c r="AF564" s="1377"/>
      <c r="AG564" s="257">
        <f>IF(L564=L563,0,IF(L564=L562,0,1))</f>
        <v>0</v>
      </c>
      <c r="AH564" s="257" t="s">
        <v>369</v>
      </c>
      <c r="AI564" s="257" t="str">
        <f t="shared" si="18"/>
        <v>??</v>
      </c>
      <c r="AJ564" s="286">
        <f t="shared" si="21"/>
        <v>0</v>
      </c>
    </row>
    <row r="565" spans="1:36" ht="12.95" customHeight="1" x14ac:dyDescent="0.2">
      <c r="A565" s="1340"/>
      <c r="B565" s="1343"/>
      <c r="C565" s="1346"/>
      <c r="D565" s="1349"/>
      <c r="E565" s="1352"/>
      <c r="F565" s="1343"/>
      <c r="G565" s="1371"/>
      <c r="H565" s="1385"/>
      <c r="I565" s="1385"/>
      <c r="J565" s="1354"/>
      <c r="K565" s="1385"/>
      <c r="L565" s="1385"/>
      <c r="M565" s="929"/>
      <c r="N565" s="929"/>
      <c r="O565" s="930"/>
      <c r="P565" s="929"/>
      <c r="Q565" s="930"/>
      <c r="R565" s="930"/>
      <c r="S565" s="930"/>
      <c r="T565" s="930"/>
      <c r="U565" s="930"/>
      <c r="V565" s="930"/>
      <c r="W565" s="930"/>
      <c r="X565" s="930"/>
      <c r="Y565" s="930"/>
      <c r="Z565" s="929"/>
      <c r="AA565" s="1360"/>
      <c r="AB565" s="1388"/>
      <c r="AC565" s="1366"/>
      <c r="AD565" s="1383"/>
      <c r="AE565" s="1374"/>
      <c r="AF565" s="1377"/>
      <c r="AG565" s="257">
        <f>IF(L565=L564,0,IF(L565=L563,0,IF(L565=L562,0,1)))</f>
        <v>0</v>
      </c>
      <c r="AH565" s="257" t="s">
        <v>369</v>
      </c>
      <c r="AI565" s="257" t="str">
        <f t="shared" si="18"/>
        <v>??</v>
      </c>
      <c r="AJ565" s="286">
        <f t="shared" si="21"/>
        <v>0</v>
      </c>
    </row>
    <row r="566" spans="1:36" ht="12.95" customHeight="1" x14ac:dyDescent="0.2">
      <c r="A566" s="1340"/>
      <c r="B566" s="1343"/>
      <c r="C566" s="1346"/>
      <c r="D566" s="1349"/>
      <c r="E566" s="1352"/>
      <c r="F566" s="1343"/>
      <c r="G566" s="1371"/>
      <c r="H566" s="1385"/>
      <c r="I566" s="1385"/>
      <c r="J566" s="1354"/>
      <c r="K566" s="1385"/>
      <c r="L566" s="1385"/>
      <c r="M566" s="929"/>
      <c r="N566" s="929"/>
      <c r="O566" s="930"/>
      <c r="P566" s="929"/>
      <c r="Q566" s="930"/>
      <c r="R566" s="930"/>
      <c r="S566" s="930"/>
      <c r="T566" s="930"/>
      <c r="U566" s="930"/>
      <c r="V566" s="930"/>
      <c r="W566" s="930"/>
      <c r="X566" s="930"/>
      <c r="Y566" s="930"/>
      <c r="Z566" s="929"/>
      <c r="AA566" s="1360"/>
      <c r="AB566" s="1388"/>
      <c r="AC566" s="1366"/>
      <c r="AD566" s="1383"/>
      <c r="AE566" s="1374"/>
      <c r="AF566" s="1377"/>
      <c r="AG566" s="257">
        <f>IF(L566=L565,0,IF(L566=L564,0,IF(L566=L563,0,IF(L566=L562,0,1))))</f>
        <v>0</v>
      </c>
      <c r="AH566" s="257" t="s">
        <v>369</v>
      </c>
      <c r="AI566" s="257" t="str">
        <f t="shared" si="18"/>
        <v>??</v>
      </c>
      <c r="AJ566" s="286">
        <f t="shared" si="21"/>
        <v>0</v>
      </c>
    </row>
    <row r="567" spans="1:36" ht="12.95" customHeight="1" x14ac:dyDescent="0.2">
      <c r="A567" s="1340"/>
      <c r="B567" s="1343"/>
      <c r="C567" s="1346"/>
      <c r="D567" s="1349"/>
      <c r="E567" s="1352"/>
      <c r="F567" s="1343"/>
      <c r="G567" s="1371"/>
      <c r="H567" s="1385"/>
      <c r="I567" s="1385"/>
      <c r="J567" s="1354"/>
      <c r="K567" s="1385"/>
      <c r="L567" s="1385"/>
      <c r="M567" s="929"/>
      <c r="N567" s="929"/>
      <c r="O567" s="930"/>
      <c r="P567" s="929"/>
      <c r="Q567" s="930"/>
      <c r="R567" s="930"/>
      <c r="S567" s="930"/>
      <c r="T567" s="930"/>
      <c r="U567" s="930"/>
      <c r="V567" s="930"/>
      <c r="W567" s="930"/>
      <c r="X567" s="930"/>
      <c r="Y567" s="930"/>
      <c r="Z567" s="929"/>
      <c r="AA567" s="1360"/>
      <c r="AB567" s="1388"/>
      <c r="AC567" s="1379" t="str">
        <f>IF(AC562=0,"",IF(AC562&gt;AB562/2,"Błąd",""))</f>
        <v/>
      </c>
      <c r="AD567" s="1383"/>
      <c r="AE567" s="1374"/>
      <c r="AF567" s="1377"/>
      <c r="AG567" s="257">
        <f>IF(L567=L566,0,IF(L567=L565,0,IF(L567=L564,0,IF(L567=L563,0,IF(L567=L562,0,1)))))</f>
        <v>0</v>
      </c>
      <c r="AH567" s="257" t="s">
        <v>369</v>
      </c>
      <c r="AI567" s="257" t="str">
        <f t="shared" si="18"/>
        <v>??</v>
      </c>
      <c r="AJ567" s="286">
        <f t="shared" si="21"/>
        <v>0</v>
      </c>
    </row>
    <row r="568" spans="1:36" ht="12.95" customHeight="1" x14ac:dyDescent="0.2">
      <c r="A568" s="1340"/>
      <c r="B568" s="1343"/>
      <c r="C568" s="1346"/>
      <c r="D568" s="1349"/>
      <c r="E568" s="1352"/>
      <c r="F568" s="1343"/>
      <c r="G568" s="1371"/>
      <c r="H568" s="1385"/>
      <c r="I568" s="1385"/>
      <c r="J568" s="1354"/>
      <c r="K568" s="1385"/>
      <c r="L568" s="1385"/>
      <c r="M568" s="929"/>
      <c r="N568" s="929"/>
      <c r="O568" s="930"/>
      <c r="P568" s="929"/>
      <c r="Q568" s="930"/>
      <c r="R568" s="930"/>
      <c r="S568" s="930"/>
      <c r="T568" s="930"/>
      <c r="U568" s="930"/>
      <c r="V568" s="930"/>
      <c r="W568" s="930"/>
      <c r="X568" s="930"/>
      <c r="Y568" s="930"/>
      <c r="Z568" s="929"/>
      <c r="AA568" s="1360"/>
      <c r="AB568" s="1388"/>
      <c r="AC568" s="1379"/>
      <c r="AD568" s="1383"/>
      <c r="AE568" s="1374"/>
      <c r="AF568" s="1377"/>
      <c r="AG568" s="257">
        <f>IF(L568=L567,0,IF(L568=L566,0,IF(L568=L565,0,IF(L568=L564,0,IF(L568=L563,0,IF(L568=L562,0,1))))))</f>
        <v>0</v>
      </c>
      <c r="AH568" s="257" t="s">
        <v>369</v>
      </c>
      <c r="AI568" s="257" t="str">
        <f t="shared" si="18"/>
        <v>??</v>
      </c>
      <c r="AJ568" s="286">
        <f t="shared" si="21"/>
        <v>0</v>
      </c>
    </row>
    <row r="569" spans="1:36" ht="12.95" customHeight="1" thickBot="1" x14ac:dyDescent="0.25">
      <c r="A569" s="1341"/>
      <c r="B569" s="1344"/>
      <c r="C569" s="1347"/>
      <c r="D569" s="1350"/>
      <c r="E569" s="1353"/>
      <c r="F569" s="1344"/>
      <c r="G569" s="1372"/>
      <c r="H569" s="1386"/>
      <c r="I569" s="1386"/>
      <c r="J569" s="1355"/>
      <c r="K569" s="1386"/>
      <c r="L569" s="1386"/>
      <c r="M569" s="287"/>
      <c r="N569" s="287"/>
      <c r="O569" s="288"/>
      <c r="P569" s="287"/>
      <c r="Q569" s="288"/>
      <c r="R569" s="288"/>
      <c r="S569" s="288"/>
      <c r="T569" s="288"/>
      <c r="U569" s="288"/>
      <c r="V569" s="288"/>
      <c r="W569" s="288"/>
      <c r="X569" s="288"/>
      <c r="Y569" s="288"/>
      <c r="Z569" s="287"/>
      <c r="AA569" s="1361"/>
      <c r="AB569" s="1389"/>
      <c r="AC569" s="1380"/>
      <c r="AD569" s="1384"/>
      <c r="AE569" s="1375"/>
      <c r="AF569" s="1378"/>
      <c r="AG569" s="257">
        <f>IF(L569=L568,0,IF(L569=L567,0,IF(L569=L566,0,IF(L569=L565,0,IF(L569=L564,0,IF(L568=L563,0,IF(L569=L562,0,1)))))))</f>
        <v>0</v>
      </c>
      <c r="AH569" s="257" t="s">
        <v>369</v>
      </c>
      <c r="AI569" s="257" t="str">
        <f t="shared" si="18"/>
        <v>??</v>
      </c>
      <c r="AJ569" s="286">
        <f t="shared" si="21"/>
        <v>0</v>
      </c>
    </row>
    <row r="570" spans="1:36" ht="12.95" customHeight="1" thickTop="1" x14ac:dyDescent="0.2">
      <c r="A570" s="1339"/>
      <c r="B570" s="1342"/>
      <c r="C570" s="1345"/>
      <c r="D570" s="1348"/>
      <c r="E570" s="1351"/>
      <c r="F570" s="1343"/>
      <c r="G570" s="1370"/>
      <c r="H570" s="1342"/>
      <c r="I570" s="283"/>
      <c r="J570" s="1354"/>
      <c r="K570" s="1342"/>
      <c r="L570" s="1358"/>
      <c r="M570" s="284"/>
      <c r="N570" s="284"/>
      <c r="O570" s="285"/>
      <c r="P570" s="284"/>
      <c r="Q570" s="285"/>
      <c r="R570" s="285"/>
      <c r="S570" s="285"/>
      <c r="T570" s="285"/>
      <c r="U570" s="285"/>
      <c r="V570" s="285"/>
      <c r="W570" s="285"/>
      <c r="X570" s="285"/>
      <c r="Y570" s="285"/>
      <c r="Z570" s="284"/>
      <c r="AA570" s="1359">
        <f>SUM(O570:Z577)</f>
        <v>0</v>
      </c>
      <c r="AB570" s="1387"/>
      <c r="AC570" s="1365">
        <f t="shared" ref="AC570" si="23">IF((AA570-AB570)&gt;=0,AA570-AB570,0)</f>
        <v>0</v>
      </c>
      <c r="AD570" s="1382">
        <f>IF(AA570&lt;AB570,AA570,AB570)/IF(AB570=0,1,AB570)</f>
        <v>0</v>
      </c>
      <c r="AE570" s="1373" t="str">
        <f>IF(AD570=1,"pe",IF(AD570&gt;0,"ne",""))</f>
        <v/>
      </c>
      <c r="AF570" s="1376"/>
      <c r="AG570" s="257">
        <v>1</v>
      </c>
      <c r="AH570" s="257" t="s">
        <v>369</v>
      </c>
      <c r="AI570" s="257" t="str">
        <f t="shared" si="18"/>
        <v>??</v>
      </c>
      <c r="AJ570" s="286">
        <f>C570</f>
        <v>0</v>
      </c>
    </row>
    <row r="571" spans="1:36" ht="12.95" customHeight="1" x14ac:dyDescent="0.2">
      <c r="A571" s="1340"/>
      <c r="B571" s="1343"/>
      <c r="C571" s="1346"/>
      <c r="D571" s="1349"/>
      <c r="E571" s="1352"/>
      <c r="F571" s="1343"/>
      <c r="G571" s="1371"/>
      <c r="H571" s="1385"/>
      <c r="I571" s="1381"/>
      <c r="J571" s="1354"/>
      <c r="K571" s="1385"/>
      <c r="L571" s="1385"/>
      <c r="M571" s="929"/>
      <c r="N571" s="929"/>
      <c r="O571" s="930"/>
      <c r="P571" s="929"/>
      <c r="Q571" s="930"/>
      <c r="R571" s="930"/>
      <c r="S571" s="930"/>
      <c r="T571" s="930"/>
      <c r="U571" s="930"/>
      <c r="V571" s="930"/>
      <c r="W571" s="930"/>
      <c r="X571" s="930"/>
      <c r="Y571" s="930"/>
      <c r="Z571" s="929"/>
      <c r="AA571" s="1360"/>
      <c r="AB571" s="1388"/>
      <c r="AC571" s="1366"/>
      <c r="AD571" s="1383"/>
      <c r="AE571" s="1374"/>
      <c r="AF571" s="1377"/>
      <c r="AG571" s="257">
        <f>IF(L571=L570,0,1)</f>
        <v>0</v>
      </c>
      <c r="AH571" s="257" t="s">
        <v>369</v>
      </c>
      <c r="AI571" s="257" t="str">
        <f t="shared" si="18"/>
        <v>??</v>
      </c>
      <c r="AJ571" s="286">
        <f>AJ570</f>
        <v>0</v>
      </c>
    </row>
    <row r="572" spans="1:36" ht="12.95" customHeight="1" x14ac:dyDescent="0.2">
      <c r="A572" s="1340"/>
      <c r="B572" s="1343"/>
      <c r="C572" s="1346"/>
      <c r="D572" s="1349"/>
      <c r="E572" s="1352"/>
      <c r="F572" s="1343"/>
      <c r="G572" s="1371"/>
      <c r="H572" s="1385"/>
      <c r="I572" s="1385"/>
      <c r="J572" s="1354"/>
      <c r="K572" s="1385"/>
      <c r="L572" s="1385"/>
      <c r="M572" s="929"/>
      <c r="N572" s="929"/>
      <c r="O572" s="930"/>
      <c r="P572" s="929"/>
      <c r="Q572" s="930"/>
      <c r="R572" s="930"/>
      <c r="S572" s="930"/>
      <c r="T572" s="930"/>
      <c r="U572" s="930"/>
      <c r="V572" s="930"/>
      <c r="W572" s="930"/>
      <c r="X572" s="930"/>
      <c r="Y572" s="930"/>
      <c r="Z572" s="929"/>
      <c r="AA572" s="1360"/>
      <c r="AB572" s="1388"/>
      <c r="AC572" s="1366"/>
      <c r="AD572" s="1383"/>
      <c r="AE572" s="1374"/>
      <c r="AF572" s="1377"/>
      <c r="AG572" s="257">
        <f>IF(L572=L571,0,IF(L572=L570,0,1))</f>
        <v>0</v>
      </c>
      <c r="AH572" s="257" t="s">
        <v>369</v>
      </c>
      <c r="AI572" s="257" t="str">
        <f t="shared" si="18"/>
        <v>??</v>
      </c>
      <c r="AJ572" s="286">
        <f t="shared" si="21"/>
        <v>0</v>
      </c>
    </row>
    <row r="573" spans="1:36" ht="12.95" customHeight="1" x14ac:dyDescent="0.2">
      <c r="A573" s="1340"/>
      <c r="B573" s="1343"/>
      <c r="C573" s="1346"/>
      <c r="D573" s="1349"/>
      <c r="E573" s="1352"/>
      <c r="F573" s="1343"/>
      <c r="G573" s="1371"/>
      <c r="H573" s="1385"/>
      <c r="I573" s="1385"/>
      <c r="J573" s="1354"/>
      <c r="K573" s="1385"/>
      <c r="L573" s="1385"/>
      <c r="M573" s="929"/>
      <c r="N573" s="929"/>
      <c r="O573" s="930"/>
      <c r="P573" s="929"/>
      <c r="Q573" s="930"/>
      <c r="R573" s="930"/>
      <c r="S573" s="930"/>
      <c r="T573" s="930"/>
      <c r="U573" s="930"/>
      <c r="V573" s="930"/>
      <c r="W573" s="930"/>
      <c r="X573" s="930"/>
      <c r="Y573" s="930"/>
      <c r="Z573" s="929"/>
      <c r="AA573" s="1360"/>
      <c r="AB573" s="1388"/>
      <c r="AC573" s="1366"/>
      <c r="AD573" s="1383"/>
      <c r="AE573" s="1374"/>
      <c r="AF573" s="1377"/>
      <c r="AG573" s="257">
        <f>IF(L573=L572,0,IF(L573=L571,0,IF(L573=L570,0,1)))</f>
        <v>0</v>
      </c>
      <c r="AH573" s="257" t="s">
        <v>369</v>
      </c>
      <c r="AI573" s="257" t="str">
        <f t="shared" si="18"/>
        <v>??</v>
      </c>
      <c r="AJ573" s="286">
        <f t="shared" si="21"/>
        <v>0</v>
      </c>
    </row>
    <row r="574" spans="1:36" ht="12.95" customHeight="1" x14ac:dyDescent="0.2">
      <c r="A574" s="1340"/>
      <c r="B574" s="1343"/>
      <c r="C574" s="1346"/>
      <c r="D574" s="1349"/>
      <c r="E574" s="1352"/>
      <c r="F574" s="1343"/>
      <c r="G574" s="1371"/>
      <c r="H574" s="1385"/>
      <c r="I574" s="1385"/>
      <c r="J574" s="1354"/>
      <c r="K574" s="1385"/>
      <c r="L574" s="1385"/>
      <c r="M574" s="929"/>
      <c r="N574" s="929"/>
      <c r="O574" s="930"/>
      <c r="P574" s="929"/>
      <c r="Q574" s="930"/>
      <c r="R574" s="930"/>
      <c r="S574" s="930"/>
      <c r="T574" s="930"/>
      <c r="U574" s="930"/>
      <c r="V574" s="930"/>
      <c r="W574" s="930"/>
      <c r="X574" s="930"/>
      <c r="Y574" s="930"/>
      <c r="Z574" s="929"/>
      <c r="AA574" s="1360"/>
      <c r="AB574" s="1388"/>
      <c r="AC574" s="1366"/>
      <c r="AD574" s="1383"/>
      <c r="AE574" s="1374"/>
      <c r="AF574" s="1377"/>
      <c r="AG574" s="257">
        <f>IF(L574=L573,0,IF(L574=L572,0,IF(L574=L571,0,IF(L574=L570,0,1))))</f>
        <v>0</v>
      </c>
      <c r="AH574" s="257" t="s">
        <v>369</v>
      </c>
      <c r="AI574" s="257" t="str">
        <f t="shared" si="18"/>
        <v>??</v>
      </c>
      <c r="AJ574" s="286">
        <f t="shared" si="21"/>
        <v>0</v>
      </c>
    </row>
    <row r="575" spans="1:36" ht="12.95" customHeight="1" x14ac:dyDescent="0.2">
      <c r="A575" s="1340"/>
      <c r="B575" s="1343"/>
      <c r="C575" s="1346"/>
      <c r="D575" s="1349"/>
      <c r="E575" s="1352"/>
      <c r="F575" s="1343"/>
      <c r="G575" s="1371"/>
      <c r="H575" s="1385"/>
      <c r="I575" s="1385"/>
      <c r="J575" s="1354"/>
      <c r="K575" s="1385"/>
      <c r="L575" s="1385"/>
      <c r="M575" s="929"/>
      <c r="N575" s="929"/>
      <c r="O575" s="930"/>
      <c r="P575" s="929"/>
      <c r="Q575" s="930"/>
      <c r="R575" s="930"/>
      <c r="S575" s="930"/>
      <c r="T575" s="930"/>
      <c r="U575" s="930"/>
      <c r="V575" s="930"/>
      <c r="W575" s="930"/>
      <c r="X575" s="930"/>
      <c r="Y575" s="930"/>
      <c r="Z575" s="929"/>
      <c r="AA575" s="1360"/>
      <c r="AB575" s="1388"/>
      <c r="AC575" s="1379" t="str">
        <f>IF(AC570=0,"",IF(AC570&gt;AB570/2,"Błąd",""))</f>
        <v/>
      </c>
      <c r="AD575" s="1383"/>
      <c r="AE575" s="1374"/>
      <c r="AF575" s="1377"/>
      <c r="AG575" s="257">
        <f>IF(L575=L574,0,IF(L575=L573,0,IF(L575=L572,0,IF(L575=L571,0,IF(L575=L570,0,1)))))</f>
        <v>0</v>
      </c>
      <c r="AH575" s="257" t="s">
        <v>369</v>
      </c>
      <c r="AI575" s="257" t="str">
        <f t="shared" si="18"/>
        <v>??</v>
      </c>
      <c r="AJ575" s="286">
        <f t="shared" si="21"/>
        <v>0</v>
      </c>
    </row>
    <row r="576" spans="1:36" ht="12.95" customHeight="1" x14ac:dyDescent="0.2">
      <c r="A576" s="1340"/>
      <c r="B576" s="1343"/>
      <c r="C576" s="1346"/>
      <c r="D576" s="1349"/>
      <c r="E576" s="1352"/>
      <c r="F576" s="1343"/>
      <c r="G576" s="1371"/>
      <c r="H576" s="1385"/>
      <c r="I576" s="1385"/>
      <c r="J576" s="1354"/>
      <c r="K576" s="1385"/>
      <c r="L576" s="1385"/>
      <c r="M576" s="929"/>
      <c r="N576" s="929"/>
      <c r="O576" s="930"/>
      <c r="P576" s="929"/>
      <c r="Q576" s="930"/>
      <c r="R576" s="930"/>
      <c r="S576" s="930"/>
      <c r="T576" s="930"/>
      <c r="U576" s="930"/>
      <c r="V576" s="930"/>
      <c r="W576" s="930"/>
      <c r="X576" s="930"/>
      <c r="Y576" s="930"/>
      <c r="Z576" s="929"/>
      <c r="AA576" s="1360"/>
      <c r="AB576" s="1388"/>
      <c r="AC576" s="1379"/>
      <c r="AD576" s="1383"/>
      <c r="AE576" s="1374"/>
      <c r="AF576" s="1377"/>
      <c r="AG576" s="257">
        <f>IF(L576=L575,0,IF(L576=L574,0,IF(L576=L573,0,IF(L576=L572,0,IF(L576=L571,0,IF(L576=L570,0,1))))))</f>
        <v>0</v>
      </c>
      <c r="AH576" s="257" t="s">
        <v>369</v>
      </c>
      <c r="AI576" s="257" t="str">
        <f t="shared" si="18"/>
        <v>??</v>
      </c>
      <c r="AJ576" s="286">
        <f t="shared" si="21"/>
        <v>0</v>
      </c>
    </row>
    <row r="577" spans="1:36" ht="12.95" customHeight="1" thickBot="1" x14ac:dyDescent="0.25">
      <c r="A577" s="1341"/>
      <c r="B577" s="1344"/>
      <c r="C577" s="1347"/>
      <c r="D577" s="1350"/>
      <c r="E577" s="1353"/>
      <c r="F577" s="1344"/>
      <c r="G577" s="1372"/>
      <c r="H577" s="1386"/>
      <c r="I577" s="1386"/>
      <c r="J577" s="1355"/>
      <c r="K577" s="1386"/>
      <c r="L577" s="1386"/>
      <c r="M577" s="287"/>
      <c r="N577" s="287"/>
      <c r="O577" s="288"/>
      <c r="P577" s="287"/>
      <c r="Q577" s="288"/>
      <c r="R577" s="288"/>
      <c r="S577" s="288"/>
      <c r="T577" s="288"/>
      <c r="U577" s="288"/>
      <c r="V577" s="288"/>
      <c r="W577" s="288"/>
      <c r="X577" s="288"/>
      <c r="Y577" s="288"/>
      <c r="Z577" s="287"/>
      <c r="AA577" s="1361"/>
      <c r="AB577" s="1389"/>
      <c r="AC577" s="1380"/>
      <c r="AD577" s="1384"/>
      <c r="AE577" s="1375"/>
      <c r="AF577" s="1378"/>
      <c r="AG577" s="257">
        <f>IF(L577=L576,0,IF(L577=L575,0,IF(L577=L574,0,IF(L577=L573,0,IF(L577=L572,0,IF(L576=L571,0,IF(L577=L570,0,1)))))))</f>
        <v>0</v>
      </c>
      <c r="AH577" s="257" t="s">
        <v>369</v>
      </c>
      <c r="AI577" s="257" t="str">
        <f t="shared" si="18"/>
        <v>??</v>
      </c>
      <c r="AJ577" s="286">
        <f t="shared" si="21"/>
        <v>0</v>
      </c>
    </row>
    <row r="578" spans="1:36" ht="12.95" customHeight="1" thickTop="1" x14ac:dyDescent="0.2">
      <c r="A578" s="1339"/>
      <c r="B578" s="1342"/>
      <c r="C578" s="1345"/>
      <c r="D578" s="1348"/>
      <c r="E578" s="1351"/>
      <c r="F578" s="1343"/>
      <c r="G578" s="1370"/>
      <c r="H578" s="1342"/>
      <c r="I578" s="283"/>
      <c r="J578" s="1354"/>
      <c r="K578" s="1342"/>
      <c r="L578" s="1358"/>
      <c r="M578" s="284"/>
      <c r="N578" s="284"/>
      <c r="O578" s="285"/>
      <c r="P578" s="284"/>
      <c r="Q578" s="285"/>
      <c r="R578" s="285"/>
      <c r="S578" s="285"/>
      <c r="T578" s="285"/>
      <c r="U578" s="285"/>
      <c r="V578" s="285"/>
      <c r="W578" s="285"/>
      <c r="X578" s="285"/>
      <c r="Y578" s="285"/>
      <c r="Z578" s="284"/>
      <c r="AA578" s="1359">
        <f>SUM(O578:Z585)</f>
        <v>0</v>
      </c>
      <c r="AB578" s="1387"/>
      <c r="AC578" s="1365">
        <f t="shared" ref="AC578" si="24">IF((AA578-AB578)&gt;=0,AA578-AB578,0)</f>
        <v>0</v>
      </c>
      <c r="AD578" s="1382">
        <f>IF(AA578&lt;AB578,AA578,AB578)/IF(AB578=0,1,AB578)</f>
        <v>0</v>
      </c>
      <c r="AE578" s="1373" t="str">
        <f>IF(AD578=1,"pe",IF(AD578&gt;0,"ne",""))</f>
        <v/>
      </c>
      <c r="AF578" s="1376"/>
      <c r="AG578" s="257">
        <v>1</v>
      </c>
      <c r="AH578" s="257" t="s">
        <v>369</v>
      </c>
      <c r="AI578" s="257" t="str">
        <f t="shared" si="18"/>
        <v>??</v>
      </c>
      <c r="AJ578" s="286">
        <f>C578</f>
        <v>0</v>
      </c>
    </row>
    <row r="579" spans="1:36" ht="12.95" customHeight="1" x14ac:dyDescent="0.2">
      <c r="A579" s="1340"/>
      <c r="B579" s="1343"/>
      <c r="C579" s="1346"/>
      <c r="D579" s="1349"/>
      <c r="E579" s="1352"/>
      <c r="F579" s="1343"/>
      <c r="G579" s="1371"/>
      <c r="H579" s="1385"/>
      <c r="I579" s="1381"/>
      <c r="J579" s="1354"/>
      <c r="K579" s="1385"/>
      <c r="L579" s="1385"/>
      <c r="M579" s="929"/>
      <c r="N579" s="929"/>
      <c r="O579" s="930"/>
      <c r="P579" s="929"/>
      <c r="Q579" s="930"/>
      <c r="R579" s="930"/>
      <c r="S579" s="930"/>
      <c r="T579" s="930"/>
      <c r="U579" s="930"/>
      <c r="V579" s="930"/>
      <c r="W579" s="930"/>
      <c r="X579" s="930"/>
      <c r="Y579" s="930"/>
      <c r="Z579" s="929"/>
      <c r="AA579" s="1360"/>
      <c r="AB579" s="1388"/>
      <c r="AC579" s="1366"/>
      <c r="AD579" s="1383"/>
      <c r="AE579" s="1374"/>
      <c r="AF579" s="1377"/>
      <c r="AG579" s="257">
        <f>IF(L579=L578,0,1)</f>
        <v>0</v>
      </c>
      <c r="AH579" s="257" t="s">
        <v>369</v>
      </c>
      <c r="AI579" s="257" t="str">
        <f t="shared" si="18"/>
        <v>??</v>
      </c>
      <c r="AJ579" s="286">
        <f>AJ578</f>
        <v>0</v>
      </c>
    </row>
    <row r="580" spans="1:36" ht="12.95" customHeight="1" x14ac:dyDescent="0.2">
      <c r="A580" s="1340"/>
      <c r="B580" s="1343"/>
      <c r="C580" s="1346"/>
      <c r="D580" s="1349"/>
      <c r="E580" s="1352"/>
      <c r="F580" s="1343"/>
      <c r="G580" s="1371"/>
      <c r="H580" s="1385"/>
      <c r="I580" s="1385"/>
      <c r="J580" s="1354"/>
      <c r="K580" s="1385"/>
      <c r="L580" s="1385"/>
      <c r="M580" s="929"/>
      <c r="N580" s="929"/>
      <c r="O580" s="930"/>
      <c r="P580" s="929"/>
      <c r="Q580" s="930"/>
      <c r="R580" s="930"/>
      <c r="S580" s="930"/>
      <c r="T580" s="930"/>
      <c r="U580" s="930"/>
      <c r="V580" s="930"/>
      <c r="W580" s="930"/>
      <c r="X580" s="930"/>
      <c r="Y580" s="930"/>
      <c r="Z580" s="929"/>
      <c r="AA580" s="1360"/>
      <c r="AB580" s="1388"/>
      <c r="AC580" s="1366"/>
      <c r="AD580" s="1383"/>
      <c r="AE580" s="1374"/>
      <c r="AF580" s="1377"/>
      <c r="AG580" s="257">
        <f>IF(L580=L579,0,IF(L580=L578,0,1))</f>
        <v>0</v>
      </c>
      <c r="AH580" s="257" t="s">
        <v>369</v>
      </c>
      <c r="AI580" s="257" t="str">
        <f t="shared" si="18"/>
        <v>??</v>
      </c>
      <c r="AJ580" s="286">
        <f t="shared" si="21"/>
        <v>0</v>
      </c>
    </row>
    <row r="581" spans="1:36" ht="12.95" customHeight="1" x14ac:dyDescent="0.2">
      <c r="A581" s="1340"/>
      <c r="B581" s="1343"/>
      <c r="C581" s="1346"/>
      <c r="D581" s="1349"/>
      <c r="E581" s="1352"/>
      <c r="F581" s="1343"/>
      <c r="G581" s="1371"/>
      <c r="H581" s="1385"/>
      <c r="I581" s="1385"/>
      <c r="J581" s="1354"/>
      <c r="K581" s="1385"/>
      <c r="L581" s="1385"/>
      <c r="M581" s="929"/>
      <c r="N581" s="929"/>
      <c r="O581" s="930"/>
      <c r="P581" s="929"/>
      <c r="Q581" s="930"/>
      <c r="R581" s="930"/>
      <c r="S581" s="930"/>
      <c r="T581" s="930"/>
      <c r="U581" s="930"/>
      <c r="V581" s="930"/>
      <c r="W581" s="930"/>
      <c r="X581" s="930"/>
      <c r="Y581" s="930"/>
      <c r="Z581" s="929"/>
      <c r="AA581" s="1360"/>
      <c r="AB581" s="1388"/>
      <c r="AC581" s="1366"/>
      <c r="AD581" s="1383"/>
      <c r="AE581" s="1374"/>
      <c r="AF581" s="1377"/>
      <c r="AG581" s="257">
        <f>IF(L581=L580,0,IF(L581=L579,0,IF(L581=L578,0,1)))</f>
        <v>0</v>
      </c>
      <c r="AH581" s="257" t="s">
        <v>369</v>
      </c>
      <c r="AI581" s="257" t="str">
        <f t="shared" si="18"/>
        <v>??</v>
      </c>
      <c r="AJ581" s="286">
        <f t="shared" si="21"/>
        <v>0</v>
      </c>
    </row>
    <row r="582" spans="1:36" ht="12.95" customHeight="1" x14ac:dyDescent="0.2">
      <c r="A582" s="1340"/>
      <c r="B582" s="1343"/>
      <c r="C582" s="1346"/>
      <c r="D582" s="1349"/>
      <c r="E582" s="1352"/>
      <c r="F582" s="1343"/>
      <c r="G582" s="1371"/>
      <c r="H582" s="1385"/>
      <c r="I582" s="1385"/>
      <c r="J582" s="1354"/>
      <c r="K582" s="1385"/>
      <c r="L582" s="1385"/>
      <c r="M582" s="929"/>
      <c r="N582" s="929"/>
      <c r="O582" s="930"/>
      <c r="P582" s="929"/>
      <c r="Q582" s="930"/>
      <c r="R582" s="930"/>
      <c r="S582" s="930"/>
      <c r="T582" s="930"/>
      <c r="U582" s="930"/>
      <c r="V582" s="930"/>
      <c r="W582" s="930"/>
      <c r="X582" s="930"/>
      <c r="Y582" s="930"/>
      <c r="Z582" s="929"/>
      <c r="AA582" s="1360"/>
      <c r="AB582" s="1388"/>
      <c r="AC582" s="1366"/>
      <c r="AD582" s="1383"/>
      <c r="AE582" s="1374"/>
      <c r="AF582" s="1377"/>
      <c r="AG582" s="257">
        <f>IF(L582=L581,0,IF(L582=L580,0,IF(L582=L579,0,IF(L582=L578,0,1))))</f>
        <v>0</v>
      </c>
      <c r="AH582" s="257" t="s">
        <v>369</v>
      </c>
      <c r="AI582" s="257" t="str">
        <f t="shared" ref="AI582:AI595" si="25">$C$1</f>
        <v>??</v>
      </c>
      <c r="AJ582" s="286">
        <f t="shared" si="21"/>
        <v>0</v>
      </c>
    </row>
    <row r="583" spans="1:36" ht="12.95" customHeight="1" x14ac:dyDescent="0.2">
      <c r="A583" s="1340"/>
      <c r="B583" s="1343"/>
      <c r="C583" s="1346"/>
      <c r="D583" s="1349"/>
      <c r="E583" s="1352"/>
      <c r="F583" s="1343"/>
      <c r="G583" s="1371"/>
      <c r="H583" s="1385"/>
      <c r="I583" s="1385"/>
      <c r="J583" s="1354"/>
      <c r="K583" s="1385"/>
      <c r="L583" s="1385"/>
      <c r="M583" s="929"/>
      <c r="N583" s="929"/>
      <c r="O583" s="930"/>
      <c r="P583" s="929"/>
      <c r="Q583" s="930"/>
      <c r="R583" s="930"/>
      <c r="S583" s="930"/>
      <c r="T583" s="930"/>
      <c r="U583" s="930"/>
      <c r="V583" s="930"/>
      <c r="W583" s="930"/>
      <c r="X583" s="930"/>
      <c r="Y583" s="930"/>
      <c r="Z583" s="929"/>
      <c r="AA583" s="1360"/>
      <c r="AB583" s="1388"/>
      <c r="AC583" s="1379" t="str">
        <f>IF(AC578=0,"",IF(AC578&gt;AB578/2,"Błąd",""))</f>
        <v/>
      </c>
      <c r="AD583" s="1383"/>
      <c r="AE583" s="1374"/>
      <c r="AF583" s="1377"/>
      <c r="AG583" s="257">
        <f>IF(L583=L582,0,IF(L583=L581,0,IF(L583=L580,0,IF(L583=L579,0,IF(L583=L578,0,1)))))</f>
        <v>0</v>
      </c>
      <c r="AH583" s="257" t="s">
        <v>369</v>
      </c>
      <c r="AI583" s="257" t="str">
        <f t="shared" si="25"/>
        <v>??</v>
      </c>
      <c r="AJ583" s="286">
        <f t="shared" si="21"/>
        <v>0</v>
      </c>
    </row>
    <row r="584" spans="1:36" ht="12.95" customHeight="1" x14ac:dyDescent="0.2">
      <c r="A584" s="1340"/>
      <c r="B584" s="1343"/>
      <c r="C584" s="1346"/>
      <c r="D584" s="1349"/>
      <c r="E584" s="1352"/>
      <c r="F584" s="1343"/>
      <c r="G584" s="1371"/>
      <c r="H584" s="1385"/>
      <c r="I584" s="1385"/>
      <c r="J584" s="1354"/>
      <c r="K584" s="1385"/>
      <c r="L584" s="1385"/>
      <c r="M584" s="929"/>
      <c r="N584" s="929"/>
      <c r="O584" s="930"/>
      <c r="P584" s="929"/>
      <c r="Q584" s="930"/>
      <c r="R584" s="930"/>
      <c r="S584" s="930"/>
      <c r="T584" s="930"/>
      <c r="U584" s="930"/>
      <c r="V584" s="930"/>
      <c r="W584" s="930"/>
      <c r="X584" s="930"/>
      <c r="Y584" s="930"/>
      <c r="Z584" s="929"/>
      <c r="AA584" s="1360"/>
      <c r="AB584" s="1388"/>
      <c r="AC584" s="1379"/>
      <c r="AD584" s="1383"/>
      <c r="AE584" s="1374"/>
      <c r="AF584" s="1377"/>
      <c r="AG584" s="257">
        <f>IF(L584=L583,0,IF(L584=L582,0,IF(L584=L581,0,IF(L584=L580,0,IF(L584=L579,0,IF(L584=L578,0,1))))))</f>
        <v>0</v>
      </c>
      <c r="AH584" s="257" t="s">
        <v>369</v>
      </c>
      <c r="AI584" s="257" t="str">
        <f t="shared" si="25"/>
        <v>??</v>
      </c>
      <c r="AJ584" s="286">
        <f t="shared" si="21"/>
        <v>0</v>
      </c>
    </row>
    <row r="585" spans="1:36" ht="12.95" customHeight="1" thickBot="1" x14ac:dyDescent="0.25">
      <c r="A585" s="1341"/>
      <c r="B585" s="1344"/>
      <c r="C585" s="1347"/>
      <c r="D585" s="1350"/>
      <c r="E585" s="1353"/>
      <c r="F585" s="1344"/>
      <c r="G585" s="1372"/>
      <c r="H585" s="1386"/>
      <c r="I585" s="1386"/>
      <c r="J585" s="1355"/>
      <c r="K585" s="1386"/>
      <c r="L585" s="1386"/>
      <c r="M585" s="929"/>
      <c r="N585" s="929"/>
      <c r="O585" s="930"/>
      <c r="P585" s="929"/>
      <c r="Q585" s="930"/>
      <c r="R585" s="930"/>
      <c r="S585" s="930"/>
      <c r="T585" s="930"/>
      <c r="U585" s="930"/>
      <c r="V585" s="930"/>
      <c r="W585" s="930"/>
      <c r="X585" s="930"/>
      <c r="Y585" s="930"/>
      <c r="Z585" s="929"/>
      <c r="AA585" s="1361"/>
      <c r="AB585" s="1389"/>
      <c r="AC585" s="1380"/>
      <c r="AD585" s="1384"/>
      <c r="AE585" s="1375"/>
      <c r="AF585" s="1378"/>
      <c r="AG585" s="257">
        <f>IF(L585=L584,0,IF(L585=L583,0,IF(L585=L582,0,IF(L585=L581,0,IF(L585=L580,0,IF(L584=L579,0,IF(L585=L578,0,1)))))))</f>
        <v>0</v>
      </c>
      <c r="AH585" s="257" t="s">
        <v>369</v>
      </c>
      <c r="AI585" s="257" t="str">
        <f t="shared" si="25"/>
        <v>??</v>
      </c>
      <c r="AJ585" s="286">
        <f t="shared" si="21"/>
        <v>0</v>
      </c>
    </row>
    <row r="586" spans="1:36" ht="17.100000000000001" customHeight="1" thickTop="1" thickBot="1" x14ac:dyDescent="0.35">
      <c r="A586" s="289"/>
      <c r="B586" s="290"/>
      <c r="C586" s="303" t="s">
        <v>379</v>
      </c>
      <c r="D586" s="306"/>
      <c r="E586" s="295"/>
      <c r="F586" s="306"/>
      <c r="G586" s="303"/>
      <c r="H586" s="306"/>
      <c r="I586" s="306"/>
      <c r="J586" s="306"/>
      <c r="K586" s="295"/>
      <c r="L586" s="303"/>
      <c r="M586" s="290"/>
      <c r="N586" s="290"/>
      <c r="O586" s="303"/>
      <c r="P586" s="303"/>
      <c r="Q586" s="303"/>
      <c r="R586" s="307"/>
      <c r="S586" s="307"/>
      <c r="T586" s="307"/>
      <c r="U586" s="307"/>
      <c r="V586" s="307"/>
      <c r="W586" s="307"/>
      <c r="X586" s="307"/>
      <c r="Y586" s="307"/>
      <c r="Z586" s="290"/>
      <c r="AA586" s="355" t="s">
        <v>380</v>
      </c>
      <c r="AB586" s="355" t="s">
        <v>380</v>
      </c>
      <c r="AC586" s="356" t="s">
        <v>380</v>
      </c>
      <c r="AD586" s="297">
        <f>SUM(AD587:AD591)</f>
        <v>0</v>
      </c>
      <c r="AE586" s="357"/>
      <c r="AF586" s="282" t="s">
        <v>362</v>
      </c>
      <c r="AI586" s="257" t="str">
        <f t="shared" si="25"/>
        <v>??</v>
      </c>
    </row>
    <row r="587" spans="1:36" ht="15.95" customHeight="1" thickTop="1" x14ac:dyDescent="0.25">
      <c r="A587" s="311"/>
      <c r="B587" s="283"/>
      <c r="C587" s="312"/>
      <c r="D587" s="313"/>
      <c r="E587" s="314"/>
      <c r="F587" s="283"/>
      <c r="G587" s="315"/>
      <c r="H587" s="283"/>
      <c r="I587" s="283"/>
      <c r="J587" s="316"/>
      <c r="K587" s="283"/>
      <c r="L587" s="284"/>
      <c r="M587" s="284"/>
      <c r="N587" s="284"/>
      <c r="O587" s="348"/>
      <c r="P587" s="348"/>
      <c r="Q587" s="348"/>
      <c r="R587" s="317"/>
      <c r="S587" s="317"/>
      <c r="T587" s="317"/>
      <c r="U587" s="317"/>
      <c r="V587" s="317"/>
      <c r="W587" s="317"/>
      <c r="X587" s="317"/>
      <c r="Y587" s="317"/>
      <c r="Z587" s="358"/>
      <c r="AA587" s="359" t="s">
        <v>380</v>
      </c>
      <c r="AB587" s="359" t="s">
        <v>380</v>
      </c>
      <c r="AC587" s="360" t="s">
        <v>380</v>
      </c>
      <c r="AD587" s="361"/>
      <c r="AE587" s="362" t="str">
        <f t="shared" ref="AE587:AE595" si="26">IF(AD587=1,"pe",IF(AD587&gt;0,"ne",""))</f>
        <v/>
      </c>
      <c r="AF587" s="363"/>
      <c r="AG587" s="257">
        <v>1</v>
      </c>
      <c r="AH587" s="257" t="s">
        <v>381</v>
      </c>
      <c r="AI587" s="257" t="str">
        <f t="shared" si="25"/>
        <v>??</v>
      </c>
      <c r="AJ587" s="286">
        <f>C587</f>
        <v>0</v>
      </c>
    </row>
    <row r="588" spans="1:36" ht="15.95" customHeight="1" x14ac:dyDescent="0.25">
      <c r="A588" s="327"/>
      <c r="B588" s="931"/>
      <c r="C588" s="932"/>
      <c r="D588" s="933"/>
      <c r="E588" s="934"/>
      <c r="F588" s="931"/>
      <c r="G588" s="935"/>
      <c r="H588" s="931"/>
      <c r="I588" s="931"/>
      <c r="J588" s="936"/>
      <c r="K588" s="931"/>
      <c r="L588" s="929"/>
      <c r="M588" s="929"/>
      <c r="N588" s="929"/>
      <c r="O588" s="943"/>
      <c r="P588" s="943"/>
      <c r="Q588" s="943"/>
      <c r="R588" s="937"/>
      <c r="S588" s="937"/>
      <c r="T588" s="937"/>
      <c r="U588" s="937"/>
      <c r="V588" s="937"/>
      <c r="W588" s="937"/>
      <c r="X588" s="937"/>
      <c r="Y588" s="937"/>
      <c r="Z588" s="946"/>
      <c r="AA588" s="947" t="s">
        <v>380</v>
      </c>
      <c r="AB588" s="947" t="s">
        <v>380</v>
      </c>
      <c r="AC588" s="948" t="s">
        <v>380</v>
      </c>
      <c r="AD588" s="949"/>
      <c r="AE588" s="942" t="str">
        <f t="shared" si="26"/>
        <v/>
      </c>
      <c r="AF588" s="364"/>
      <c r="AG588" s="257">
        <v>1</v>
      </c>
      <c r="AH588" s="257" t="s">
        <v>381</v>
      </c>
      <c r="AI588" s="257" t="str">
        <f t="shared" si="25"/>
        <v>??</v>
      </c>
      <c r="AJ588" s="286">
        <f t="shared" ref="AJ588:AJ590" si="27">C588</f>
        <v>0</v>
      </c>
    </row>
    <row r="589" spans="1:36" ht="15.95" customHeight="1" x14ac:dyDescent="0.25">
      <c r="A589" s="327"/>
      <c r="B589" s="931"/>
      <c r="C589" s="932"/>
      <c r="D589" s="933"/>
      <c r="E589" s="934"/>
      <c r="F589" s="931"/>
      <c r="G589" s="935"/>
      <c r="H589" s="931"/>
      <c r="I589" s="931"/>
      <c r="J589" s="936"/>
      <c r="K589" s="931"/>
      <c r="L589" s="929"/>
      <c r="M589" s="929"/>
      <c r="N589" s="929"/>
      <c r="O589" s="943"/>
      <c r="P589" s="943"/>
      <c r="Q589" s="943"/>
      <c r="R589" s="937"/>
      <c r="S589" s="937"/>
      <c r="T589" s="937"/>
      <c r="U589" s="937"/>
      <c r="V589" s="937"/>
      <c r="W589" s="937"/>
      <c r="X589" s="937"/>
      <c r="Y589" s="937"/>
      <c r="Z589" s="946"/>
      <c r="AA589" s="947" t="s">
        <v>380</v>
      </c>
      <c r="AB589" s="947" t="s">
        <v>380</v>
      </c>
      <c r="AC589" s="948" t="s">
        <v>380</v>
      </c>
      <c r="AD589" s="949"/>
      <c r="AE589" s="942" t="str">
        <f t="shared" si="26"/>
        <v/>
      </c>
      <c r="AF589" s="364"/>
      <c r="AG589" s="257">
        <v>1</v>
      </c>
      <c r="AH589" s="257" t="s">
        <v>381</v>
      </c>
      <c r="AI589" s="257" t="str">
        <f t="shared" si="25"/>
        <v>??</v>
      </c>
      <c r="AJ589" s="286">
        <f t="shared" si="27"/>
        <v>0</v>
      </c>
    </row>
    <row r="590" spans="1:36" ht="15.95" customHeight="1" x14ac:dyDescent="0.25">
      <c r="A590" s="327"/>
      <c r="B590" s="931"/>
      <c r="C590" s="932"/>
      <c r="D590" s="933"/>
      <c r="E590" s="934"/>
      <c r="F590" s="931"/>
      <c r="G590" s="935"/>
      <c r="H590" s="931"/>
      <c r="I590" s="931"/>
      <c r="J590" s="936"/>
      <c r="K590" s="931"/>
      <c r="L590" s="929"/>
      <c r="M590" s="929"/>
      <c r="N590" s="929"/>
      <c r="O590" s="943"/>
      <c r="P590" s="943"/>
      <c r="Q590" s="943"/>
      <c r="R590" s="937"/>
      <c r="S590" s="937"/>
      <c r="T590" s="937"/>
      <c r="U590" s="937"/>
      <c r="V590" s="937"/>
      <c r="W590" s="937"/>
      <c r="X590" s="937"/>
      <c r="Y590" s="937"/>
      <c r="Z590" s="946"/>
      <c r="AA590" s="947" t="s">
        <v>380</v>
      </c>
      <c r="AB590" s="947" t="s">
        <v>380</v>
      </c>
      <c r="AC590" s="948" t="s">
        <v>380</v>
      </c>
      <c r="AD590" s="949"/>
      <c r="AE590" s="942" t="str">
        <f t="shared" si="26"/>
        <v/>
      </c>
      <c r="AF590" s="364"/>
      <c r="AG590" s="257">
        <v>1</v>
      </c>
      <c r="AH590" s="257" t="s">
        <v>381</v>
      </c>
      <c r="AI590" s="257" t="str">
        <f t="shared" si="25"/>
        <v>??</v>
      </c>
      <c r="AJ590" s="286">
        <f t="shared" si="27"/>
        <v>0</v>
      </c>
    </row>
    <row r="591" spans="1:36" ht="15.95" customHeight="1" thickBot="1" x14ac:dyDescent="0.3">
      <c r="A591" s="329"/>
      <c r="B591" s="330"/>
      <c r="C591" s="331"/>
      <c r="D591" s="332"/>
      <c r="E591" s="333"/>
      <c r="F591" s="330"/>
      <c r="G591" s="334"/>
      <c r="H591" s="330"/>
      <c r="I591" s="330"/>
      <c r="J591" s="335"/>
      <c r="K591" s="330"/>
      <c r="L591" s="287"/>
      <c r="M591" s="287"/>
      <c r="N591" s="287"/>
      <c r="O591" s="365"/>
      <c r="P591" s="365"/>
      <c r="Q591" s="365"/>
      <c r="R591" s="366"/>
      <c r="S591" s="366"/>
      <c r="T591" s="366"/>
      <c r="U591" s="366"/>
      <c r="V591" s="366"/>
      <c r="W591" s="366"/>
      <c r="X591" s="366"/>
      <c r="Y591" s="366"/>
      <c r="Z591" s="367"/>
      <c r="AA591" s="368" t="s">
        <v>380</v>
      </c>
      <c r="AB591" s="368" t="s">
        <v>380</v>
      </c>
      <c r="AC591" s="369" t="s">
        <v>380</v>
      </c>
      <c r="AD591" s="370"/>
      <c r="AE591" s="942" t="str">
        <f t="shared" si="26"/>
        <v/>
      </c>
      <c r="AF591" s="371"/>
      <c r="AG591" s="257">
        <v>1</v>
      </c>
      <c r="AH591" s="257" t="s">
        <v>381</v>
      </c>
      <c r="AI591" s="257" t="str">
        <f t="shared" si="25"/>
        <v>??</v>
      </c>
      <c r="AJ591" s="286">
        <f>C591</f>
        <v>0</v>
      </c>
    </row>
    <row r="592" spans="1:36" ht="15" customHeight="1" thickTop="1" thickBot="1" x14ac:dyDescent="0.35">
      <c r="A592" s="289"/>
      <c r="B592" s="290"/>
      <c r="C592" s="303" t="s">
        <v>382</v>
      </c>
      <c r="D592" s="306"/>
      <c r="E592" s="372"/>
      <c r="F592" s="306"/>
      <c r="G592" s="303"/>
      <c r="H592" s="306"/>
      <c r="I592" s="306"/>
      <c r="J592" s="306"/>
      <c r="K592" s="295"/>
      <c r="L592" s="303"/>
      <c r="M592" s="290"/>
      <c r="N592" s="290"/>
      <c r="O592" s="303"/>
      <c r="P592" s="303"/>
      <c r="Q592" s="303"/>
      <c r="R592" s="307"/>
      <c r="S592" s="307"/>
      <c r="T592" s="307"/>
      <c r="U592" s="307"/>
      <c r="V592" s="307"/>
      <c r="W592" s="307"/>
      <c r="X592" s="307"/>
      <c r="Y592" s="307"/>
      <c r="Z592" s="290"/>
      <c r="AA592" s="355" t="s">
        <v>380</v>
      </c>
      <c r="AB592" s="355" t="s">
        <v>380</v>
      </c>
      <c r="AC592" s="356" t="s">
        <v>380</v>
      </c>
      <c r="AD592" s="297">
        <f>SUM(AD593:AD595)</f>
        <v>0</v>
      </c>
      <c r="AE592" s="302"/>
      <c r="AF592" s="282" t="s">
        <v>362</v>
      </c>
      <c r="AI592" s="257" t="str">
        <f t="shared" si="25"/>
        <v>??</v>
      </c>
    </row>
    <row r="593" spans="1:36" ht="15.95" customHeight="1" thickTop="1" x14ac:dyDescent="0.25">
      <c r="A593" s="311"/>
      <c r="B593" s="283"/>
      <c r="C593" s="312"/>
      <c r="D593" s="313"/>
      <c r="E593" s="314"/>
      <c r="F593" s="283"/>
      <c r="G593" s="315"/>
      <c r="H593" s="283"/>
      <c r="I593" s="283"/>
      <c r="J593" s="316"/>
      <c r="K593" s="283"/>
      <c r="L593" s="284"/>
      <c r="M593" s="284"/>
      <c r="N593" s="284"/>
      <c r="O593" s="348"/>
      <c r="P593" s="348"/>
      <c r="Q593" s="348"/>
      <c r="R593" s="317"/>
      <c r="S593" s="317"/>
      <c r="T593" s="317"/>
      <c r="U593" s="317"/>
      <c r="V593" s="317"/>
      <c r="W593" s="317"/>
      <c r="X593" s="317"/>
      <c r="Y593" s="317"/>
      <c r="Z593" s="358"/>
      <c r="AA593" s="359" t="s">
        <v>380</v>
      </c>
      <c r="AB593" s="359" t="s">
        <v>380</v>
      </c>
      <c r="AC593" s="360" t="s">
        <v>380</v>
      </c>
      <c r="AD593" s="361"/>
      <c r="AE593" s="362" t="str">
        <f t="shared" si="26"/>
        <v/>
      </c>
      <c r="AF593" s="363"/>
      <c r="AG593" s="257">
        <v>1</v>
      </c>
      <c r="AH593" s="257" t="s">
        <v>383</v>
      </c>
      <c r="AI593" s="257" t="str">
        <f t="shared" si="25"/>
        <v>??</v>
      </c>
      <c r="AJ593" s="286">
        <f>C593</f>
        <v>0</v>
      </c>
    </row>
    <row r="594" spans="1:36" ht="15.95" customHeight="1" x14ac:dyDescent="0.25">
      <c r="A594" s="327"/>
      <c r="B594" s="931"/>
      <c r="C594" s="932"/>
      <c r="D594" s="933"/>
      <c r="E594" s="934"/>
      <c r="F594" s="931"/>
      <c r="G594" s="935"/>
      <c r="H594" s="931"/>
      <c r="I594" s="931"/>
      <c r="J594" s="936"/>
      <c r="K594" s="931"/>
      <c r="L594" s="929"/>
      <c r="M594" s="929"/>
      <c r="N594" s="929"/>
      <c r="O594" s="943"/>
      <c r="P594" s="943"/>
      <c r="Q594" s="943"/>
      <c r="R594" s="937"/>
      <c r="S594" s="937"/>
      <c r="T594" s="937"/>
      <c r="U594" s="937"/>
      <c r="V594" s="937"/>
      <c r="W594" s="937"/>
      <c r="X594" s="937"/>
      <c r="Y594" s="937"/>
      <c r="Z594" s="946"/>
      <c r="AA594" s="947" t="s">
        <v>380</v>
      </c>
      <c r="AB594" s="947" t="s">
        <v>380</v>
      </c>
      <c r="AC594" s="948" t="s">
        <v>380</v>
      </c>
      <c r="AD594" s="949"/>
      <c r="AE594" s="942" t="str">
        <f t="shared" si="26"/>
        <v/>
      </c>
      <c r="AF594" s="364"/>
      <c r="AG594" s="257">
        <v>1</v>
      </c>
      <c r="AH594" s="257" t="s">
        <v>383</v>
      </c>
      <c r="AI594" s="257" t="str">
        <f t="shared" si="25"/>
        <v>??</v>
      </c>
      <c r="AJ594" s="286">
        <f>C594</f>
        <v>0</v>
      </c>
    </row>
    <row r="595" spans="1:36" ht="15.95" customHeight="1" thickBot="1" x14ac:dyDescent="0.3">
      <c r="A595" s="373"/>
      <c r="B595" s="374"/>
      <c r="C595" s="375"/>
      <c r="D595" s="376"/>
      <c r="E595" s="377"/>
      <c r="F595" s="374"/>
      <c r="G595" s="378"/>
      <c r="H595" s="374"/>
      <c r="I595" s="374"/>
      <c r="J595" s="379"/>
      <c r="K595" s="374"/>
      <c r="L595" s="380"/>
      <c r="M595" s="380"/>
      <c r="N595" s="380"/>
      <c r="O595" s="381"/>
      <c r="P595" s="382"/>
      <c r="Q595" s="382"/>
      <c r="R595" s="383"/>
      <c r="S595" s="383"/>
      <c r="T595" s="383"/>
      <c r="U595" s="383"/>
      <c r="V595" s="383"/>
      <c r="W595" s="383"/>
      <c r="X595" s="383"/>
      <c r="Y595" s="383"/>
      <c r="Z595" s="384"/>
      <c r="AA595" s="385" t="s">
        <v>380</v>
      </c>
      <c r="AB595" s="385" t="s">
        <v>380</v>
      </c>
      <c r="AC595" s="386" t="s">
        <v>380</v>
      </c>
      <c r="AD595" s="387"/>
      <c r="AE595" s="388" t="str">
        <f t="shared" si="26"/>
        <v/>
      </c>
      <c r="AF595" s="389"/>
      <c r="AG595" s="257">
        <v>1</v>
      </c>
      <c r="AH595" s="257" t="s">
        <v>383</v>
      </c>
      <c r="AI595" s="257" t="str">
        <f t="shared" si="25"/>
        <v>??</v>
      </c>
      <c r="AJ595" s="286">
        <f>C595</f>
        <v>0</v>
      </c>
    </row>
    <row r="596" spans="1:36" ht="15" customHeight="1" x14ac:dyDescent="0.25"/>
    <row r="597" spans="1:36" ht="15" customHeight="1" x14ac:dyDescent="0.25"/>
    <row r="598" spans="1:36" ht="15" customHeight="1" x14ac:dyDescent="0.25"/>
    <row r="599" spans="1:36" ht="17.100000000000001" customHeight="1" x14ac:dyDescent="0.25"/>
    <row r="600" spans="1:36" ht="15" customHeight="1" x14ac:dyDescent="0.25"/>
    <row r="601" spans="1:36" ht="15" customHeight="1" x14ac:dyDescent="0.25"/>
    <row r="602" spans="1:36" ht="15" customHeight="1" x14ac:dyDescent="0.25"/>
    <row r="603" spans="1:36" ht="15" customHeight="1" x14ac:dyDescent="0.25"/>
    <row r="604" spans="1:36" ht="15" customHeight="1" x14ac:dyDescent="0.25"/>
    <row r="605" spans="1:36" ht="15" customHeight="1" x14ac:dyDescent="0.25"/>
    <row r="606" spans="1:36" ht="15" customHeight="1" x14ac:dyDescent="0.25"/>
    <row r="607" spans="1:36" ht="15" customHeight="1" x14ac:dyDescent="0.25"/>
    <row r="608" spans="1:36"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7.100000000000001"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7.100000000000001"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7.100000000000001"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7.100000000000001"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2" customHeight="1" x14ac:dyDescent="0.25"/>
    <row r="673" ht="9" customHeight="1" x14ac:dyDescent="0.25"/>
    <row r="674" ht="15.75" customHeight="1" x14ac:dyDescent="0.25"/>
    <row r="675" ht="15" customHeight="1" x14ac:dyDescent="0.25"/>
    <row r="676" ht="9.75" customHeight="1" x14ac:dyDescent="0.25"/>
    <row r="678" ht="10.5" customHeight="1" x14ac:dyDescent="0.25"/>
  </sheetData>
  <sheetProtection algorithmName="SHA-512" hashValue="RC+85mJv5geWmiWbt5tgpcbaeRbJUHS2xnZdioc2nN/fGOdU5Nx/+D3sNa/yTTNZCUDd88E4hVtyWE49awtNHw==" saltValue="pKLxS/jv1L/bu/0c59cDyA==" spinCount="100000" sheet="1" formatRows="0" sort="0"/>
  <dataConsolidate/>
  <mergeCells count="1332">
    <mergeCell ref="AB578:AB585"/>
    <mergeCell ref="AC578:AC582"/>
    <mergeCell ref="AD578:AD585"/>
    <mergeCell ref="AE578:AE585"/>
    <mergeCell ref="AF578:AF585"/>
    <mergeCell ref="I579:I585"/>
    <mergeCell ref="AC583:AC585"/>
    <mergeCell ref="G578:G585"/>
    <mergeCell ref="H578:H585"/>
    <mergeCell ref="J578:J585"/>
    <mergeCell ref="K578:K585"/>
    <mergeCell ref="L578:L585"/>
    <mergeCell ref="AA578:AA585"/>
    <mergeCell ref="A578:A585"/>
    <mergeCell ref="B578:B585"/>
    <mergeCell ref="C578:C585"/>
    <mergeCell ref="D578:D585"/>
    <mergeCell ref="E578:E585"/>
    <mergeCell ref="F578:F585"/>
    <mergeCell ref="AB570:AB577"/>
    <mergeCell ref="AC570:AC574"/>
    <mergeCell ref="AD570:AD577"/>
    <mergeCell ref="AE570:AE577"/>
    <mergeCell ref="AF570:AF577"/>
    <mergeCell ref="I571:I577"/>
    <mergeCell ref="AC575:AC577"/>
    <mergeCell ref="G570:G577"/>
    <mergeCell ref="H570:H577"/>
    <mergeCell ref="J570:J577"/>
    <mergeCell ref="K570:K577"/>
    <mergeCell ref="L570:L577"/>
    <mergeCell ref="AA570:AA577"/>
    <mergeCell ref="A570:A577"/>
    <mergeCell ref="B570:B577"/>
    <mergeCell ref="C570:C577"/>
    <mergeCell ref="D570:D577"/>
    <mergeCell ref="E570:E577"/>
    <mergeCell ref="F570:F577"/>
    <mergeCell ref="AB562:AB569"/>
    <mergeCell ref="AC562:AC566"/>
    <mergeCell ref="AD562:AD569"/>
    <mergeCell ref="AE562:AE569"/>
    <mergeCell ref="AF562:AF569"/>
    <mergeCell ref="I563:I569"/>
    <mergeCell ref="AC567:AC569"/>
    <mergeCell ref="G562:G569"/>
    <mergeCell ref="H562:H569"/>
    <mergeCell ref="J562:J569"/>
    <mergeCell ref="K562:K569"/>
    <mergeCell ref="L562:L569"/>
    <mergeCell ref="AA562:AA569"/>
    <mergeCell ref="A562:A569"/>
    <mergeCell ref="B562:B569"/>
    <mergeCell ref="C562:C569"/>
    <mergeCell ref="D562:D569"/>
    <mergeCell ref="E562:E569"/>
    <mergeCell ref="F562:F569"/>
    <mergeCell ref="AB554:AB561"/>
    <mergeCell ref="AC554:AC558"/>
    <mergeCell ref="AD554:AD561"/>
    <mergeCell ref="AE554:AE561"/>
    <mergeCell ref="AF554:AF561"/>
    <mergeCell ref="I555:I561"/>
    <mergeCell ref="AC559:AC561"/>
    <mergeCell ref="G554:G561"/>
    <mergeCell ref="H554:H561"/>
    <mergeCell ref="J554:J561"/>
    <mergeCell ref="K554:K561"/>
    <mergeCell ref="L554:L561"/>
    <mergeCell ref="AA554:AA561"/>
    <mergeCell ref="A554:A561"/>
    <mergeCell ref="B554:B561"/>
    <mergeCell ref="C554:C561"/>
    <mergeCell ref="D554:D561"/>
    <mergeCell ref="E554:E561"/>
    <mergeCell ref="F554:F561"/>
    <mergeCell ref="AB546:AB553"/>
    <mergeCell ref="AC546:AC550"/>
    <mergeCell ref="AD546:AD553"/>
    <mergeCell ref="AE546:AE553"/>
    <mergeCell ref="AF546:AF553"/>
    <mergeCell ref="I547:I553"/>
    <mergeCell ref="AC551:AC553"/>
    <mergeCell ref="G546:G553"/>
    <mergeCell ref="H546:H553"/>
    <mergeCell ref="J546:J553"/>
    <mergeCell ref="K546:K553"/>
    <mergeCell ref="L546:L553"/>
    <mergeCell ref="AA546:AA553"/>
    <mergeCell ref="A546:A553"/>
    <mergeCell ref="B546:B553"/>
    <mergeCell ref="C546:C553"/>
    <mergeCell ref="D546:D553"/>
    <mergeCell ref="E546:E553"/>
    <mergeCell ref="F546:F553"/>
    <mergeCell ref="AB526:AB533"/>
    <mergeCell ref="AC526:AC530"/>
    <mergeCell ref="AD526:AD533"/>
    <mergeCell ref="AE526:AE533"/>
    <mergeCell ref="AF526:AF533"/>
    <mergeCell ref="I527:I533"/>
    <mergeCell ref="AC531:AC533"/>
    <mergeCell ref="G526:G533"/>
    <mergeCell ref="H526:H533"/>
    <mergeCell ref="J526:J533"/>
    <mergeCell ref="K526:K533"/>
    <mergeCell ref="L526:L533"/>
    <mergeCell ref="AA526:AA533"/>
    <mergeCell ref="A526:A533"/>
    <mergeCell ref="B526:B533"/>
    <mergeCell ref="C526:C533"/>
    <mergeCell ref="D526:D533"/>
    <mergeCell ref="E526:E533"/>
    <mergeCell ref="F526:F533"/>
    <mergeCell ref="AB512:AB519"/>
    <mergeCell ref="AC512:AC516"/>
    <mergeCell ref="AD512:AD519"/>
    <mergeCell ref="AE512:AE519"/>
    <mergeCell ref="AF512:AF519"/>
    <mergeCell ref="I513:I519"/>
    <mergeCell ref="AC517:AC519"/>
    <mergeCell ref="G512:G519"/>
    <mergeCell ref="H512:H519"/>
    <mergeCell ref="J512:J519"/>
    <mergeCell ref="K512:K519"/>
    <mergeCell ref="L512:L519"/>
    <mergeCell ref="AA512:AA519"/>
    <mergeCell ref="A512:A519"/>
    <mergeCell ref="B512:B519"/>
    <mergeCell ref="C512:C519"/>
    <mergeCell ref="D512:D519"/>
    <mergeCell ref="E512:E519"/>
    <mergeCell ref="F512:F519"/>
    <mergeCell ref="AB504:AB511"/>
    <mergeCell ref="AC504:AC508"/>
    <mergeCell ref="AD504:AD511"/>
    <mergeCell ref="AE504:AE511"/>
    <mergeCell ref="AF504:AF511"/>
    <mergeCell ref="I505:I511"/>
    <mergeCell ref="AC509:AC511"/>
    <mergeCell ref="G504:G511"/>
    <mergeCell ref="H504:H511"/>
    <mergeCell ref="J504:J511"/>
    <mergeCell ref="K504:K511"/>
    <mergeCell ref="L504:L511"/>
    <mergeCell ref="AA504:AA511"/>
    <mergeCell ref="A504:A511"/>
    <mergeCell ref="B504:B511"/>
    <mergeCell ref="C504:C511"/>
    <mergeCell ref="D504:D511"/>
    <mergeCell ref="E504:E511"/>
    <mergeCell ref="F504:F511"/>
    <mergeCell ref="AB496:AB503"/>
    <mergeCell ref="AC496:AC500"/>
    <mergeCell ref="AD496:AD503"/>
    <mergeCell ref="AE496:AE503"/>
    <mergeCell ref="AF496:AF503"/>
    <mergeCell ref="I497:I503"/>
    <mergeCell ref="AC501:AC503"/>
    <mergeCell ref="G496:G503"/>
    <mergeCell ref="H496:H503"/>
    <mergeCell ref="J496:J503"/>
    <mergeCell ref="K496:K503"/>
    <mergeCell ref="L496:L503"/>
    <mergeCell ref="AA496:AA503"/>
    <mergeCell ref="A496:A503"/>
    <mergeCell ref="B496:B503"/>
    <mergeCell ref="C496:C503"/>
    <mergeCell ref="D496:D503"/>
    <mergeCell ref="E496:E503"/>
    <mergeCell ref="F496:F503"/>
    <mergeCell ref="AB488:AB495"/>
    <mergeCell ref="AC488:AC492"/>
    <mergeCell ref="AD488:AD495"/>
    <mergeCell ref="AE488:AE495"/>
    <mergeCell ref="AF488:AF495"/>
    <mergeCell ref="I489:I495"/>
    <mergeCell ref="AC493:AC495"/>
    <mergeCell ref="G488:G495"/>
    <mergeCell ref="H488:H495"/>
    <mergeCell ref="J488:J495"/>
    <mergeCell ref="K488:K495"/>
    <mergeCell ref="L488:L495"/>
    <mergeCell ref="AA488:AA495"/>
    <mergeCell ref="A488:A495"/>
    <mergeCell ref="B488:B495"/>
    <mergeCell ref="C488:C495"/>
    <mergeCell ref="D488:D495"/>
    <mergeCell ref="E488:E495"/>
    <mergeCell ref="F488:F495"/>
    <mergeCell ref="AB480:AB487"/>
    <mergeCell ref="AC480:AC484"/>
    <mergeCell ref="AD480:AD487"/>
    <mergeCell ref="AE480:AE487"/>
    <mergeCell ref="AF480:AF487"/>
    <mergeCell ref="I481:I487"/>
    <mergeCell ref="AC485:AC487"/>
    <mergeCell ref="G480:G487"/>
    <mergeCell ref="H480:H487"/>
    <mergeCell ref="J480:J487"/>
    <mergeCell ref="K480:K487"/>
    <mergeCell ref="L480:L487"/>
    <mergeCell ref="AA480:AA487"/>
    <mergeCell ref="A480:A487"/>
    <mergeCell ref="B480:B487"/>
    <mergeCell ref="C480:C487"/>
    <mergeCell ref="D480:D487"/>
    <mergeCell ref="E480:E487"/>
    <mergeCell ref="F480:F487"/>
    <mergeCell ref="AB472:AB479"/>
    <mergeCell ref="AC472:AC476"/>
    <mergeCell ref="AD472:AD479"/>
    <mergeCell ref="AE472:AE479"/>
    <mergeCell ref="AF472:AF479"/>
    <mergeCell ref="I473:I479"/>
    <mergeCell ref="AC477:AC479"/>
    <mergeCell ref="G472:G479"/>
    <mergeCell ref="H472:H479"/>
    <mergeCell ref="J472:J479"/>
    <mergeCell ref="K472:K479"/>
    <mergeCell ref="L472:L479"/>
    <mergeCell ref="AA472:AA479"/>
    <mergeCell ref="A472:A479"/>
    <mergeCell ref="B472:B479"/>
    <mergeCell ref="C472:C479"/>
    <mergeCell ref="D472:D479"/>
    <mergeCell ref="E472:E479"/>
    <mergeCell ref="F472:F479"/>
    <mergeCell ref="AB464:AB471"/>
    <mergeCell ref="AC464:AC468"/>
    <mergeCell ref="AD464:AD471"/>
    <mergeCell ref="AE464:AE471"/>
    <mergeCell ref="AF464:AF471"/>
    <mergeCell ref="I465:I471"/>
    <mergeCell ref="AC469:AC471"/>
    <mergeCell ref="G464:G471"/>
    <mergeCell ref="H464:H471"/>
    <mergeCell ref="J464:J471"/>
    <mergeCell ref="K464:K471"/>
    <mergeCell ref="L464:L471"/>
    <mergeCell ref="AA464:AA471"/>
    <mergeCell ref="A464:A471"/>
    <mergeCell ref="B464:B471"/>
    <mergeCell ref="C464:C471"/>
    <mergeCell ref="D464:D471"/>
    <mergeCell ref="E464:E471"/>
    <mergeCell ref="F464:F471"/>
    <mergeCell ref="AB456:AB463"/>
    <mergeCell ref="AC456:AC460"/>
    <mergeCell ref="AD456:AD463"/>
    <mergeCell ref="AE456:AE463"/>
    <mergeCell ref="AF456:AF463"/>
    <mergeCell ref="I457:I463"/>
    <mergeCell ref="AC461:AC463"/>
    <mergeCell ref="G456:G463"/>
    <mergeCell ref="H456:H463"/>
    <mergeCell ref="J456:J463"/>
    <mergeCell ref="K456:K463"/>
    <mergeCell ref="L456:L463"/>
    <mergeCell ref="AA456:AA463"/>
    <mergeCell ref="A456:A463"/>
    <mergeCell ref="B456:B463"/>
    <mergeCell ref="C456:C463"/>
    <mergeCell ref="D456:D463"/>
    <mergeCell ref="E456:E463"/>
    <mergeCell ref="F456:F463"/>
    <mergeCell ref="AB448:AB455"/>
    <mergeCell ref="AC448:AC452"/>
    <mergeCell ref="AD448:AD455"/>
    <mergeCell ref="AE448:AE455"/>
    <mergeCell ref="AF448:AF455"/>
    <mergeCell ref="I449:I455"/>
    <mergeCell ref="AC453:AC455"/>
    <mergeCell ref="G448:G455"/>
    <mergeCell ref="H448:H455"/>
    <mergeCell ref="J448:J455"/>
    <mergeCell ref="K448:K455"/>
    <mergeCell ref="L448:L455"/>
    <mergeCell ref="AA448:AA455"/>
    <mergeCell ref="A448:A455"/>
    <mergeCell ref="B448:B455"/>
    <mergeCell ref="C448:C455"/>
    <mergeCell ref="D448:D455"/>
    <mergeCell ref="E448:E455"/>
    <mergeCell ref="F448:F455"/>
    <mergeCell ref="AB440:AB447"/>
    <mergeCell ref="AC440:AC444"/>
    <mergeCell ref="AD440:AD447"/>
    <mergeCell ref="AE440:AE447"/>
    <mergeCell ref="AF440:AF447"/>
    <mergeCell ref="I441:I447"/>
    <mergeCell ref="AC445:AC447"/>
    <mergeCell ref="G440:G447"/>
    <mergeCell ref="H440:H447"/>
    <mergeCell ref="J440:J447"/>
    <mergeCell ref="K440:K447"/>
    <mergeCell ref="L440:L447"/>
    <mergeCell ref="AA440:AA447"/>
    <mergeCell ref="A440:A447"/>
    <mergeCell ref="B440:B447"/>
    <mergeCell ref="C440:C447"/>
    <mergeCell ref="D440:D447"/>
    <mergeCell ref="E440:E447"/>
    <mergeCell ref="F440:F447"/>
    <mergeCell ref="AB432:AB439"/>
    <mergeCell ref="AC432:AC436"/>
    <mergeCell ref="AD432:AD439"/>
    <mergeCell ref="AE432:AE439"/>
    <mergeCell ref="AF432:AF439"/>
    <mergeCell ref="I433:I439"/>
    <mergeCell ref="AC437:AC439"/>
    <mergeCell ref="G432:G439"/>
    <mergeCell ref="H432:H439"/>
    <mergeCell ref="J432:J439"/>
    <mergeCell ref="K432:K439"/>
    <mergeCell ref="L432:L439"/>
    <mergeCell ref="AA432:AA439"/>
    <mergeCell ref="A432:A439"/>
    <mergeCell ref="B432:B439"/>
    <mergeCell ref="C432:C439"/>
    <mergeCell ref="D432:D439"/>
    <mergeCell ref="E432:E439"/>
    <mergeCell ref="F432:F439"/>
    <mergeCell ref="AB424:AB431"/>
    <mergeCell ref="AC424:AC428"/>
    <mergeCell ref="AD424:AD431"/>
    <mergeCell ref="AE424:AE431"/>
    <mergeCell ref="AF424:AF431"/>
    <mergeCell ref="I425:I431"/>
    <mergeCell ref="AC429:AC431"/>
    <mergeCell ref="G424:G431"/>
    <mergeCell ref="H424:H431"/>
    <mergeCell ref="J424:J431"/>
    <mergeCell ref="K424:K431"/>
    <mergeCell ref="L424:L431"/>
    <mergeCell ref="AA424:AA431"/>
    <mergeCell ref="A424:A431"/>
    <mergeCell ref="B424:B431"/>
    <mergeCell ref="C424:C431"/>
    <mergeCell ref="D424:D431"/>
    <mergeCell ref="E424:E431"/>
    <mergeCell ref="F424:F431"/>
    <mergeCell ref="AB416:AB423"/>
    <mergeCell ref="AC416:AC420"/>
    <mergeCell ref="AD416:AD423"/>
    <mergeCell ref="AE416:AE423"/>
    <mergeCell ref="AF416:AF423"/>
    <mergeCell ref="I417:I423"/>
    <mergeCell ref="AC421:AC423"/>
    <mergeCell ref="G416:G423"/>
    <mergeCell ref="H416:H423"/>
    <mergeCell ref="J416:J423"/>
    <mergeCell ref="K416:K423"/>
    <mergeCell ref="L416:L423"/>
    <mergeCell ref="AA416:AA423"/>
    <mergeCell ref="A416:A423"/>
    <mergeCell ref="B416:B423"/>
    <mergeCell ref="C416:C423"/>
    <mergeCell ref="D416:D423"/>
    <mergeCell ref="E416:E423"/>
    <mergeCell ref="F416:F423"/>
    <mergeCell ref="AB408:AB415"/>
    <mergeCell ref="AC408:AC412"/>
    <mergeCell ref="AD408:AD415"/>
    <mergeCell ref="AE408:AE415"/>
    <mergeCell ref="AF408:AF415"/>
    <mergeCell ref="I409:I415"/>
    <mergeCell ref="AC413:AC415"/>
    <mergeCell ref="G408:G415"/>
    <mergeCell ref="H408:H415"/>
    <mergeCell ref="J408:J415"/>
    <mergeCell ref="K408:K415"/>
    <mergeCell ref="L408:L415"/>
    <mergeCell ref="AA408:AA415"/>
    <mergeCell ref="A408:A415"/>
    <mergeCell ref="B408:B415"/>
    <mergeCell ref="C408:C415"/>
    <mergeCell ref="D408:D415"/>
    <mergeCell ref="E408:E415"/>
    <mergeCell ref="F408:F415"/>
    <mergeCell ref="AB400:AB407"/>
    <mergeCell ref="AC400:AC404"/>
    <mergeCell ref="AD400:AD407"/>
    <mergeCell ref="AE400:AE407"/>
    <mergeCell ref="AF400:AF407"/>
    <mergeCell ref="I401:I407"/>
    <mergeCell ref="AC405:AC407"/>
    <mergeCell ref="G400:G407"/>
    <mergeCell ref="H400:H407"/>
    <mergeCell ref="J400:J407"/>
    <mergeCell ref="K400:K407"/>
    <mergeCell ref="L400:L407"/>
    <mergeCell ref="AA400:AA407"/>
    <mergeCell ref="A400:A407"/>
    <mergeCell ref="B400:B407"/>
    <mergeCell ref="C400:C407"/>
    <mergeCell ref="D400:D407"/>
    <mergeCell ref="E400:E407"/>
    <mergeCell ref="F400:F407"/>
    <mergeCell ref="AB392:AB399"/>
    <mergeCell ref="AC392:AC396"/>
    <mergeCell ref="AD392:AD399"/>
    <mergeCell ref="AE392:AE399"/>
    <mergeCell ref="AF392:AF399"/>
    <mergeCell ref="I393:I399"/>
    <mergeCell ref="AC397:AC399"/>
    <mergeCell ref="G392:G399"/>
    <mergeCell ref="H392:H399"/>
    <mergeCell ref="J392:J399"/>
    <mergeCell ref="K392:K399"/>
    <mergeCell ref="L392:L399"/>
    <mergeCell ref="AA392:AA399"/>
    <mergeCell ref="A392:A399"/>
    <mergeCell ref="B392:B399"/>
    <mergeCell ref="C392:C399"/>
    <mergeCell ref="D392:D399"/>
    <mergeCell ref="E392:E399"/>
    <mergeCell ref="F392:F399"/>
    <mergeCell ref="AB384:AB391"/>
    <mergeCell ref="AC384:AC388"/>
    <mergeCell ref="AD384:AD391"/>
    <mergeCell ref="AE384:AE391"/>
    <mergeCell ref="AF384:AF391"/>
    <mergeCell ref="I385:I391"/>
    <mergeCell ref="AC389:AC391"/>
    <mergeCell ref="G384:G391"/>
    <mergeCell ref="H384:H391"/>
    <mergeCell ref="J384:J391"/>
    <mergeCell ref="K384:K391"/>
    <mergeCell ref="L384:L391"/>
    <mergeCell ref="AA384:AA391"/>
    <mergeCell ref="A384:A391"/>
    <mergeCell ref="B384:B391"/>
    <mergeCell ref="C384:C391"/>
    <mergeCell ref="D384:D391"/>
    <mergeCell ref="E384:E391"/>
    <mergeCell ref="F384:F391"/>
    <mergeCell ref="AB376:AB383"/>
    <mergeCell ref="AC376:AC380"/>
    <mergeCell ref="AD376:AD383"/>
    <mergeCell ref="AE376:AE383"/>
    <mergeCell ref="AF376:AF383"/>
    <mergeCell ref="I377:I383"/>
    <mergeCell ref="AC381:AC383"/>
    <mergeCell ref="G376:G383"/>
    <mergeCell ref="H376:H383"/>
    <mergeCell ref="J376:J383"/>
    <mergeCell ref="K376:K383"/>
    <mergeCell ref="L376:L383"/>
    <mergeCell ref="AA376:AA383"/>
    <mergeCell ref="A376:A383"/>
    <mergeCell ref="B376:B383"/>
    <mergeCell ref="C376:C383"/>
    <mergeCell ref="D376:D383"/>
    <mergeCell ref="E376:E383"/>
    <mergeCell ref="F376:F383"/>
    <mergeCell ref="AB368:AB375"/>
    <mergeCell ref="AC368:AC372"/>
    <mergeCell ref="AD368:AD375"/>
    <mergeCell ref="AE368:AE375"/>
    <mergeCell ref="AF368:AF375"/>
    <mergeCell ref="I369:I375"/>
    <mergeCell ref="AC373:AC375"/>
    <mergeCell ref="G368:G375"/>
    <mergeCell ref="H368:H375"/>
    <mergeCell ref="J368:J375"/>
    <mergeCell ref="K368:K375"/>
    <mergeCell ref="L368:L375"/>
    <mergeCell ref="AA368:AA375"/>
    <mergeCell ref="A368:A375"/>
    <mergeCell ref="B368:B375"/>
    <mergeCell ref="C368:C375"/>
    <mergeCell ref="D368:D375"/>
    <mergeCell ref="E368:E375"/>
    <mergeCell ref="F368:F375"/>
    <mergeCell ref="AB360:AB367"/>
    <mergeCell ref="AC360:AC364"/>
    <mergeCell ref="AD360:AD367"/>
    <mergeCell ref="AE360:AE367"/>
    <mergeCell ref="AF360:AF367"/>
    <mergeCell ref="I361:I367"/>
    <mergeCell ref="AC365:AC367"/>
    <mergeCell ref="G360:G367"/>
    <mergeCell ref="H360:H367"/>
    <mergeCell ref="J360:J367"/>
    <mergeCell ref="K360:K367"/>
    <mergeCell ref="L360:L367"/>
    <mergeCell ref="AA360:AA367"/>
    <mergeCell ref="A360:A367"/>
    <mergeCell ref="B360:B367"/>
    <mergeCell ref="C360:C367"/>
    <mergeCell ref="D360:D367"/>
    <mergeCell ref="E360:E367"/>
    <mergeCell ref="F360:F367"/>
    <mergeCell ref="AB352:AB359"/>
    <mergeCell ref="AC352:AC356"/>
    <mergeCell ref="AD352:AD359"/>
    <mergeCell ref="AE352:AE359"/>
    <mergeCell ref="AF352:AF359"/>
    <mergeCell ref="I353:I359"/>
    <mergeCell ref="AC357:AC359"/>
    <mergeCell ref="G352:G359"/>
    <mergeCell ref="H352:H359"/>
    <mergeCell ref="J352:J359"/>
    <mergeCell ref="K352:K359"/>
    <mergeCell ref="L352:L359"/>
    <mergeCell ref="AA352:AA359"/>
    <mergeCell ref="A352:A359"/>
    <mergeCell ref="B352:B359"/>
    <mergeCell ref="C352:C359"/>
    <mergeCell ref="D352:D359"/>
    <mergeCell ref="E352:E359"/>
    <mergeCell ref="F352:F359"/>
    <mergeCell ref="AB344:AB351"/>
    <mergeCell ref="AC344:AC348"/>
    <mergeCell ref="AD344:AD351"/>
    <mergeCell ref="AE344:AE351"/>
    <mergeCell ref="AF344:AF351"/>
    <mergeCell ref="I345:I351"/>
    <mergeCell ref="AC349:AC351"/>
    <mergeCell ref="G344:G351"/>
    <mergeCell ref="H344:H351"/>
    <mergeCell ref="J344:J351"/>
    <mergeCell ref="K344:K351"/>
    <mergeCell ref="L344:L351"/>
    <mergeCell ref="AA344:AA351"/>
    <mergeCell ref="A344:A351"/>
    <mergeCell ref="B344:B351"/>
    <mergeCell ref="C344:C351"/>
    <mergeCell ref="D344:D351"/>
    <mergeCell ref="E344:E351"/>
    <mergeCell ref="F344:F351"/>
    <mergeCell ref="AB336:AB343"/>
    <mergeCell ref="AC336:AC340"/>
    <mergeCell ref="AD336:AD343"/>
    <mergeCell ref="AE336:AE343"/>
    <mergeCell ref="AF336:AF343"/>
    <mergeCell ref="I337:I343"/>
    <mergeCell ref="AC341:AC343"/>
    <mergeCell ref="G336:G343"/>
    <mergeCell ref="H336:H343"/>
    <mergeCell ref="J336:J343"/>
    <mergeCell ref="K336:K343"/>
    <mergeCell ref="L336:L343"/>
    <mergeCell ref="AA336:AA343"/>
    <mergeCell ref="A336:A343"/>
    <mergeCell ref="B336:B343"/>
    <mergeCell ref="C336:C343"/>
    <mergeCell ref="D336:D343"/>
    <mergeCell ref="E336:E343"/>
    <mergeCell ref="F336:F343"/>
    <mergeCell ref="AB328:AB335"/>
    <mergeCell ref="AC328:AC332"/>
    <mergeCell ref="AD328:AD335"/>
    <mergeCell ref="AE328:AE335"/>
    <mergeCell ref="AF328:AF335"/>
    <mergeCell ref="I329:I335"/>
    <mergeCell ref="AC333:AC335"/>
    <mergeCell ref="G328:G335"/>
    <mergeCell ref="H328:H335"/>
    <mergeCell ref="J328:J335"/>
    <mergeCell ref="K328:K335"/>
    <mergeCell ref="L328:L335"/>
    <mergeCell ref="AA328:AA335"/>
    <mergeCell ref="A328:A335"/>
    <mergeCell ref="B328:B335"/>
    <mergeCell ref="C328:C335"/>
    <mergeCell ref="D328:D335"/>
    <mergeCell ref="E328:E335"/>
    <mergeCell ref="F328:F335"/>
    <mergeCell ref="AB320:AB327"/>
    <mergeCell ref="AC320:AC324"/>
    <mergeCell ref="AD320:AD327"/>
    <mergeCell ref="AE320:AE327"/>
    <mergeCell ref="AF320:AF327"/>
    <mergeCell ref="I321:I327"/>
    <mergeCell ref="AC325:AC327"/>
    <mergeCell ref="G320:G327"/>
    <mergeCell ref="H320:H327"/>
    <mergeCell ref="J320:J327"/>
    <mergeCell ref="K320:K327"/>
    <mergeCell ref="L320:L327"/>
    <mergeCell ref="AA320:AA327"/>
    <mergeCell ref="A320:A327"/>
    <mergeCell ref="B320:B327"/>
    <mergeCell ref="C320:C327"/>
    <mergeCell ref="D320:D327"/>
    <mergeCell ref="E320:E327"/>
    <mergeCell ref="F320:F327"/>
    <mergeCell ref="AB312:AB319"/>
    <mergeCell ref="AC312:AC316"/>
    <mergeCell ref="AD312:AD319"/>
    <mergeCell ref="AE312:AE319"/>
    <mergeCell ref="AF312:AF319"/>
    <mergeCell ref="I313:I319"/>
    <mergeCell ref="AC317:AC319"/>
    <mergeCell ref="G312:G319"/>
    <mergeCell ref="H312:H319"/>
    <mergeCell ref="J312:J319"/>
    <mergeCell ref="K312:K319"/>
    <mergeCell ref="L312:L319"/>
    <mergeCell ref="AA312:AA319"/>
    <mergeCell ref="A312:A319"/>
    <mergeCell ref="B312:B319"/>
    <mergeCell ref="C312:C319"/>
    <mergeCell ref="D312:D319"/>
    <mergeCell ref="E312:E319"/>
    <mergeCell ref="F312:F319"/>
    <mergeCell ref="AB304:AB311"/>
    <mergeCell ref="AC304:AC308"/>
    <mergeCell ref="AD304:AD311"/>
    <mergeCell ref="AE304:AE311"/>
    <mergeCell ref="AF304:AF311"/>
    <mergeCell ref="I305:I311"/>
    <mergeCell ref="AC309:AC311"/>
    <mergeCell ref="G304:G311"/>
    <mergeCell ref="H304:H311"/>
    <mergeCell ref="J304:J311"/>
    <mergeCell ref="K304:K311"/>
    <mergeCell ref="L304:L311"/>
    <mergeCell ref="AA304:AA311"/>
    <mergeCell ref="A304:A311"/>
    <mergeCell ref="B304:B311"/>
    <mergeCell ref="C304:C311"/>
    <mergeCell ref="D304:D311"/>
    <mergeCell ref="E304:E311"/>
    <mergeCell ref="F304:F311"/>
    <mergeCell ref="AB296:AB303"/>
    <mergeCell ref="AC296:AC300"/>
    <mergeCell ref="AD296:AD303"/>
    <mergeCell ref="AE296:AE303"/>
    <mergeCell ref="AF296:AF303"/>
    <mergeCell ref="I297:I303"/>
    <mergeCell ref="AC301:AC303"/>
    <mergeCell ref="G296:G303"/>
    <mergeCell ref="H296:H303"/>
    <mergeCell ref="J296:J303"/>
    <mergeCell ref="K296:K303"/>
    <mergeCell ref="L296:L303"/>
    <mergeCell ref="AA296:AA303"/>
    <mergeCell ref="A296:A303"/>
    <mergeCell ref="B296:B303"/>
    <mergeCell ref="C296:C303"/>
    <mergeCell ref="D296:D303"/>
    <mergeCell ref="E296:E303"/>
    <mergeCell ref="F296:F303"/>
    <mergeCell ref="AB288:AB295"/>
    <mergeCell ref="AC288:AC292"/>
    <mergeCell ref="AD288:AD295"/>
    <mergeCell ref="AE288:AE295"/>
    <mergeCell ref="AF288:AF295"/>
    <mergeCell ref="I289:I295"/>
    <mergeCell ref="AC293:AC295"/>
    <mergeCell ref="G288:G295"/>
    <mergeCell ref="H288:H295"/>
    <mergeCell ref="J288:J295"/>
    <mergeCell ref="K288:K295"/>
    <mergeCell ref="L288:L295"/>
    <mergeCell ref="AA288:AA295"/>
    <mergeCell ref="A288:A295"/>
    <mergeCell ref="B288:B295"/>
    <mergeCell ref="C288:C295"/>
    <mergeCell ref="D288:D295"/>
    <mergeCell ref="E288:E295"/>
    <mergeCell ref="F288:F295"/>
    <mergeCell ref="AB280:AB287"/>
    <mergeCell ref="AC280:AC284"/>
    <mergeCell ref="AD280:AD287"/>
    <mergeCell ref="AE280:AE287"/>
    <mergeCell ref="AF280:AF287"/>
    <mergeCell ref="I281:I287"/>
    <mergeCell ref="AC285:AC287"/>
    <mergeCell ref="G280:G287"/>
    <mergeCell ref="H280:H287"/>
    <mergeCell ref="J280:J287"/>
    <mergeCell ref="K280:K287"/>
    <mergeCell ref="L280:L287"/>
    <mergeCell ref="AA280:AA287"/>
    <mergeCell ref="A280:A287"/>
    <mergeCell ref="B280:B287"/>
    <mergeCell ref="C280:C287"/>
    <mergeCell ref="D280:D287"/>
    <mergeCell ref="E280:E287"/>
    <mergeCell ref="F280:F287"/>
    <mergeCell ref="AB272:AB279"/>
    <mergeCell ref="AC272:AC276"/>
    <mergeCell ref="AD272:AD279"/>
    <mergeCell ref="AE272:AE279"/>
    <mergeCell ref="AF272:AF279"/>
    <mergeCell ref="I273:I279"/>
    <mergeCell ref="AC277:AC279"/>
    <mergeCell ref="G272:G279"/>
    <mergeCell ref="H272:H279"/>
    <mergeCell ref="J272:J279"/>
    <mergeCell ref="K272:K279"/>
    <mergeCell ref="L272:L279"/>
    <mergeCell ref="AA272:AA279"/>
    <mergeCell ref="A272:A279"/>
    <mergeCell ref="B272:B279"/>
    <mergeCell ref="C272:C279"/>
    <mergeCell ref="D272:D279"/>
    <mergeCell ref="E272:E279"/>
    <mergeCell ref="F272:F279"/>
    <mergeCell ref="AB264:AB271"/>
    <mergeCell ref="AC264:AC268"/>
    <mergeCell ref="AD264:AD271"/>
    <mergeCell ref="AE264:AE271"/>
    <mergeCell ref="AF264:AF271"/>
    <mergeCell ref="I265:I271"/>
    <mergeCell ref="AC269:AC271"/>
    <mergeCell ref="G264:G271"/>
    <mergeCell ref="H264:H271"/>
    <mergeCell ref="J264:J271"/>
    <mergeCell ref="K264:K271"/>
    <mergeCell ref="L264:L271"/>
    <mergeCell ref="AA264:AA271"/>
    <mergeCell ref="A264:A271"/>
    <mergeCell ref="B264:B271"/>
    <mergeCell ref="C264:C271"/>
    <mergeCell ref="D264:D271"/>
    <mergeCell ref="E264:E271"/>
    <mergeCell ref="F264:F271"/>
    <mergeCell ref="AB256:AB263"/>
    <mergeCell ref="AC256:AC260"/>
    <mergeCell ref="AD256:AD263"/>
    <mergeCell ref="AE256:AE263"/>
    <mergeCell ref="AF256:AF263"/>
    <mergeCell ref="I257:I263"/>
    <mergeCell ref="AC261:AC263"/>
    <mergeCell ref="G256:G263"/>
    <mergeCell ref="H256:H263"/>
    <mergeCell ref="J256:J263"/>
    <mergeCell ref="K256:K263"/>
    <mergeCell ref="L256:L263"/>
    <mergeCell ref="AA256:AA263"/>
    <mergeCell ref="A256:A263"/>
    <mergeCell ref="B256:B263"/>
    <mergeCell ref="C256:C263"/>
    <mergeCell ref="D256:D263"/>
    <mergeCell ref="E256:E263"/>
    <mergeCell ref="F256:F263"/>
    <mergeCell ref="AB248:AB255"/>
    <mergeCell ref="AC248:AC252"/>
    <mergeCell ref="AD248:AD255"/>
    <mergeCell ref="AE248:AE255"/>
    <mergeCell ref="AF248:AF255"/>
    <mergeCell ref="I249:I255"/>
    <mergeCell ref="AC253:AC255"/>
    <mergeCell ref="G248:G255"/>
    <mergeCell ref="H248:H255"/>
    <mergeCell ref="J248:J255"/>
    <mergeCell ref="K248:K255"/>
    <mergeCell ref="L248:L255"/>
    <mergeCell ref="AA248:AA255"/>
    <mergeCell ref="A248:A255"/>
    <mergeCell ref="B248:B255"/>
    <mergeCell ref="C248:C255"/>
    <mergeCell ref="D248:D255"/>
    <mergeCell ref="E248:E255"/>
    <mergeCell ref="F248:F255"/>
    <mergeCell ref="AB240:AB247"/>
    <mergeCell ref="AC240:AC244"/>
    <mergeCell ref="AD240:AD247"/>
    <mergeCell ref="AE240:AE247"/>
    <mergeCell ref="AF240:AF247"/>
    <mergeCell ref="I241:I247"/>
    <mergeCell ref="AC245:AC247"/>
    <mergeCell ref="G240:G247"/>
    <mergeCell ref="H240:H247"/>
    <mergeCell ref="J240:J247"/>
    <mergeCell ref="K240:K247"/>
    <mergeCell ref="L240:L247"/>
    <mergeCell ref="AA240:AA247"/>
    <mergeCell ref="A240:A247"/>
    <mergeCell ref="B240:B247"/>
    <mergeCell ref="C240:C247"/>
    <mergeCell ref="D240:D247"/>
    <mergeCell ref="E240:E247"/>
    <mergeCell ref="F240:F247"/>
    <mergeCell ref="AB232:AB239"/>
    <mergeCell ref="AC232:AC236"/>
    <mergeCell ref="AD232:AD239"/>
    <mergeCell ref="AE232:AE239"/>
    <mergeCell ref="AF232:AF239"/>
    <mergeCell ref="I233:I239"/>
    <mergeCell ref="AC237:AC239"/>
    <mergeCell ref="G232:G239"/>
    <mergeCell ref="H232:H239"/>
    <mergeCell ref="J232:J239"/>
    <mergeCell ref="K232:K239"/>
    <mergeCell ref="L232:L239"/>
    <mergeCell ref="AA232:AA239"/>
    <mergeCell ref="A232:A239"/>
    <mergeCell ref="B232:B239"/>
    <mergeCell ref="C232:C239"/>
    <mergeCell ref="D232:D239"/>
    <mergeCell ref="E232:E239"/>
    <mergeCell ref="F232:F239"/>
    <mergeCell ref="AB224:AB231"/>
    <mergeCell ref="AC224:AC228"/>
    <mergeCell ref="AD224:AD231"/>
    <mergeCell ref="AE224:AE231"/>
    <mergeCell ref="AF224:AF231"/>
    <mergeCell ref="I225:I231"/>
    <mergeCell ref="AC229:AC231"/>
    <mergeCell ref="G224:G231"/>
    <mergeCell ref="H224:H231"/>
    <mergeCell ref="J224:J231"/>
    <mergeCell ref="K224:K231"/>
    <mergeCell ref="L224:L231"/>
    <mergeCell ref="AA224:AA231"/>
    <mergeCell ref="A224:A231"/>
    <mergeCell ref="B224:B231"/>
    <mergeCell ref="C224:C231"/>
    <mergeCell ref="D224:D231"/>
    <mergeCell ref="E224:E231"/>
    <mergeCell ref="F224:F231"/>
    <mergeCell ref="AB216:AB223"/>
    <mergeCell ref="AC216:AC220"/>
    <mergeCell ref="AD216:AD223"/>
    <mergeCell ref="AE216:AE223"/>
    <mergeCell ref="AF216:AF223"/>
    <mergeCell ref="I217:I223"/>
    <mergeCell ref="AC221:AC223"/>
    <mergeCell ref="G216:G223"/>
    <mergeCell ref="H216:H223"/>
    <mergeCell ref="J216:J223"/>
    <mergeCell ref="K216:K223"/>
    <mergeCell ref="L216:L223"/>
    <mergeCell ref="AA216:AA223"/>
    <mergeCell ref="A216:A223"/>
    <mergeCell ref="B216:B223"/>
    <mergeCell ref="C216:C223"/>
    <mergeCell ref="D216:D223"/>
    <mergeCell ref="E216:E223"/>
    <mergeCell ref="F216:F223"/>
    <mergeCell ref="AB208:AB215"/>
    <mergeCell ref="AC208:AC212"/>
    <mergeCell ref="AD208:AD215"/>
    <mergeCell ref="AE208:AE215"/>
    <mergeCell ref="AF208:AF215"/>
    <mergeCell ref="I209:I215"/>
    <mergeCell ref="AC213:AC215"/>
    <mergeCell ref="G208:G215"/>
    <mergeCell ref="H208:H215"/>
    <mergeCell ref="J208:J215"/>
    <mergeCell ref="K208:K215"/>
    <mergeCell ref="L208:L215"/>
    <mergeCell ref="AA208:AA215"/>
    <mergeCell ref="A208:A215"/>
    <mergeCell ref="B208:B215"/>
    <mergeCell ref="C208:C215"/>
    <mergeCell ref="D208:D215"/>
    <mergeCell ref="E208:E215"/>
    <mergeCell ref="F208:F215"/>
    <mergeCell ref="AB200:AB207"/>
    <mergeCell ref="AC200:AC204"/>
    <mergeCell ref="AD200:AD207"/>
    <mergeCell ref="AE200:AE207"/>
    <mergeCell ref="AF200:AF207"/>
    <mergeCell ref="I201:I207"/>
    <mergeCell ref="AC205:AC207"/>
    <mergeCell ref="G200:G207"/>
    <mergeCell ref="H200:H207"/>
    <mergeCell ref="J200:J207"/>
    <mergeCell ref="K200:K207"/>
    <mergeCell ref="L200:L207"/>
    <mergeCell ref="AA200:AA207"/>
    <mergeCell ref="A200:A207"/>
    <mergeCell ref="B200:B207"/>
    <mergeCell ref="C200:C207"/>
    <mergeCell ref="D200:D207"/>
    <mergeCell ref="E200:E207"/>
    <mergeCell ref="F200:F207"/>
    <mergeCell ref="AB192:AB199"/>
    <mergeCell ref="AC192:AC196"/>
    <mergeCell ref="AD192:AD199"/>
    <mergeCell ref="AE192:AE199"/>
    <mergeCell ref="AF192:AF199"/>
    <mergeCell ref="I193:I199"/>
    <mergeCell ref="AC197:AC199"/>
    <mergeCell ref="G192:G199"/>
    <mergeCell ref="H192:H199"/>
    <mergeCell ref="J192:J199"/>
    <mergeCell ref="K192:K199"/>
    <mergeCell ref="L192:L199"/>
    <mergeCell ref="AA192:AA199"/>
    <mergeCell ref="A192:A199"/>
    <mergeCell ref="B192:B199"/>
    <mergeCell ref="C192:C199"/>
    <mergeCell ref="D192:D199"/>
    <mergeCell ref="E192:E199"/>
    <mergeCell ref="F192:F199"/>
    <mergeCell ref="AB184:AB191"/>
    <mergeCell ref="AC184:AC188"/>
    <mergeCell ref="AD184:AD191"/>
    <mergeCell ref="AE184:AE191"/>
    <mergeCell ref="AF184:AF191"/>
    <mergeCell ref="I185:I191"/>
    <mergeCell ref="AC189:AC191"/>
    <mergeCell ref="G184:G191"/>
    <mergeCell ref="H184:H191"/>
    <mergeCell ref="J184:J191"/>
    <mergeCell ref="K184:K191"/>
    <mergeCell ref="L184:L191"/>
    <mergeCell ref="AA184:AA191"/>
    <mergeCell ref="A184:A191"/>
    <mergeCell ref="B184:B191"/>
    <mergeCell ref="C184:C191"/>
    <mergeCell ref="D184:D191"/>
    <mergeCell ref="E184:E191"/>
    <mergeCell ref="F184:F191"/>
    <mergeCell ref="AB176:AB183"/>
    <mergeCell ref="AC176:AC180"/>
    <mergeCell ref="AD176:AD183"/>
    <mergeCell ref="AE176:AE183"/>
    <mergeCell ref="AF176:AF183"/>
    <mergeCell ref="I177:I183"/>
    <mergeCell ref="AC181:AC183"/>
    <mergeCell ref="G176:G183"/>
    <mergeCell ref="H176:H183"/>
    <mergeCell ref="J176:J183"/>
    <mergeCell ref="K176:K183"/>
    <mergeCell ref="L176:L183"/>
    <mergeCell ref="AA176:AA183"/>
    <mergeCell ref="A176:A183"/>
    <mergeCell ref="B176:B183"/>
    <mergeCell ref="C176:C183"/>
    <mergeCell ref="D176:D183"/>
    <mergeCell ref="E176:E183"/>
    <mergeCell ref="F176:F183"/>
    <mergeCell ref="AB168:AB175"/>
    <mergeCell ref="AC168:AC172"/>
    <mergeCell ref="AD168:AD175"/>
    <mergeCell ref="AE168:AE175"/>
    <mergeCell ref="AF168:AF175"/>
    <mergeCell ref="I169:I175"/>
    <mergeCell ref="AC173:AC175"/>
    <mergeCell ref="G168:G175"/>
    <mergeCell ref="H168:H175"/>
    <mergeCell ref="J168:J175"/>
    <mergeCell ref="K168:K175"/>
    <mergeCell ref="L168:L175"/>
    <mergeCell ref="AA168:AA175"/>
    <mergeCell ref="A168:A175"/>
    <mergeCell ref="B168:B175"/>
    <mergeCell ref="C168:C175"/>
    <mergeCell ref="D168:D175"/>
    <mergeCell ref="E168:E175"/>
    <mergeCell ref="F168:F175"/>
    <mergeCell ref="AB160:AB167"/>
    <mergeCell ref="AC160:AC164"/>
    <mergeCell ref="AD160:AD167"/>
    <mergeCell ref="AE160:AE167"/>
    <mergeCell ref="AF160:AF167"/>
    <mergeCell ref="I161:I167"/>
    <mergeCell ref="AC165:AC167"/>
    <mergeCell ref="G160:G167"/>
    <mergeCell ref="H160:H167"/>
    <mergeCell ref="J160:J167"/>
    <mergeCell ref="K160:K167"/>
    <mergeCell ref="L160:L167"/>
    <mergeCell ref="AA160:AA167"/>
    <mergeCell ref="A160:A167"/>
    <mergeCell ref="B160:B167"/>
    <mergeCell ref="C160:C167"/>
    <mergeCell ref="D160:D167"/>
    <mergeCell ref="E160:E167"/>
    <mergeCell ref="F160:F167"/>
    <mergeCell ref="AB152:AB159"/>
    <mergeCell ref="AC152:AC156"/>
    <mergeCell ref="AD152:AD159"/>
    <mergeCell ref="AE152:AE159"/>
    <mergeCell ref="AF152:AF159"/>
    <mergeCell ref="I153:I159"/>
    <mergeCell ref="AC157:AC159"/>
    <mergeCell ref="G152:G159"/>
    <mergeCell ref="H152:H159"/>
    <mergeCell ref="J152:J159"/>
    <mergeCell ref="K152:K159"/>
    <mergeCell ref="L152:L159"/>
    <mergeCell ref="AA152:AA159"/>
    <mergeCell ref="A152:A159"/>
    <mergeCell ref="B152:B159"/>
    <mergeCell ref="C152:C159"/>
    <mergeCell ref="D152:D159"/>
    <mergeCell ref="E152:E159"/>
    <mergeCell ref="F152:F159"/>
    <mergeCell ref="AB144:AB151"/>
    <mergeCell ref="AC144:AC148"/>
    <mergeCell ref="AD144:AD151"/>
    <mergeCell ref="AE144:AE151"/>
    <mergeCell ref="AF144:AF151"/>
    <mergeCell ref="I145:I151"/>
    <mergeCell ref="AC149:AC151"/>
    <mergeCell ref="G144:G151"/>
    <mergeCell ref="H144:H151"/>
    <mergeCell ref="J144:J151"/>
    <mergeCell ref="K144:K151"/>
    <mergeCell ref="L144:L151"/>
    <mergeCell ref="AA144:AA151"/>
    <mergeCell ref="A144:A151"/>
    <mergeCell ref="B144:B151"/>
    <mergeCell ref="C144:C151"/>
    <mergeCell ref="D144:D151"/>
    <mergeCell ref="E144:E151"/>
    <mergeCell ref="F144:F151"/>
    <mergeCell ref="AB136:AB143"/>
    <mergeCell ref="AC136:AC140"/>
    <mergeCell ref="AD136:AD143"/>
    <mergeCell ref="AE136:AE143"/>
    <mergeCell ref="AF136:AF143"/>
    <mergeCell ref="I137:I143"/>
    <mergeCell ref="AC141:AC143"/>
    <mergeCell ref="G136:G143"/>
    <mergeCell ref="H136:H143"/>
    <mergeCell ref="J136:J143"/>
    <mergeCell ref="K136:K143"/>
    <mergeCell ref="L136:L143"/>
    <mergeCell ref="AA136:AA143"/>
    <mergeCell ref="A136:A143"/>
    <mergeCell ref="B136:B143"/>
    <mergeCell ref="C136:C143"/>
    <mergeCell ref="D136:D143"/>
    <mergeCell ref="E136:E143"/>
    <mergeCell ref="F136:F143"/>
    <mergeCell ref="AB128:AB135"/>
    <mergeCell ref="AC128:AC132"/>
    <mergeCell ref="AD128:AD135"/>
    <mergeCell ref="AE128:AE135"/>
    <mergeCell ref="AF128:AF135"/>
    <mergeCell ref="I129:I135"/>
    <mergeCell ref="AC133:AC135"/>
    <mergeCell ref="G128:G135"/>
    <mergeCell ref="H128:H135"/>
    <mergeCell ref="J128:J135"/>
    <mergeCell ref="K128:K135"/>
    <mergeCell ref="L128:L135"/>
    <mergeCell ref="AA128:AA135"/>
    <mergeCell ref="A128:A135"/>
    <mergeCell ref="B128:B135"/>
    <mergeCell ref="C128:C135"/>
    <mergeCell ref="D128:D135"/>
    <mergeCell ref="E128:E135"/>
    <mergeCell ref="F128:F135"/>
    <mergeCell ref="AB120:AB127"/>
    <mergeCell ref="AC120:AC124"/>
    <mergeCell ref="AD120:AD127"/>
    <mergeCell ref="AE120:AE127"/>
    <mergeCell ref="AF120:AF127"/>
    <mergeCell ref="I121:I127"/>
    <mergeCell ref="AC125:AC127"/>
    <mergeCell ref="G120:G127"/>
    <mergeCell ref="H120:H127"/>
    <mergeCell ref="J120:J127"/>
    <mergeCell ref="K120:K127"/>
    <mergeCell ref="L120:L127"/>
    <mergeCell ref="AA120:AA127"/>
    <mergeCell ref="A120:A127"/>
    <mergeCell ref="B120:B127"/>
    <mergeCell ref="C120:C127"/>
    <mergeCell ref="D120:D127"/>
    <mergeCell ref="E120:E127"/>
    <mergeCell ref="F120:F127"/>
    <mergeCell ref="AB112:AB119"/>
    <mergeCell ref="AC112:AC116"/>
    <mergeCell ref="AD112:AD119"/>
    <mergeCell ref="AE112:AE119"/>
    <mergeCell ref="AF112:AF119"/>
    <mergeCell ref="I113:I119"/>
    <mergeCell ref="AC117:AC119"/>
    <mergeCell ref="G112:G119"/>
    <mergeCell ref="H112:H119"/>
    <mergeCell ref="J112:J119"/>
    <mergeCell ref="K112:K119"/>
    <mergeCell ref="L112:L119"/>
    <mergeCell ref="AA112:AA119"/>
    <mergeCell ref="A112:A119"/>
    <mergeCell ref="B112:B119"/>
    <mergeCell ref="C112:C119"/>
    <mergeCell ref="D112:D119"/>
    <mergeCell ref="E112:E119"/>
    <mergeCell ref="F112:F119"/>
    <mergeCell ref="AB104:AB111"/>
    <mergeCell ref="AC104:AC108"/>
    <mergeCell ref="AD104:AD111"/>
    <mergeCell ref="AE104:AE111"/>
    <mergeCell ref="AF104:AF111"/>
    <mergeCell ref="I105:I111"/>
    <mergeCell ref="AC109:AC111"/>
    <mergeCell ref="G104:G111"/>
    <mergeCell ref="H104:H111"/>
    <mergeCell ref="J104:J111"/>
    <mergeCell ref="K104:K111"/>
    <mergeCell ref="L104:L111"/>
    <mergeCell ref="AA104:AA111"/>
    <mergeCell ref="A104:A111"/>
    <mergeCell ref="B104:B111"/>
    <mergeCell ref="C104:C111"/>
    <mergeCell ref="D104:D111"/>
    <mergeCell ref="E104:E111"/>
    <mergeCell ref="F104:F111"/>
    <mergeCell ref="AB96:AB103"/>
    <mergeCell ref="AC96:AC100"/>
    <mergeCell ref="AD96:AD103"/>
    <mergeCell ref="AE96:AE103"/>
    <mergeCell ref="AF96:AF103"/>
    <mergeCell ref="I97:I103"/>
    <mergeCell ref="AC101:AC103"/>
    <mergeCell ref="G96:G103"/>
    <mergeCell ref="H96:H103"/>
    <mergeCell ref="J96:J103"/>
    <mergeCell ref="K96:K103"/>
    <mergeCell ref="L96:L103"/>
    <mergeCell ref="AA96:AA103"/>
    <mergeCell ref="A96:A103"/>
    <mergeCell ref="B96:B103"/>
    <mergeCell ref="C96:C103"/>
    <mergeCell ref="D96:D103"/>
    <mergeCell ref="E96:E103"/>
    <mergeCell ref="F96:F103"/>
    <mergeCell ref="AB88:AB95"/>
    <mergeCell ref="AC88:AC92"/>
    <mergeCell ref="AD88:AD95"/>
    <mergeCell ref="AE88:AE95"/>
    <mergeCell ref="AF88:AF95"/>
    <mergeCell ref="I89:I95"/>
    <mergeCell ref="AC93:AC95"/>
    <mergeCell ref="G88:G95"/>
    <mergeCell ref="H88:H95"/>
    <mergeCell ref="J88:J95"/>
    <mergeCell ref="K88:K95"/>
    <mergeCell ref="L88:L95"/>
    <mergeCell ref="AA88:AA95"/>
    <mergeCell ref="A88:A95"/>
    <mergeCell ref="B88:B95"/>
    <mergeCell ref="C88:C95"/>
    <mergeCell ref="D88:D95"/>
    <mergeCell ref="E88:E95"/>
    <mergeCell ref="F88:F95"/>
    <mergeCell ref="AB80:AB87"/>
    <mergeCell ref="AC80:AC84"/>
    <mergeCell ref="AD80:AD87"/>
    <mergeCell ref="AE80:AE87"/>
    <mergeCell ref="AF80:AF87"/>
    <mergeCell ref="I81:I87"/>
    <mergeCell ref="AC85:AC87"/>
    <mergeCell ref="G80:G87"/>
    <mergeCell ref="H80:H87"/>
    <mergeCell ref="J80:J87"/>
    <mergeCell ref="K80:K87"/>
    <mergeCell ref="L80:L87"/>
    <mergeCell ref="AA80:AA87"/>
    <mergeCell ref="A80:A87"/>
    <mergeCell ref="B80:B87"/>
    <mergeCell ref="C80:C87"/>
    <mergeCell ref="D80:D87"/>
    <mergeCell ref="E80:E87"/>
    <mergeCell ref="F80:F87"/>
    <mergeCell ref="AB71:AB78"/>
    <mergeCell ref="AC71:AC75"/>
    <mergeCell ref="AD71:AD78"/>
    <mergeCell ref="AE71:AE78"/>
    <mergeCell ref="AF71:AF78"/>
    <mergeCell ref="I72:I78"/>
    <mergeCell ref="AC76:AC78"/>
    <mergeCell ref="G71:G78"/>
    <mergeCell ref="H71:H78"/>
    <mergeCell ref="J71:J78"/>
    <mergeCell ref="K71:K78"/>
    <mergeCell ref="L71:L78"/>
    <mergeCell ref="AA71:AA78"/>
    <mergeCell ref="A71:A78"/>
    <mergeCell ref="B71:B78"/>
    <mergeCell ref="C71:C78"/>
    <mergeCell ref="D71:D78"/>
    <mergeCell ref="E71:E78"/>
    <mergeCell ref="F71:F78"/>
    <mergeCell ref="AB63:AB70"/>
    <mergeCell ref="AC63:AC67"/>
    <mergeCell ref="AD63:AD70"/>
    <mergeCell ref="AE63:AE70"/>
    <mergeCell ref="AF63:AF70"/>
    <mergeCell ref="I64:I70"/>
    <mergeCell ref="AC68:AC70"/>
    <mergeCell ref="G63:G70"/>
    <mergeCell ref="H63:H70"/>
    <mergeCell ref="J63:J70"/>
    <mergeCell ref="K63:K70"/>
    <mergeCell ref="L63:L70"/>
    <mergeCell ref="AA63:AA70"/>
    <mergeCell ref="A63:A70"/>
    <mergeCell ref="B63:B70"/>
    <mergeCell ref="C63:C70"/>
    <mergeCell ref="D63:D70"/>
    <mergeCell ref="E63:E70"/>
    <mergeCell ref="F63:F70"/>
    <mergeCell ref="AB55:AB62"/>
    <mergeCell ref="AC55:AC59"/>
    <mergeCell ref="AD55:AD62"/>
    <mergeCell ref="AE55:AE62"/>
    <mergeCell ref="AF55:AF62"/>
    <mergeCell ref="I56:I62"/>
    <mergeCell ref="AC60:AC62"/>
    <mergeCell ref="G55:G62"/>
    <mergeCell ref="H55:H62"/>
    <mergeCell ref="J55:J62"/>
    <mergeCell ref="K55:K62"/>
    <mergeCell ref="L55:L62"/>
    <mergeCell ref="AA55:AA62"/>
    <mergeCell ref="A55:A62"/>
    <mergeCell ref="B55:B62"/>
    <mergeCell ref="C55:C62"/>
    <mergeCell ref="D55:D62"/>
    <mergeCell ref="E55:E62"/>
    <mergeCell ref="F55:F62"/>
    <mergeCell ref="AB47:AB54"/>
    <mergeCell ref="AC47:AC51"/>
    <mergeCell ref="AD47:AD54"/>
    <mergeCell ref="AE47:AE54"/>
    <mergeCell ref="AF47:AF54"/>
    <mergeCell ref="I48:I54"/>
    <mergeCell ref="AC52:AC54"/>
    <mergeCell ref="G47:G54"/>
    <mergeCell ref="H47:H54"/>
    <mergeCell ref="J47:J54"/>
    <mergeCell ref="K47:K54"/>
    <mergeCell ref="L47:L54"/>
    <mergeCell ref="AA47:AA54"/>
    <mergeCell ref="A47:A54"/>
    <mergeCell ref="B47:B54"/>
    <mergeCell ref="C47:C54"/>
    <mergeCell ref="D47:D54"/>
    <mergeCell ref="E47:E54"/>
    <mergeCell ref="F47:F54"/>
    <mergeCell ref="AB39:AB46"/>
    <mergeCell ref="AC39:AC43"/>
    <mergeCell ref="AD39:AD46"/>
    <mergeCell ref="AE39:AE46"/>
    <mergeCell ref="AF39:AF46"/>
    <mergeCell ref="I40:I46"/>
    <mergeCell ref="AC44:AC46"/>
    <mergeCell ref="G39:G46"/>
    <mergeCell ref="H39:H46"/>
    <mergeCell ref="J39:J46"/>
    <mergeCell ref="K39:K46"/>
    <mergeCell ref="L39:L46"/>
    <mergeCell ref="AA39:AA46"/>
    <mergeCell ref="A39:A46"/>
    <mergeCell ref="B39:B46"/>
    <mergeCell ref="C39:C46"/>
    <mergeCell ref="D39:D46"/>
    <mergeCell ref="E39:E46"/>
    <mergeCell ref="F39:F46"/>
    <mergeCell ref="A22:A29"/>
    <mergeCell ref="B22:B29"/>
    <mergeCell ref="C22:C29"/>
    <mergeCell ref="D22:D29"/>
    <mergeCell ref="E22:E29"/>
    <mergeCell ref="F22:F29"/>
    <mergeCell ref="AB31:AB38"/>
    <mergeCell ref="AC31:AC35"/>
    <mergeCell ref="AD31:AD38"/>
    <mergeCell ref="AE31:AE38"/>
    <mergeCell ref="AF31:AF38"/>
    <mergeCell ref="I32:I38"/>
    <mergeCell ref="AC36:AC38"/>
    <mergeCell ref="G31:G38"/>
    <mergeCell ref="H31:H38"/>
    <mergeCell ref="J31:J38"/>
    <mergeCell ref="K31:K38"/>
    <mergeCell ref="L31:L38"/>
    <mergeCell ref="AA31:AA38"/>
    <mergeCell ref="A31:A38"/>
    <mergeCell ref="B31:B38"/>
    <mergeCell ref="C31:C38"/>
    <mergeCell ref="D31:D38"/>
    <mergeCell ref="E31:E38"/>
    <mergeCell ref="F31:F38"/>
    <mergeCell ref="AD14:AD21"/>
    <mergeCell ref="AE14:AE21"/>
    <mergeCell ref="AF14:AF21"/>
    <mergeCell ref="AC19:AC21"/>
    <mergeCell ref="F14:F21"/>
    <mergeCell ref="G14:G21"/>
    <mergeCell ref="H14:H21"/>
    <mergeCell ref="J14:J21"/>
    <mergeCell ref="K14:K21"/>
    <mergeCell ref="L14:L21"/>
    <mergeCell ref="I15:I21"/>
    <mergeCell ref="AD5:AD12"/>
    <mergeCell ref="AE5:AE12"/>
    <mergeCell ref="AF5:AF12"/>
    <mergeCell ref="I6:I12"/>
    <mergeCell ref="AC10:AC12"/>
    <mergeCell ref="AB22:AB29"/>
    <mergeCell ref="AC22:AC26"/>
    <mergeCell ref="AD22:AD29"/>
    <mergeCell ref="AE22:AE29"/>
    <mergeCell ref="AF22:AF29"/>
    <mergeCell ref="I23:I29"/>
    <mergeCell ref="AC27:AC29"/>
    <mergeCell ref="G22:G29"/>
    <mergeCell ref="H22:H29"/>
    <mergeCell ref="J22:J29"/>
    <mergeCell ref="K22:K29"/>
    <mergeCell ref="L22:L29"/>
    <mergeCell ref="AA22:AA29"/>
    <mergeCell ref="A14:A21"/>
    <mergeCell ref="B14:B21"/>
    <mergeCell ref="C14:C21"/>
    <mergeCell ref="D14:D21"/>
    <mergeCell ref="E14:E21"/>
    <mergeCell ref="J5:J12"/>
    <mergeCell ref="K5:K12"/>
    <mergeCell ref="L5:L12"/>
    <mergeCell ref="AA5:AA12"/>
    <mergeCell ref="AB5:AB12"/>
    <mergeCell ref="AC5:AC9"/>
    <mergeCell ref="C1:D1"/>
    <mergeCell ref="E1:T1"/>
    <mergeCell ref="A5:A12"/>
    <mergeCell ref="B5:B12"/>
    <mergeCell ref="C5:C12"/>
    <mergeCell ref="D5:D12"/>
    <mergeCell ref="E5:E12"/>
    <mergeCell ref="F5:F12"/>
    <mergeCell ref="G5:G12"/>
    <mergeCell ref="H5:H12"/>
    <mergeCell ref="AA14:AA21"/>
    <mergeCell ref="AB14:AB21"/>
    <mergeCell ref="AC14:AC18"/>
  </mergeCells>
  <dataValidations count="2">
    <dataValidation allowBlank="1" showInputMessage="1" showErrorMessage="1" prompt="wpisz liczbę godz etat" sqref="AB521" xr:uid="{08CD25A6-23E8-4CB9-9B5A-AB2FEB030827}"/>
    <dataValidation allowBlank="1" showInputMessage="1" showErrorMessage="1" error="Nie ma w słowniku !" sqref="I72:I78 H5 I6:I12 I527:I533 H535:H538 H14 H546 H22 I15:I21 I23:I29 I40:I46 I48:I54 I56:I62 I64:I70 I81:I87 H80 H512 H540:H544 I547:I553 H31 H39 H47 H55 H63 H71 I32:I38 I89:I95 I97:I103 I105:I111 I113:I119 I121:I127 I129:I135 I137:I143 I145:I151 I153:I159 I161:I167 I169:I175 I177:I183 I185:I191 I193:I199 I201:I207 I209:I215 I217:I223 I225:I231 I233:I239 I241:I247 I249:I255 I257:I263 I265:I271 I273:I279 I281:I287 I289:I295 I297:I303 I305:I311 I313:I319 I321:I327 I329:I335 I337:I343 I345:I351 I353:I359 I361:I367 I369:I375 I377:I383 I385:I391 I393:I399 I401:I407 I409:I415 I417:I423 I425:I431 I433:I439 I441:I447 I449:I455 I457:I463 I465:I471 I473:I479 I481:I487 I489:I495 I497:I503 I505:I511 H521:H524 H88 H96 H104 H112 H120 H128 H136 H144 H152 H160 H168 H176 H184 H192 H200 H208 H216 H224 H232 H240 H248 H256 H264 H272 H280 H288 H296 H304 H312 H320 H328 H336 H344 H352 H360 H368 H376 H384 H392 H400 H408 H416 H424 H432 H440 H448 H456 H464 H472 H480 H488 H496 H504 I513:I519 H526 I555:I561 I563:I569 I571:I577 I579:I585 H554 H562 H570 H578 H587:H591 H593:H595" xr:uid="{67181740-CDFD-41FC-AF1B-E13B801D67D4}"/>
  </dataValidations>
  <printOptions horizontalCentered="1"/>
  <pageMargins left="0.74803149606299213" right="0.31496062992125984" top="0.51181102362204722" bottom="0.70866141732283472" header="0.51181102362204722" footer="0.51181102362204722"/>
  <pageSetup paperSize="9" scale="37" fitToHeight="0" orientation="portrait" verticalDpi="4294967293" r:id="rId1"/>
  <headerFooter alignWithMargins="0"/>
  <rowBreaks count="10" manualBreakCount="10">
    <brk id="29" min="2" max="31" man="1"/>
    <brk id="78" min="2" max="31" man="1"/>
    <brk id="135" min="2" max="31" man="1"/>
    <brk id="191" min="2" max="31" man="1"/>
    <brk id="247" min="2" max="31" man="1"/>
    <brk id="303" min="2" max="31" man="1"/>
    <brk id="359" min="2" max="31" man="1"/>
    <brk id="415" min="2" max="31" man="1"/>
    <brk id="471" min="2" max="31" man="1"/>
    <brk id="533" min="2" max="31"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error="Nie ma w słowniku !" xr:uid="{F51BED8E-D1A3-421A-8CC8-0A606ACD5B78}">
          <x14:formula1>
            <xm:f>słownik!$N$51:$N$57</xm:f>
          </x14:formula1>
          <xm:sqref>M5:M12 M14:M29 M31:M78 M80:M519 M521:M524 M526:M533 M535:M538 M540:M544 M546:M585 M587:M591 M593:M595</xm:sqref>
        </x14:dataValidation>
        <x14:dataValidation type="list" allowBlank="1" showInputMessage="1" showErrorMessage="1" error="Nie ma w słowniku !" xr:uid="{6F458F1B-4AAE-4510-8884-9CC62831EB05}">
          <x14:formula1>
            <xm:f>słownik!$A$2:$A$76</xm:f>
          </x14:formula1>
          <xm:sqref>N5:N12 N31:N78 N14:N29 N80:N519 N521:N524 N526:N533 N535:N538 N540:N544 N546:N585 N587:N591 N593:N595</xm:sqref>
        </x14:dataValidation>
        <x14:dataValidation type="list" allowBlank="1" showInputMessage="1" showErrorMessage="1" error="Nie ma w słowniku !" xr:uid="{176B351D-7A73-4AEF-BF17-65400B5F6852}">
          <x14:formula1>
            <xm:f>słownik!$L$15:$L$19</xm:f>
          </x14:formula1>
          <xm:sqref>P5:P12 P31:P78 P14:P29 P80:P519 P526:P533 P546:P585</xm:sqref>
        </x14:dataValidation>
        <x14:dataValidation type="list" allowBlank="1" showInputMessage="1" showErrorMessage="1" xr:uid="{ED20DDBE-2A0A-40FB-A0BD-D4C1BD5FB0AA}">
          <x14:formula1>
            <xm:f>słownik!$D$2:$D$10</xm:f>
          </x14:formula1>
          <xm:sqref>O31:O78 O5:O12 O14:O29 O80:O519 O526:O533 O546:O585</xm:sqref>
        </x14:dataValidation>
        <x14:dataValidation type="list" allowBlank="1" showInputMessage="1" showErrorMessage="1" error="Nie ma w słowniku !" xr:uid="{391DCEBB-4766-4D92-902B-0C2D220E2017}">
          <x14:formula1>
            <xm:f>słownik!$G$66:$G$71</xm:f>
          </x14:formula1>
          <xm:sqref>L5:L12 L14:L29 L31:L78 L521:L524 L80:L519 L526:L533 L535:L538 L540:L544 L546:L585 L587:L591 L593:L595</xm:sqref>
        </x14:dataValidation>
        <x14:dataValidation type="list" allowBlank="1" showInputMessage="1" showErrorMessage="1" error="Nie ma w słowniku !" xr:uid="{C49D2E0E-77D7-49D9-B14E-3D9795B89823}">
          <x14:formula1>
            <xm:f>słownik!$G$60:$G$63</xm:f>
          </x14:formula1>
          <xm:sqref>K5:K12 K14:K29 K31:K78 K521:K524 K80:K519 K526:K533 K535:K538 K540:K544 K546:K585 K587:K591 K593:K595</xm:sqref>
        </x14:dataValidation>
        <x14:dataValidation type="list" allowBlank="1" showInputMessage="1" showErrorMessage="1" error="Nie ma w słowniku !" xr:uid="{E6DB9035-D250-4C15-AC0A-ABAEC0D9192F}">
          <x14:formula1>
            <xm:f>słownik!$G$53:$G$58</xm:f>
          </x14:formula1>
          <xm:sqref>J5:J12 J14:J29 J31:J78 J521:J524 J80:J519 J526:J533 J535:J538 J540:J544 J546:J585 J587:J591 J593:J595</xm:sqref>
        </x14:dataValidation>
        <x14:dataValidation type="list" allowBlank="1" showInputMessage="1" showErrorMessage="1" error="Nie ma w słowniku !" xr:uid="{1AE119C0-BC6E-4F46-94FD-E53D4320F745}">
          <x14:formula1>
            <xm:f>słownik!$H$2:$H$5</xm:f>
          </x14:formula1>
          <xm:sqref>I5 I14 I22 I31 I39 I47 I55 I63 I71 I80 I88 I96 I104 I112 I120 I128 I136 I144 I152 I160 I168 I176 I184 I192 I200 I208 I216 I224 I232 I240 I248 I256 I264 I272 I280 I288 I296 I304 I312 I320 I328 I336 I344 I352 I360 I368 I376 I384 I392 I400 I408 I416 I424 I432 I440 I448 I456 I464 I472 I480 I488 I496 I504 I521:I524 I512 I526 I535:I538 I540:I544 I546 I554 I562 I570 I578 I587:I591 I593:I595</xm:sqref>
        </x14:dataValidation>
        <x14:dataValidation type="list" allowBlank="1" showInputMessage="1" showErrorMessage="1" xr:uid="{285D65E8-2873-43F8-A8DB-D28E359B3F45}">
          <x14:formula1>
            <xm:f>słownik!$D$24:$D$32</xm:f>
          </x14:formula1>
          <xm:sqref>B5:B12 B14:B29 B31:B78 B521:B524 B80:B519 B526:B533 B535:B538 B540:B544 B546:B585 B587:B591 B593:B595</xm:sqref>
        </x14:dataValidation>
        <x14:dataValidation type="list" allowBlank="1" showInputMessage="1" showErrorMessage="1" xr:uid="{6C5A4098-BA10-4773-B2B8-FC95E0D92C7D}">
          <x14:formula1>
            <xm:f>słownik!$D$17:$D$19</xm:f>
          </x14:formula1>
          <xm:sqref>E5 E14 E22 E31 E39 E47 E55 E63 E71 E80 E88 E96 E104 E112 E120 E128 E136 E144 E152 E160 E168 E176 E184 E192 E200 E208 E216 E224 E232 E240 E248 E256 E264 E272 E280 E288 E296 E304 E312 E320 E328 E336 E344 E352 E360 E368 E376 E384 E392 E400 E408 E416 E424 E432 E440 E448 E456 E464 E472 E480 E488 E496 E504 E521:E524 E512 E526 E535:E538 E540:E544 E546 E554 E562 E570 E578 E587:E591 E593:E595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2277-9EC1-41B6-A417-7C08C56606A5}">
  <sheetPr>
    <tabColor rgb="FFFFFF00"/>
  </sheetPr>
  <dimension ref="A1:N53"/>
  <sheetViews>
    <sheetView showGridLines="0" view="pageBreakPreview" zoomScale="80" zoomScaleNormal="100" zoomScaleSheetLayoutView="80" workbookViewId="0">
      <selection activeCell="I15" sqref="I15"/>
    </sheetView>
  </sheetViews>
  <sheetFormatPr defaultColWidth="9.140625" defaultRowHeight="12.75" x14ac:dyDescent="0.2"/>
  <cols>
    <col min="1" max="2" width="4.85546875" style="11" customWidth="1"/>
    <col min="3" max="3" width="27.28515625" style="11" customWidth="1"/>
    <col min="4" max="6" width="3.7109375" style="11" customWidth="1"/>
    <col min="7" max="7" width="27" style="11" customWidth="1"/>
    <col min="8" max="8" width="17.140625" style="11" customWidth="1"/>
    <col min="9" max="9" width="6.5703125" style="11" customWidth="1"/>
    <col min="10" max="10" width="8.5703125" style="11" customWidth="1"/>
    <col min="11" max="11" width="8.7109375" style="11" customWidth="1"/>
    <col min="12" max="12" width="10.5703125" style="11" customWidth="1"/>
    <col min="13" max="13" width="5.85546875" style="434" customWidth="1"/>
    <col min="14" max="14" width="15.5703125" style="11" customWidth="1"/>
    <col min="15" max="16384" width="9.140625" style="11"/>
  </cols>
  <sheetData>
    <row r="1" spans="1:14" ht="26.25" customHeight="1" x14ac:dyDescent="0.2">
      <c r="A1" s="7"/>
      <c r="B1" s="7"/>
      <c r="C1" s="395" t="str">
        <f>wizyt!C3</f>
        <v>??</v>
      </c>
      <c r="D1" s="396"/>
      <c r="E1" s="396"/>
      <c r="F1" s="7"/>
      <c r="G1" s="7"/>
      <c r="H1" s="7"/>
      <c r="I1" s="7"/>
      <c r="J1" s="7"/>
      <c r="K1" s="7"/>
      <c r="L1" s="135" t="str">
        <f>wizyt!$B$1</f>
        <v xml:space="preserve"> </v>
      </c>
      <c r="M1" s="1255" t="str">
        <f>wizyt!$D$1</f>
        <v xml:space="preserve"> </v>
      </c>
      <c r="N1" s="1255"/>
    </row>
    <row r="2" spans="1:14" s="83" customFormat="1" ht="27" thickBot="1" x14ac:dyDescent="0.3">
      <c r="A2" s="82"/>
      <c r="B2" s="82"/>
      <c r="C2" s="397" t="s">
        <v>384</v>
      </c>
      <c r="D2" s="82"/>
      <c r="E2" s="82"/>
      <c r="F2" s="82"/>
      <c r="G2" s="82"/>
      <c r="H2" s="82"/>
      <c r="I2" s="82"/>
      <c r="J2" s="82"/>
      <c r="L2" s="397" t="str">
        <f>wizyt!H3</f>
        <v>2023/2024</v>
      </c>
      <c r="M2" s="43"/>
      <c r="N2" s="82"/>
    </row>
    <row r="3" spans="1:14" ht="70.5" customHeight="1" thickBot="1" x14ac:dyDescent="0.25">
      <c r="A3" s="398" t="s">
        <v>329</v>
      </c>
      <c r="B3" s="1066" t="s">
        <v>68</v>
      </c>
      <c r="C3" s="1067" t="s">
        <v>336</v>
      </c>
      <c r="D3" s="1068" t="s">
        <v>337</v>
      </c>
      <c r="E3" s="1068" t="s">
        <v>49</v>
      </c>
      <c r="F3" s="1068" t="s">
        <v>385</v>
      </c>
      <c r="G3" s="1069" t="s">
        <v>386</v>
      </c>
      <c r="H3" s="1069" t="s">
        <v>387</v>
      </c>
      <c r="I3" s="1068" t="s">
        <v>388</v>
      </c>
      <c r="J3" s="1070" t="s">
        <v>389</v>
      </c>
      <c r="K3" s="1070" t="s">
        <v>390</v>
      </c>
      <c r="L3" s="1071" t="s">
        <v>358</v>
      </c>
      <c r="M3" s="1071" t="s">
        <v>359</v>
      </c>
      <c r="N3" s="1065" t="s">
        <v>360</v>
      </c>
    </row>
    <row r="4" spans="1:14" ht="13.5" thickBot="1" x14ac:dyDescent="0.25">
      <c r="A4" s="399">
        <v>1</v>
      </c>
      <c r="B4" s="399">
        <v>2</v>
      </c>
      <c r="C4" s="399">
        <v>3</v>
      </c>
      <c r="D4" s="399">
        <v>4</v>
      </c>
      <c r="E4" s="399">
        <v>5</v>
      </c>
      <c r="F4" s="399">
        <v>6</v>
      </c>
      <c r="G4" s="399">
        <v>7</v>
      </c>
      <c r="H4" s="399">
        <v>8</v>
      </c>
      <c r="I4" s="399">
        <v>9</v>
      </c>
      <c r="J4" s="399">
        <v>10</v>
      </c>
      <c r="K4" s="399">
        <v>11</v>
      </c>
      <c r="L4" s="399">
        <v>12</v>
      </c>
      <c r="M4" s="399">
        <v>13</v>
      </c>
      <c r="N4" s="399">
        <v>14</v>
      </c>
    </row>
    <row r="5" spans="1:14" ht="18" thickTop="1" thickBot="1" x14ac:dyDescent="0.35">
      <c r="A5" s="400"/>
      <c r="B5" s="401"/>
      <c r="C5" s="291" t="s">
        <v>391</v>
      </c>
      <c r="D5" s="401"/>
      <c r="E5" s="401"/>
      <c r="F5" s="401"/>
      <c r="G5" s="401"/>
      <c r="H5" s="401"/>
      <c r="I5" s="401"/>
      <c r="J5" s="298">
        <f>SUM(J6:J24)</f>
        <v>0</v>
      </c>
      <c r="K5" s="298">
        <f>SUM(K6:K24)</f>
        <v>0</v>
      </c>
      <c r="L5" s="298">
        <f>SUM(L6:L24)</f>
        <v>0</v>
      </c>
      <c r="M5" s="302"/>
      <c r="N5" s="300" t="s">
        <v>362</v>
      </c>
    </row>
    <row r="6" spans="1:14" s="83" customFormat="1" ht="15" thickTop="1" x14ac:dyDescent="0.25">
      <c r="A6" s="402"/>
      <c r="B6" s="403"/>
      <c r="C6" s="404"/>
      <c r="D6" s="405"/>
      <c r="E6" s="405"/>
      <c r="F6" s="405"/>
      <c r="G6" s="315"/>
      <c r="H6" s="315"/>
      <c r="I6" s="929"/>
      <c r="J6" s="406"/>
      <c r="K6" s="407">
        <f>IF(J6&lt;=40,0,J6-40)</f>
        <v>0</v>
      </c>
      <c r="L6" s="408">
        <f>IF(J6&lt;40,J6,40)/IF(J6="",1,40)</f>
        <v>0</v>
      </c>
      <c r="M6" s="409" t="str">
        <f>IF(L6=1,"pe",IF(L6&gt;0,"ne",""))</f>
        <v/>
      </c>
      <c r="N6" s="410"/>
    </row>
    <row r="7" spans="1:14" s="83" customFormat="1" ht="14.25" x14ac:dyDescent="0.25">
      <c r="A7" s="411"/>
      <c r="B7" s="950"/>
      <c r="C7" s="951"/>
      <c r="D7" s="952"/>
      <c r="E7" s="953"/>
      <c r="F7" s="952"/>
      <c r="G7" s="935"/>
      <c r="H7" s="935"/>
      <c r="I7" s="929"/>
      <c r="J7" s="954"/>
      <c r="K7" s="955">
        <f t="shared" ref="K7:K24" si="0">IF(J7&lt;=40,0,J7-40)</f>
        <v>0</v>
      </c>
      <c r="L7" s="956">
        <f t="shared" ref="L7:L24" si="1">IF(J7&lt;40,J7,40)/IF(J7="",1,40)</f>
        <v>0</v>
      </c>
      <c r="M7" s="957" t="str">
        <f t="shared" ref="M7:M24" si="2">IF(L7=1,"pe",IF(L7&gt;0,"ne",""))</f>
        <v/>
      </c>
      <c r="N7" s="328"/>
    </row>
    <row r="8" spans="1:14" s="83" customFormat="1" ht="14.25" x14ac:dyDescent="0.25">
      <c r="A8" s="411"/>
      <c r="B8" s="950"/>
      <c r="C8" s="951"/>
      <c r="D8" s="952"/>
      <c r="E8" s="953"/>
      <c r="F8" s="952"/>
      <c r="G8" s="935"/>
      <c r="H8" s="935"/>
      <c r="I8" s="929"/>
      <c r="J8" s="954"/>
      <c r="K8" s="955">
        <f t="shared" si="0"/>
        <v>0</v>
      </c>
      <c r="L8" s="956">
        <f t="shared" si="1"/>
        <v>0</v>
      </c>
      <c r="M8" s="957" t="str">
        <f t="shared" si="2"/>
        <v/>
      </c>
      <c r="N8" s="328"/>
    </row>
    <row r="9" spans="1:14" s="83" customFormat="1" ht="14.25" x14ac:dyDescent="0.25">
      <c r="A9" s="411"/>
      <c r="B9" s="950"/>
      <c r="C9" s="951"/>
      <c r="D9" s="952"/>
      <c r="E9" s="953"/>
      <c r="F9" s="952"/>
      <c r="G9" s="935"/>
      <c r="H9" s="935"/>
      <c r="I9" s="929"/>
      <c r="J9" s="954"/>
      <c r="K9" s="955">
        <f t="shared" si="0"/>
        <v>0</v>
      </c>
      <c r="L9" s="956">
        <f t="shared" si="1"/>
        <v>0</v>
      </c>
      <c r="M9" s="957" t="str">
        <f t="shared" si="2"/>
        <v/>
      </c>
      <c r="N9" s="328"/>
    </row>
    <row r="10" spans="1:14" s="83" customFormat="1" ht="14.25" x14ac:dyDescent="0.25">
      <c r="A10" s="411"/>
      <c r="B10" s="950"/>
      <c r="C10" s="951"/>
      <c r="D10" s="952"/>
      <c r="E10" s="953"/>
      <c r="F10" s="952"/>
      <c r="G10" s="935"/>
      <c r="H10" s="935"/>
      <c r="I10" s="929"/>
      <c r="J10" s="954"/>
      <c r="K10" s="955">
        <f t="shared" si="0"/>
        <v>0</v>
      </c>
      <c r="L10" s="956">
        <f t="shared" si="1"/>
        <v>0</v>
      </c>
      <c r="M10" s="957" t="str">
        <f t="shared" si="2"/>
        <v/>
      </c>
      <c r="N10" s="328"/>
    </row>
    <row r="11" spans="1:14" s="83" customFormat="1" ht="14.25" x14ac:dyDescent="0.25">
      <c r="A11" s="411"/>
      <c r="B11" s="950"/>
      <c r="C11" s="951"/>
      <c r="D11" s="952"/>
      <c r="E11" s="953"/>
      <c r="F11" s="952"/>
      <c r="G11" s="935"/>
      <c r="H11" s="935"/>
      <c r="I11" s="929"/>
      <c r="J11" s="954"/>
      <c r="K11" s="955">
        <f t="shared" si="0"/>
        <v>0</v>
      </c>
      <c r="L11" s="956">
        <f t="shared" si="1"/>
        <v>0</v>
      </c>
      <c r="M11" s="957" t="str">
        <f t="shared" si="2"/>
        <v/>
      </c>
      <c r="N11" s="328"/>
    </row>
    <row r="12" spans="1:14" s="83" customFormat="1" ht="14.25" x14ac:dyDescent="0.25">
      <c r="A12" s="411"/>
      <c r="B12" s="950"/>
      <c r="C12" s="951"/>
      <c r="D12" s="952"/>
      <c r="E12" s="953"/>
      <c r="F12" s="952"/>
      <c r="G12" s="935"/>
      <c r="H12" s="935"/>
      <c r="I12" s="929"/>
      <c r="J12" s="954"/>
      <c r="K12" s="955">
        <f t="shared" si="0"/>
        <v>0</v>
      </c>
      <c r="L12" s="956">
        <f t="shared" si="1"/>
        <v>0</v>
      </c>
      <c r="M12" s="957" t="str">
        <f t="shared" si="2"/>
        <v/>
      </c>
      <c r="N12" s="328"/>
    </row>
    <row r="13" spans="1:14" s="83" customFormat="1" ht="14.25" x14ac:dyDescent="0.25">
      <c r="A13" s="411"/>
      <c r="B13" s="950"/>
      <c r="C13" s="951"/>
      <c r="D13" s="952"/>
      <c r="E13" s="953"/>
      <c r="F13" s="952"/>
      <c r="G13" s="935"/>
      <c r="H13" s="935"/>
      <c r="I13" s="929"/>
      <c r="J13" s="954"/>
      <c r="K13" s="955">
        <f t="shared" si="0"/>
        <v>0</v>
      </c>
      <c r="L13" s="956">
        <f t="shared" si="1"/>
        <v>0</v>
      </c>
      <c r="M13" s="957" t="str">
        <f t="shared" si="2"/>
        <v/>
      </c>
      <c r="N13" s="328"/>
    </row>
    <row r="14" spans="1:14" s="83" customFormat="1" ht="14.25" x14ac:dyDescent="0.25">
      <c r="A14" s="411"/>
      <c r="B14" s="950"/>
      <c r="C14" s="951"/>
      <c r="D14" s="952"/>
      <c r="E14" s="953"/>
      <c r="F14" s="952"/>
      <c r="G14" s="935"/>
      <c r="H14" s="935"/>
      <c r="I14" s="929"/>
      <c r="J14" s="954"/>
      <c r="K14" s="955">
        <f t="shared" si="0"/>
        <v>0</v>
      </c>
      <c r="L14" s="956">
        <f t="shared" si="1"/>
        <v>0</v>
      </c>
      <c r="M14" s="957" t="str">
        <f t="shared" si="2"/>
        <v/>
      </c>
      <c r="N14" s="328"/>
    </row>
    <row r="15" spans="1:14" s="83" customFormat="1" ht="14.25" x14ac:dyDescent="0.25">
      <c r="A15" s="411"/>
      <c r="B15" s="950"/>
      <c r="C15" s="951"/>
      <c r="D15" s="952"/>
      <c r="E15" s="953"/>
      <c r="F15" s="952"/>
      <c r="G15" s="935"/>
      <c r="H15" s="935"/>
      <c r="I15" s="929"/>
      <c r="J15" s="954"/>
      <c r="K15" s="955">
        <f t="shared" si="0"/>
        <v>0</v>
      </c>
      <c r="L15" s="956">
        <f t="shared" si="1"/>
        <v>0</v>
      </c>
      <c r="M15" s="957" t="str">
        <f t="shared" si="2"/>
        <v/>
      </c>
      <c r="N15" s="328"/>
    </row>
    <row r="16" spans="1:14" s="83" customFormat="1" ht="14.25" x14ac:dyDescent="0.25">
      <c r="A16" s="411"/>
      <c r="B16" s="950"/>
      <c r="C16" s="951"/>
      <c r="D16" s="952"/>
      <c r="E16" s="953"/>
      <c r="F16" s="952"/>
      <c r="G16" s="935"/>
      <c r="H16" s="935"/>
      <c r="I16" s="929"/>
      <c r="J16" s="954"/>
      <c r="K16" s="955">
        <f t="shared" si="0"/>
        <v>0</v>
      </c>
      <c r="L16" s="956">
        <f t="shared" si="1"/>
        <v>0</v>
      </c>
      <c r="M16" s="957" t="str">
        <f t="shared" si="2"/>
        <v/>
      </c>
      <c r="N16" s="328"/>
    </row>
    <row r="17" spans="1:14" s="83" customFormat="1" ht="14.25" x14ac:dyDescent="0.25">
      <c r="A17" s="411"/>
      <c r="B17" s="950"/>
      <c r="C17" s="951"/>
      <c r="D17" s="952"/>
      <c r="E17" s="953"/>
      <c r="F17" s="952"/>
      <c r="G17" s="935"/>
      <c r="H17" s="935"/>
      <c r="I17" s="929"/>
      <c r="J17" s="954"/>
      <c r="K17" s="955">
        <f t="shared" si="0"/>
        <v>0</v>
      </c>
      <c r="L17" s="956">
        <f t="shared" si="1"/>
        <v>0</v>
      </c>
      <c r="M17" s="957" t="str">
        <f t="shared" si="2"/>
        <v/>
      </c>
      <c r="N17" s="328"/>
    </row>
    <row r="18" spans="1:14" s="83" customFormat="1" ht="14.25" x14ac:dyDescent="0.25">
      <c r="A18" s="411"/>
      <c r="B18" s="950"/>
      <c r="C18" s="951"/>
      <c r="D18" s="952"/>
      <c r="E18" s="953"/>
      <c r="F18" s="952"/>
      <c r="G18" s="935"/>
      <c r="H18" s="935"/>
      <c r="I18" s="929"/>
      <c r="J18" s="954"/>
      <c r="K18" s="955">
        <f t="shared" si="0"/>
        <v>0</v>
      </c>
      <c r="L18" s="956">
        <f t="shared" si="1"/>
        <v>0</v>
      </c>
      <c r="M18" s="957" t="str">
        <f t="shared" si="2"/>
        <v/>
      </c>
      <c r="N18" s="328"/>
    </row>
    <row r="19" spans="1:14" s="83" customFormat="1" ht="14.25" x14ac:dyDescent="0.25">
      <c r="A19" s="412"/>
      <c r="B19" s="950"/>
      <c r="C19" s="413"/>
      <c r="D19" s="414"/>
      <c r="E19" s="953"/>
      <c r="F19" s="414"/>
      <c r="G19" s="415"/>
      <c r="H19" s="415"/>
      <c r="I19" s="929"/>
      <c r="J19" s="416"/>
      <c r="K19" s="955">
        <f t="shared" si="0"/>
        <v>0</v>
      </c>
      <c r="L19" s="956">
        <f t="shared" si="1"/>
        <v>0</v>
      </c>
      <c r="M19" s="957" t="str">
        <f t="shared" si="2"/>
        <v/>
      </c>
      <c r="N19" s="417"/>
    </row>
    <row r="20" spans="1:14" s="83" customFormat="1" ht="14.25" x14ac:dyDescent="0.25">
      <c r="A20" s="411"/>
      <c r="B20" s="950"/>
      <c r="C20" s="951"/>
      <c r="D20" s="952"/>
      <c r="E20" s="953"/>
      <c r="F20" s="952"/>
      <c r="G20" s="935"/>
      <c r="H20" s="935"/>
      <c r="I20" s="929"/>
      <c r="J20" s="958"/>
      <c r="K20" s="955">
        <f t="shared" si="0"/>
        <v>0</v>
      </c>
      <c r="L20" s="956">
        <f t="shared" si="1"/>
        <v>0</v>
      </c>
      <c r="M20" s="957" t="str">
        <f t="shared" si="2"/>
        <v/>
      </c>
      <c r="N20" s="328"/>
    </row>
    <row r="21" spans="1:14" s="83" customFormat="1" ht="14.25" x14ac:dyDescent="0.25">
      <c r="A21" s="411"/>
      <c r="B21" s="950"/>
      <c r="C21" s="951"/>
      <c r="D21" s="952"/>
      <c r="E21" s="953"/>
      <c r="F21" s="952"/>
      <c r="G21" s="935"/>
      <c r="H21" s="935"/>
      <c r="I21" s="929"/>
      <c r="J21" s="958"/>
      <c r="K21" s="955">
        <f t="shared" si="0"/>
        <v>0</v>
      </c>
      <c r="L21" s="956">
        <f t="shared" si="1"/>
        <v>0</v>
      </c>
      <c r="M21" s="957" t="str">
        <f t="shared" si="2"/>
        <v/>
      </c>
      <c r="N21" s="328"/>
    </row>
    <row r="22" spans="1:14" s="83" customFormat="1" ht="14.25" x14ac:dyDescent="0.25">
      <c r="A22" s="411"/>
      <c r="B22" s="418"/>
      <c r="C22" s="951"/>
      <c r="D22" s="952"/>
      <c r="E22" s="953"/>
      <c r="F22" s="952"/>
      <c r="G22" s="935"/>
      <c r="H22" s="935"/>
      <c r="I22" s="929"/>
      <c r="J22" s="958"/>
      <c r="K22" s="955">
        <f t="shared" si="0"/>
        <v>0</v>
      </c>
      <c r="L22" s="956">
        <f t="shared" si="1"/>
        <v>0</v>
      </c>
      <c r="M22" s="957" t="str">
        <f t="shared" si="2"/>
        <v/>
      </c>
      <c r="N22" s="328"/>
    </row>
    <row r="23" spans="1:14" s="83" customFormat="1" ht="14.25" x14ac:dyDescent="0.25">
      <c r="A23" s="411"/>
      <c r="B23" s="950"/>
      <c r="C23" s="951"/>
      <c r="D23" s="952"/>
      <c r="E23" s="953"/>
      <c r="F23" s="952"/>
      <c r="G23" s="935"/>
      <c r="H23" s="935"/>
      <c r="I23" s="929"/>
      <c r="J23" s="958"/>
      <c r="K23" s="955">
        <f t="shared" si="0"/>
        <v>0</v>
      </c>
      <c r="L23" s="956">
        <f t="shared" si="1"/>
        <v>0</v>
      </c>
      <c r="M23" s="957" t="str">
        <f t="shared" si="2"/>
        <v/>
      </c>
      <c r="N23" s="328"/>
    </row>
    <row r="24" spans="1:14" s="83" customFormat="1" ht="15" thickBot="1" x14ac:dyDescent="0.3">
      <c r="A24" s="419"/>
      <c r="B24" s="950"/>
      <c r="C24" s="420"/>
      <c r="D24" s="421"/>
      <c r="E24" s="422"/>
      <c r="F24" s="421"/>
      <c r="G24" s="334"/>
      <c r="H24" s="334"/>
      <c r="I24" s="929"/>
      <c r="J24" s="423"/>
      <c r="K24" s="424">
        <f t="shared" si="0"/>
        <v>0</v>
      </c>
      <c r="L24" s="425">
        <f t="shared" si="1"/>
        <v>0</v>
      </c>
      <c r="M24" s="426" t="str">
        <f t="shared" si="2"/>
        <v/>
      </c>
      <c r="N24" s="427"/>
    </row>
    <row r="25" spans="1:14" ht="18" thickTop="1" thickBot="1" x14ac:dyDescent="0.25">
      <c r="A25" s="289"/>
      <c r="B25" s="290"/>
      <c r="C25" s="291" t="s">
        <v>392</v>
      </c>
      <c r="D25" s="303"/>
      <c r="E25" s="303"/>
      <c r="F25" s="303"/>
      <c r="G25" s="303"/>
      <c r="H25" s="303"/>
      <c r="I25" s="303"/>
      <c r="J25" s="298">
        <f>SUM(J26:J46)</f>
        <v>0</v>
      </c>
      <c r="K25" s="298">
        <f>SUM(K26:K46)</f>
        <v>0</v>
      </c>
      <c r="L25" s="298">
        <f>SUM(L26:L46)</f>
        <v>0</v>
      </c>
      <c r="M25" s="302"/>
      <c r="N25" s="428" t="s">
        <v>362</v>
      </c>
    </row>
    <row r="26" spans="1:14" ht="15" thickTop="1" x14ac:dyDescent="0.2">
      <c r="A26" s="411"/>
      <c r="B26" s="418"/>
      <c r="C26" s="951"/>
      <c r="D26" s="952"/>
      <c r="E26" s="953"/>
      <c r="F26" s="952"/>
      <c r="G26" s="935"/>
      <c r="H26" s="935"/>
      <c r="I26" s="929"/>
      <c r="J26" s="958"/>
      <c r="K26" s="407">
        <f>IF(J26&lt;=40,0,J26-40)</f>
        <v>0</v>
      </c>
      <c r="L26" s="408">
        <f>IF(J26&lt;40,J26,40)/IF(J26="",1,40)</f>
        <v>0</v>
      </c>
      <c r="M26" s="409" t="str">
        <f>IF(L26=1,"pe",IF(L26&gt;0,"ne",""))</f>
        <v/>
      </c>
      <c r="N26" s="410"/>
    </row>
    <row r="27" spans="1:14" ht="14.25" x14ac:dyDescent="0.2">
      <c r="A27" s="411"/>
      <c r="B27" s="418"/>
      <c r="C27" s="951"/>
      <c r="D27" s="952"/>
      <c r="E27" s="953"/>
      <c r="F27" s="952"/>
      <c r="G27" s="935"/>
      <c r="H27" s="935"/>
      <c r="I27" s="929"/>
      <c r="J27" s="958"/>
      <c r="K27" s="955">
        <f t="shared" ref="K27:K46" si="3">IF(J27&lt;=40,0,J27-40)</f>
        <v>0</v>
      </c>
      <c r="L27" s="956">
        <f t="shared" ref="L27:L46" si="4">IF(J27&lt;40,J27,40)/IF(J27="",1,40)</f>
        <v>0</v>
      </c>
      <c r="M27" s="957" t="str">
        <f t="shared" ref="M27:M46" si="5">IF(L27=1,"pe",IF(L27&gt;0,"ne",""))</f>
        <v/>
      </c>
      <c r="N27" s="328"/>
    </row>
    <row r="28" spans="1:14" ht="14.25" x14ac:dyDescent="0.2">
      <c r="A28" s="411"/>
      <c r="B28" s="418"/>
      <c r="C28" s="951"/>
      <c r="D28" s="952"/>
      <c r="E28" s="953"/>
      <c r="F28" s="952"/>
      <c r="G28" s="935"/>
      <c r="H28" s="935"/>
      <c r="I28" s="929"/>
      <c r="J28" s="958"/>
      <c r="K28" s="955">
        <f t="shared" si="3"/>
        <v>0</v>
      </c>
      <c r="L28" s="956">
        <f t="shared" si="4"/>
        <v>0</v>
      </c>
      <c r="M28" s="957" t="str">
        <f t="shared" si="5"/>
        <v/>
      </c>
      <c r="N28" s="328"/>
    </row>
    <row r="29" spans="1:14" ht="14.25" x14ac:dyDescent="0.2">
      <c r="A29" s="411"/>
      <c r="B29" s="418"/>
      <c r="C29" s="951"/>
      <c r="D29" s="952"/>
      <c r="E29" s="953"/>
      <c r="F29" s="952"/>
      <c r="G29" s="935"/>
      <c r="H29" s="935"/>
      <c r="I29" s="929"/>
      <c r="J29" s="958"/>
      <c r="K29" s="955">
        <f t="shared" si="3"/>
        <v>0</v>
      </c>
      <c r="L29" s="956">
        <f t="shared" si="4"/>
        <v>0</v>
      </c>
      <c r="M29" s="957" t="str">
        <f t="shared" si="5"/>
        <v/>
      </c>
      <c r="N29" s="328"/>
    </row>
    <row r="30" spans="1:14" ht="14.25" x14ac:dyDescent="0.2">
      <c r="A30" s="411"/>
      <c r="B30" s="418"/>
      <c r="C30" s="951"/>
      <c r="D30" s="952"/>
      <c r="E30" s="953"/>
      <c r="F30" s="952"/>
      <c r="G30" s="935"/>
      <c r="H30" s="935"/>
      <c r="I30" s="929"/>
      <c r="J30" s="958"/>
      <c r="K30" s="955">
        <f t="shared" si="3"/>
        <v>0</v>
      </c>
      <c r="L30" s="956">
        <f t="shared" si="4"/>
        <v>0</v>
      </c>
      <c r="M30" s="957" t="str">
        <f t="shared" si="5"/>
        <v/>
      </c>
      <c r="N30" s="328"/>
    </row>
    <row r="31" spans="1:14" ht="14.25" x14ac:dyDescent="0.2">
      <c r="A31" s="411"/>
      <c r="B31" s="418"/>
      <c r="C31" s="951"/>
      <c r="D31" s="952"/>
      <c r="E31" s="953"/>
      <c r="F31" s="952"/>
      <c r="G31" s="935"/>
      <c r="H31" s="935"/>
      <c r="I31" s="929"/>
      <c r="J31" s="958"/>
      <c r="K31" s="955">
        <f t="shared" si="3"/>
        <v>0</v>
      </c>
      <c r="L31" s="956">
        <f t="shared" si="4"/>
        <v>0</v>
      </c>
      <c r="M31" s="957" t="str">
        <f t="shared" si="5"/>
        <v/>
      </c>
      <c r="N31" s="328"/>
    </row>
    <row r="32" spans="1:14" ht="14.25" x14ac:dyDescent="0.2">
      <c r="A32" s="411"/>
      <c r="B32" s="418"/>
      <c r="C32" s="951"/>
      <c r="D32" s="952"/>
      <c r="E32" s="953"/>
      <c r="F32" s="952"/>
      <c r="G32" s="935"/>
      <c r="H32" s="935"/>
      <c r="I32" s="929"/>
      <c r="J32" s="958"/>
      <c r="K32" s="955">
        <f t="shared" si="3"/>
        <v>0</v>
      </c>
      <c r="L32" s="956">
        <f t="shared" si="4"/>
        <v>0</v>
      </c>
      <c r="M32" s="957" t="str">
        <f t="shared" si="5"/>
        <v/>
      </c>
      <c r="N32" s="328"/>
    </row>
    <row r="33" spans="1:14" ht="14.25" x14ac:dyDescent="0.2">
      <c r="A33" s="411"/>
      <c r="B33" s="418"/>
      <c r="C33" s="951"/>
      <c r="D33" s="952"/>
      <c r="E33" s="953"/>
      <c r="F33" s="952"/>
      <c r="G33" s="935"/>
      <c r="H33" s="935"/>
      <c r="I33" s="929"/>
      <c r="J33" s="958"/>
      <c r="K33" s="955">
        <f t="shared" si="3"/>
        <v>0</v>
      </c>
      <c r="L33" s="956">
        <f t="shared" si="4"/>
        <v>0</v>
      </c>
      <c r="M33" s="957" t="str">
        <f t="shared" si="5"/>
        <v/>
      </c>
      <c r="N33" s="328"/>
    </row>
    <row r="34" spans="1:14" ht="14.25" x14ac:dyDescent="0.2">
      <c r="A34" s="411"/>
      <c r="B34" s="418"/>
      <c r="C34" s="951"/>
      <c r="D34" s="952"/>
      <c r="E34" s="953"/>
      <c r="F34" s="952"/>
      <c r="G34" s="935"/>
      <c r="H34" s="935"/>
      <c r="I34" s="929"/>
      <c r="J34" s="958"/>
      <c r="K34" s="955">
        <f t="shared" si="3"/>
        <v>0</v>
      </c>
      <c r="L34" s="956">
        <f t="shared" si="4"/>
        <v>0</v>
      </c>
      <c r="M34" s="957" t="str">
        <f t="shared" si="5"/>
        <v/>
      </c>
      <c r="N34" s="328"/>
    </row>
    <row r="35" spans="1:14" ht="14.25" x14ac:dyDescent="0.2">
      <c r="A35" s="411"/>
      <c r="B35" s="418"/>
      <c r="C35" s="951"/>
      <c r="D35" s="952"/>
      <c r="E35" s="953"/>
      <c r="F35" s="952"/>
      <c r="G35" s="935"/>
      <c r="H35" s="935"/>
      <c r="I35" s="929"/>
      <c r="J35" s="958"/>
      <c r="K35" s="955">
        <f t="shared" si="3"/>
        <v>0</v>
      </c>
      <c r="L35" s="956">
        <f t="shared" si="4"/>
        <v>0</v>
      </c>
      <c r="M35" s="957" t="str">
        <f t="shared" si="5"/>
        <v/>
      </c>
      <c r="N35" s="328"/>
    </row>
    <row r="36" spans="1:14" ht="14.25" x14ac:dyDescent="0.2">
      <c r="A36" s="411"/>
      <c r="B36" s="418"/>
      <c r="C36" s="951"/>
      <c r="D36" s="952"/>
      <c r="E36" s="953"/>
      <c r="F36" s="952"/>
      <c r="G36" s="935"/>
      <c r="H36" s="935"/>
      <c r="I36" s="929"/>
      <c r="J36" s="958"/>
      <c r="K36" s="955">
        <f t="shared" si="3"/>
        <v>0</v>
      </c>
      <c r="L36" s="956">
        <f t="shared" si="4"/>
        <v>0</v>
      </c>
      <c r="M36" s="957" t="str">
        <f t="shared" si="5"/>
        <v/>
      </c>
      <c r="N36" s="328"/>
    </row>
    <row r="37" spans="1:14" ht="14.25" x14ac:dyDescent="0.2">
      <c r="A37" s="411"/>
      <c r="B37" s="418"/>
      <c r="C37" s="951"/>
      <c r="D37" s="952"/>
      <c r="E37" s="953"/>
      <c r="F37" s="952"/>
      <c r="G37" s="935"/>
      <c r="H37" s="935"/>
      <c r="I37" s="929"/>
      <c r="J37" s="958"/>
      <c r="K37" s="955">
        <f t="shared" si="3"/>
        <v>0</v>
      </c>
      <c r="L37" s="956">
        <f t="shared" si="4"/>
        <v>0</v>
      </c>
      <c r="M37" s="957" t="str">
        <f t="shared" si="5"/>
        <v/>
      </c>
      <c r="N37" s="328"/>
    </row>
    <row r="38" spans="1:14" ht="14.25" x14ac:dyDescent="0.2">
      <c r="A38" s="411"/>
      <c r="B38" s="418"/>
      <c r="C38" s="951"/>
      <c r="D38" s="952"/>
      <c r="E38" s="953"/>
      <c r="F38" s="952"/>
      <c r="G38" s="935"/>
      <c r="H38" s="935"/>
      <c r="I38" s="929"/>
      <c r="J38" s="958"/>
      <c r="K38" s="955">
        <f t="shared" si="3"/>
        <v>0</v>
      </c>
      <c r="L38" s="956">
        <f t="shared" si="4"/>
        <v>0</v>
      </c>
      <c r="M38" s="957" t="str">
        <f t="shared" si="5"/>
        <v/>
      </c>
      <c r="N38" s="417"/>
    </row>
    <row r="39" spans="1:14" ht="14.25" x14ac:dyDescent="0.2">
      <c r="A39" s="411"/>
      <c r="B39" s="418"/>
      <c r="C39" s="951"/>
      <c r="D39" s="952"/>
      <c r="E39" s="953"/>
      <c r="F39" s="952"/>
      <c r="G39" s="935"/>
      <c r="H39" s="935"/>
      <c r="I39" s="929"/>
      <c r="J39" s="958"/>
      <c r="K39" s="955">
        <f t="shared" si="3"/>
        <v>0</v>
      </c>
      <c r="L39" s="956">
        <f t="shared" si="4"/>
        <v>0</v>
      </c>
      <c r="M39" s="957" t="str">
        <f t="shared" si="5"/>
        <v/>
      </c>
      <c r="N39" s="328"/>
    </row>
    <row r="40" spans="1:14" ht="14.25" x14ac:dyDescent="0.2">
      <c r="A40" s="411"/>
      <c r="B40" s="418"/>
      <c r="C40" s="951"/>
      <c r="D40" s="952"/>
      <c r="E40" s="953"/>
      <c r="F40" s="952"/>
      <c r="G40" s="935"/>
      <c r="H40" s="935"/>
      <c r="I40" s="929"/>
      <c r="J40" s="958"/>
      <c r="K40" s="955">
        <f t="shared" si="3"/>
        <v>0</v>
      </c>
      <c r="L40" s="956">
        <f t="shared" si="4"/>
        <v>0</v>
      </c>
      <c r="M40" s="957" t="str">
        <f t="shared" si="5"/>
        <v/>
      </c>
      <c r="N40" s="328"/>
    </row>
    <row r="41" spans="1:14" ht="14.25" x14ac:dyDescent="0.2">
      <c r="A41" s="411"/>
      <c r="B41" s="418"/>
      <c r="C41" s="951"/>
      <c r="D41" s="952"/>
      <c r="E41" s="953"/>
      <c r="F41" s="952"/>
      <c r="G41" s="935"/>
      <c r="H41" s="935"/>
      <c r="I41" s="929"/>
      <c r="J41" s="958"/>
      <c r="K41" s="955">
        <f t="shared" si="3"/>
        <v>0</v>
      </c>
      <c r="L41" s="956">
        <f t="shared" si="4"/>
        <v>0</v>
      </c>
      <c r="M41" s="957" t="str">
        <f t="shared" si="5"/>
        <v/>
      </c>
      <c r="N41" s="328"/>
    </row>
    <row r="42" spans="1:14" ht="14.25" x14ac:dyDescent="0.2">
      <c r="A42" s="411"/>
      <c r="B42" s="418"/>
      <c r="C42" s="951"/>
      <c r="D42" s="952"/>
      <c r="E42" s="953"/>
      <c r="F42" s="952"/>
      <c r="G42" s="935"/>
      <c r="H42" s="935"/>
      <c r="I42" s="929"/>
      <c r="J42" s="958"/>
      <c r="K42" s="955">
        <f t="shared" si="3"/>
        <v>0</v>
      </c>
      <c r="L42" s="956">
        <f t="shared" si="4"/>
        <v>0</v>
      </c>
      <c r="M42" s="957" t="str">
        <f t="shared" si="5"/>
        <v/>
      </c>
      <c r="N42" s="328"/>
    </row>
    <row r="43" spans="1:14" ht="14.25" x14ac:dyDescent="0.2">
      <c r="A43" s="411"/>
      <c r="B43" s="418"/>
      <c r="C43" s="951"/>
      <c r="D43" s="952"/>
      <c r="E43" s="953"/>
      <c r="F43" s="952"/>
      <c r="G43" s="935"/>
      <c r="H43" s="935"/>
      <c r="I43" s="929"/>
      <c r="J43" s="958"/>
      <c r="K43" s="955">
        <f t="shared" si="3"/>
        <v>0</v>
      </c>
      <c r="L43" s="956">
        <f t="shared" si="4"/>
        <v>0</v>
      </c>
      <c r="M43" s="957" t="str">
        <f t="shared" si="5"/>
        <v/>
      </c>
      <c r="N43" s="328"/>
    </row>
    <row r="44" spans="1:14" ht="14.25" x14ac:dyDescent="0.2">
      <c r="A44" s="411"/>
      <c r="B44" s="418"/>
      <c r="C44" s="951"/>
      <c r="D44" s="952"/>
      <c r="E44" s="953"/>
      <c r="F44" s="952"/>
      <c r="G44" s="935"/>
      <c r="H44" s="935"/>
      <c r="I44" s="929"/>
      <c r="J44" s="958"/>
      <c r="K44" s="955">
        <f t="shared" si="3"/>
        <v>0</v>
      </c>
      <c r="L44" s="956">
        <f t="shared" si="4"/>
        <v>0</v>
      </c>
      <c r="M44" s="957" t="str">
        <f t="shared" si="5"/>
        <v/>
      </c>
      <c r="N44" s="328"/>
    </row>
    <row r="45" spans="1:14" ht="14.25" x14ac:dyDescent="0.2">
      <c r="A45" s="411"/>
      <c r="B45" s="418"/>
      <c r="C45" s="951"/>
      <c r="D45" s="952"/>
      <c r="E45" s="953"/>
      <c r="F45" s="952"/>
      <c r="G45" s="935"/>
      <c r="H45" s="935"/>
      <c r="I45" s="929"/>
      <c r="J45" s="958"/>
      <c r="K45" s="955">
        <f t="shared" si="3"/>
        <v>0</v>
      </c>
      <c r="L45" s="956">
        <f t="shared" si="4"/>
        <v>0</v>
      </c>
      <c r="M45" s="957" t="str">
        <f t="shared" si="5"/>
        <v/>
      </c>
      <c r="N45" s="328"/>
    </row>
    <row r="46" spans="1:14" ht="15" thickBot="1" x14ac:dyDescent="0.25">
      <c r="A46" s="411"/>
      <c r="B46" s="418"/>
      <c r="C46" s="951"/>
      <c r="D46" s="952"/>
      <c r="E46" s="953"/>
      <c r="F46" s="952"/>
      <c r="G46" s="935"/>
      <c r="H46" s="935"/>
      <c r="I46" s="929"/>
      <c r="J46" s="958"/>
      <c r="K46" s="429">
        <f t="shared" si="3"/>
        <v>0</v>
      </c>
      <c r="L46" s="425">
        <f t="shared" si="4"/>
        <v>0</v>
      </c>
      <c r="M46" s="426" t="str">
        <f t="shared" si="5"/>
        <v/>
      </c>
      <c r="N46" s="427"/>
    </row>
    <row r="47" spans="1:14" ht="18" thickTop="1" thickBot="1" x14ac:dyDescent="0.25">
      <c r="A47" s="289"/>
      <c r="B47" s="290"/>
      <c r="C47" s="291" t="s">
        <v>393</v>
      </c>
      <c r="D47" s="303"/>
      <c r="E47" s="303"/>
      <c r="F47" s="303"/>
      <c r="G47" s="303"/>
      <c r="H47" s="303"/>
      <c r="I47" s="303"/>
      <c r="J47" s="346">
        <f>SUM(J48:J53)</f>
        <v>0</v>
      </c>
      <c r="K47" s="346">
        <f>SUM(K48:K53)</f>
        <v>0</v>
      </c>
      <c r="L47" s="346">
        <f>SUM(L48:L53)</f>
        <v>0</v>
      </c>
      <c r="M47" s="347"/>
      <c r="N47" s="428" t="s">
        <v>362</v>
      </c>
    </row>
    <row r="48" spans="1:14" ht="15.75" customHeight="1" thickTop="1" x14ac:dyDescent="0.2">
      <c r="A48" s="411"/>
      <c r="B48" s="418"/>
      <c r="C48" s="951"/>
      <c r="D48" s="952"/>
      <c r="E48" s="953"/>
      <c r="F48" s="952"/>
      <c r="G48" s="935"/>
      <c r="H48" s="935"/>
      <c r="I48" s="929"/>
      <c r="J48" s="958"/>
      <c r="K48" s="407">
        <f t="shared" ref="K48:K53" si="6">IF(J48&lt;=40,0,J48-40)</f>
        <v>0</v>
      </c>
      <c r="L48" s="408">
        <f t="shared" ref="L48:L53" si="7">IF(J48&lt;40,J48,40)/IF(J48="",1,40)</f>
        <v>0</v>
      </c>
      <c r="M48" s="409" t="str">
        <f t="shared" ref="M48:M53" si="8">IF(L48=1,"pe",IF(L48&gt;0,"ne",""))</f>
        <v/>
      </c>
      <c r="N48" s="410"/>
    </row>
    <row r="49" spans="1:14" ht="15.75" customHeight="1" x14ac:dyDescent="0.2">
      <c r="A49" s="411"/>
      <c r="B49" s="418"/>
      <c r="C49" s="951"/>
      <c r="D49" s="952"/>
      <c r="E49" s="953"/>
      <c r="F49" s="952"/>
      <c r="G49" s="935"/>
      <c r="H49" s="935"/>
      <c r="I49" s="929"/>
      <c r="J49" s="958"/>
      <c r="K49" s="955">
        <f t="shared" si="6"/>
        <v>0</v>
      </c>
      <c r="L49" s="956">
        <f t="shared" si="7"/>
        <v>0</v>
      </c>
      <c r="M49" s="957" t="str">
        <f t="shared" si="8"/>
        <v/>
      </c>
      <c r="N49" s="328"/>
    </row>
    <row r="50" spans="1:14" ht="15.75" customHeight="1" x14ac:dyDescent="0.2">
      <c r="A50" s="411"/>
      <c r="B50" s="418"/>
      <c r="C50" s="951"/>
      <c r="D50" s="952"/>
      <c r="E50" s="953"/>
      <c r="F50" s="952"/>
      <c r="G50" s="935"/>
      <c r="H50" s="935"/>
      <c r="I50" s="929"/>
      <c r="J50" s="958"/>
      <c r="K50" s="955">
        <f t="shared" si="6"/>
        <v>0</v>
      </c>
      <c r="L50" s="956">
        <f t="shared" si="7"/>
        <v>0</v>
      </c>
      <c r="M50" s="957" t="str">
        <f t="shared" si="8"/>
        <v/>
      </c>
      <c r="N50" s="959"/>
    </row>
    <row r="51" spans="1:14" ht="15.75" customHeight="1" x14ac:dyDescent="0.2">
      <c r="A51" s="411"/>
      <c r="B51" s="418"/>
      <c r="C51" s="951"/>
      <c r="D51" s="952"/>
      <c r="E51" s="953"/>
      <c r="F51" s="952"/>
      <c r="G51" s="935"/>
      <c r="H51" s="935"/>
      <c r="I51" s="929"/>
      <c r="J51" s="958"/>
      <c r="K51" s="955">
        <f t="shared" si="6"/>
        <v>0</v>
      </c>
      <c r="L51" s="956">
        <f t="shared" si="7"/>
        <v>0</v>
      </c>
      <c r="M51" s="957" t="str">
        <f t="shared" si="8"/>
        <v/>
      </c>
      <c r="N51" s="328"/>
    </row>
    <row r="52" spans="1:14" ht="15.75" customHeight="1" x14ac:dyDescent="0.2">
      <c r="A52" s="411"/>
      <c r="B52" s="418"/>
      <c r="C52" s="951"/>
      <c r="D52" s="952"/>
      <c r="E52" s="953"/>
      <c r="F52" s="952"/>
      <c r="G52" s="935"/>
      <c r="H52" s="935"/>
      <c r="I52" s="929"/>
      <c r="J52" s="958"/>
      <c r="K52" s="955">
        <f t="shared" si="6"/>
        <v>0</v>
      </c>
      <c r="L52" s="956">
        <f t="shared" si="7"/>
        <v>0</v>
      </c>
      <c r="M52" s="957" t="str">
        <f t="shared" si="8"/>
        <v/>
      </c>
      <c r="N52" s="328"/>
    </row>
    <row r="53" spans="1:14" ht="15.75" customHeight="1" thickBot="1" x14ac:dyDescent="0.25">
      <c r="A53" s="411"/>
      <c r="B53" s="418"/>
      <c r="C53" s="951"/>
      <c r="D53" s="952"/>
      <c r="E53" s="953"/>
      <c r="F53" s="952"/>
      <c r="G53" s="935"/>
      <c r="H53" s="935"/>
      <c r="I53" s="929"/>
      <c r="J53" s="958"/>
      <c r="K53" s="430">
        <f t="shared" si="6"/>
        <v>0</v>
      </c>
      <c r="L53" s="431">
        <f t="shared" si="7"/>
        <v>0</v>
      </c>
      <c r="M53" s="432" t="str">
        <f t="shared" si="8"/>
        <v/>
      </c>
      <c r="N53" s="433"/>
    </row>
  </sheetData>
  <sheetProtection algorithmName="SHA-512" hashValue="Ig9lVA30P2y6gDyqvjpT8XXh4gQ+QUk42wrinNOu6p2yCZUJJmg+wbtAn93fT0UP9unELqofMwVqqH5ZTFhvTg==" saltValue="vfGeR4H6xCCIigIEVGthDg==" spinCount="100000" sheet="1" formatRows="0"/>
  <mergeCells count="1">
    <mergeCell ref="M1:N1"/>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Nie ma w słowniku !" xr:uid="{547DC0CE-27B1-41A3-82F6-19FF129E825D}">
          <x14:formula1>
            <xm:f>słownik!$G$66:$G$71</xm:f>
          </x14:formula1>
          <xm:sqref>I6:I24 I26:I46 I48:I53</xm:sqref>
        </x14:dataValidation>
        <x14:dataValidation type="list" allowBlank="1" showInputMessage="1" showErrorMessage="1" xr:uid="{FF7CE40B-411D-43F2-89DE-19FF315F069D}">
          <x14:formula1>
            <xm:f>słownik!$D$24:$D$31</xm:f>
          </x14:formula1>
          <xm:sqref>B6:B24 B26:B46 B48:B53</xm:sqref>
        </x14:dataValidation>
        <x14:dataValidation type="list" allowBlank="1" showInputMessage="1" showErrorMessage="1" error="Nie ma w słowniku !" xr:uid="{9C3E2F58-D27F-469E-B60A-94FA703DDBAE}">
          <x14:formula1>
            <xm:f>słownik!$D$17:$D$19</xm:f>
          </x14:formula1>
          <xm:sqref>E6:E24 E26:E46 E48:E53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D2D4-0B08-4F36-8E84-E721C8A7602F}">
  <sheetPr>
    <tabColor rgb="FFFFFF00"/>
  </sheetPr>
  <dimension ref="B1:L10"/>
  <sheetViews>
    <sheetView showGridLines="0" view="pageBreakPreview" zoomScale="112" zoomScaleNormal="100" zoomScaleSheetLayoutView="112" workbookViewId="0">
      <selection activeCell="J4" sqref="J4"/>
    </sheetView>
  </sheetViews>
  <sheetFormatPr defaultColWidth="9.140625" defaultRowHeight="12.75" x14ac:dyDescent="0.2"/>
  <cols>
    <col min="1" max="1" width="2" style="11" customWidth="1"/>
    <col min="2" max="2" width="35.28515625" style="11" customWidth="1"/>
    <col min="3" max="11" width="7.7109375" style="11" customWidth="1"/>
    <col min="12" max="12" width="14.85546875" style="11" customWidth="1"/>
    <col min="13" max="16384" width="9.140625" style="11"/>
  </cols>
  <sheetData>
    <row r="1" spans="2:12" ht="15.75" x14ac:dyDescent="0.2">
      <c r="J1" s="135" t="str">
        <f>wizyt!$B$1</f>
        <v xml:space="preserve"> </v>
      </c>
      <c r="K1" s="1255" t="str">
        <f>wizyt!$D$1</f>
        <v xml:space="preserve"> </v>
      </c>
      <c r="L1" s="1255"/>
    </row>
    <row r="2" spans="2:12" s="83" customFormat="1" ht="32.25" customHeight="1" thickBot="1" x14ac:dyDescent="0.3">
      <c r="B2" s="435" t="str">
        <f>wizyt!C3</f>
        <v>??</v>
      </c>
      <c r="C2" s="1390" t="s">
        <v>253</v>
      </c>
      <c r="D2" s="1390"/>
      <c r="E2" s="1390"/>
      <c r="F2" s="436" t="str">
        <f>wizyt!H3</f>
        <v>2023/2024</v>
      </c>
      <c r="G2" s="436"/>
      <c r="H2" s="436"/>
      <c r="I2" s="436"/>
      <c r="J2" s="436"/>
      <c r="K2" s="436"/>
      <c r="L2" s="437"/>
    </row>
    <row r="3" spans="2:12" ht="30" customHeight="1" x14ac:dyDescent="0.2">
      <c r="B3" s="438" t="s">
        <v>394</v>
      </c>
      <c r="C3" s="1072" t="s">
        <v>345</v>
      </c>
      <c r="D3" s="439" t="s">
        <v>346</v>
      </c>
      <c r="E3" s="439" t="s">
        <v>347</v>
      </c>
      <c r="F3" s="439" t="s">
        <v>348</v>
      </c>
      <c r="G3" s="439" t="s">
        <v>349</v>
      </c>
      <c r="H3" s="440" t="s">
        <v>350</v>
      </c>
      <c r="I3" s="440" t="s">
        <v>351</v>
      </c>
      <c r="J3" s="440" t="s">
        <v>352</v>
      </c>
      <c r="K3" s="440" t="s">
        <v>353</v>
      </c>
      <c r="L3" s="441" t="s">
        <v>395</v>
      </c>
    </row>
    <row r="4" spans="2:12" ht="30" customHeight="1" x14ac:dyDescent="0.2">
      <c r="B4" s="442" t="s">
        <v>396</v>
      </c>
      <c r="C4" s="443"/>
      <c r="D4" s="444"/>
      <c r="E4" s="444"/>
      <c r="F4" s="444"/>
      <c r="G4" s="444"/>
      <c r="H4" s="444"/>
      <c r="I4" s="444"/>
      <c r="J4" s="444"/>
      <c r="K4" s="444"/>
      <c r="L4" s="445">
        <f>SUM(C4:K4)</f>
        <v>0</v>
      </c>
    </row>
    <row r="5" spans="2:12" ht="21.95" customHeight="1" x14ac:dyDescent="0.2">
      <c r="B5" s="446" t="s">
        <v>397</v>
      </c>
      <c r="C5" s="447"/>
      <c r="D5" s="447"/>
      <c r="E5" s="447"/>
      <c r="F5" s="447"/>
      <c r="G5" s="447"/>
      <c r="H5" s="447"/>
      <c r="I5" s="447"/>
      <c r="J5" s="447"/>
      <c r="K5" s="447"/>
      <c r="L5" s="448">
        <f>SUM(C5:K5)</f>
        <v>0</v>
      </c>
    </row>
    <row r="6" spans="2:12" ht="21.95" customHeight="1" x14ac:dyDescent="0.2">
      <c r="B6" s="446" t="s">
        <v>398</v>
      </c>
      <c r="C6" s="960"/>
      <c r="D6" s="960"/>
      <c r="E6" s="960"/>
      <c r="F6" s="960"/>
      <c r="G6" s="960"/>
      <c r="H6" s="960"/>
      <c r="I6" s="960"/>
      <c r="J6" s="960"/>
      <c r="K6" s="961"/>
      <c r="L6" s="449">
        <f>SUM(C6:K6)</f>
        <v>0</v>
      </c>
    </row>
    <row r="7" spans="2:12" ht="30" customHeight="1" x14ac:dyDescent="0.2">
      <c r="B7" s="450" t="s">
        <v>399</v>
      </c>
      <c r="C7" s="451">
        <f t="shared" ref="C7:K7" si="0">SUM(C5:C6)</f>
        <v>0</v>
      </c>
      <c r="D7" s="962">
        <f t="shared" si="0"/>
        <v>0</v>
      </c>
      <c r="E7" s="962">
        <f t="shared" si="0"/>
        <v>0</v>
      </c>
      <c r="F7" s="962">
        <f t="shared" si="0"/>
        <v>0</v>
      </c>
      <c r="G7" s="962">
        <f t="shared" si="0"/>
        <v>0</v>
      </c>
      <c r="H7" s="962">
        <f t="shared" si="0"/>
        <v>0</v>
      </c>
      <c r="I7" s="962">
        <f t="shared" si="0"/>
        <v>0</v>
      </c>
      <c r="J7" s="962">
        <f t="shared" si="0"/>
        <v>0</v>
      </c>
      <c r="K7" s="962">
        <f t="shared" si="0"/>
        <v>0</v>
      </c>
      <c r="L7" s="963">
        <f>SUM(L5:L6)</f>
        <v>0</v>
      </c>
    </row>
    <row r="8" spans="2:12" ht="21.95" customHeight="1" x14ac:dyDescent="0.2">
      <c r="B8" s="446" t="s">
        <v>400</v>
      </c>
      <c r="C8" s="964" t="str">
        <f t="shared" ref="C8:L8" si="1">IF(C7=0,"",C5/C7)</f>
        <v/>
      </c>
      <c r="D8" s="964" t="str">
        <f t="shared" si="1"/>
        <v/>
      </c>
      <c r="E8" s="964" t="str">
        <f t="shared" si="1"/>
        <v/>
      </c>
      <c r="F8" s="964" t="str">
        <f t="shared" si="1"/>
        <v/>
      </c>
      <c r="G8" s="964" t="str">
        <f t="shared" si="1"/>
        <v/>
      </c>
      <c r="H8" s="965" t="str">
        <f t="shared" si="1"/>
        <v/>
      </c>
      <c r="I8" s="965" t="str">
        <f t="shared" si="1"/>
        <v/>
      </c>
      <c r="J8" s="965" t="str">
        <f t="shared" si="1"/>
        <v/>
      </c>
      <c r="K8" s="965" t="str">
        <f t="shared" si="1"/>
        <v/>
      </c>
      <c r="L8" s="452" t="str">
        <f t="shared" si="1"/>
        <v/>
      </c>
    </row>
    <row r="9" spans="2:12" ht="21.95" customHeight="1" thickBot="1" x14ac:dyDescent="0.25">
      <c r="B9" s="453" t="s">
        <v>401</v>
      </c>
      <c r="C9" s="966" t="str">
        <f t="shared" ref="C9:L9" si="2">IF(C7=0,"",C6/C7)</f>
        <v/>
      </c>
      <c r="D9" s="966" t="str">
        <f t="shared" si="2"/>
        <v/>
      </c>
      <c r="E9" s="966" t="str">
        <f t="shared" si="2"/>
        <v/>
      </c>
      <c r="F9" s="966" t="str">
        <f t="shared" si="2"/>
        <v/>
      </c>
      <c r="G9" s="966" t="str">
        <f t="shared" si="2"/>
        <v/>
      </c>
      <c r="H9" s="967" t="str">
        <f t="shared" si="2"/>
        <v/>
      </c>
      <c r="I9" s="967" t="str">
        <f t="shared" si="2"/>
        <v/>
      </c>
      <c r="J9" s="967" t="str">
        <f t="shared" si="2"/>
        <v/>
      </c>
      <c r="K9" s="967" t="str">
        <f t="shared" si="2"/>
        <v/>
      </c>
      <c r="L9" s="968" t="str">
        <f t="shared" si="2"/>
        <v/>
      </c>
    </row>
    <row r="10" spans="2:12" ht="30.75" thickBot="1" x14ac:dyDescent="0.25">
      <c r="B10" s="454" t="s">
        <v>402</v>
      </c>
      <c r="C10" s="455"/>
      <c r="D10" s="455"/>
      <c r="E10" s="455"/>
      <c r="F10" s="455"/>
      <c r="G10" s="455"/>
      <c r="H10" s="455"/>
      <c r="I10" s="455"/>
      <c r="J10" s="455"/>
      <c r="K10" s="455"/>
      <c r="L10" s="456">
        <f>SUM(C10:K10)</f>
        <v>0</v>
      </c>
    </row>
  </sheetData>
  <sheetProtection algorithmName="SHA-512" hashValue="tLsVJqSWt+KbwWCgvkzBf0cxtO/DODylqGhUFx+DrnZTga1uEK0OOTob6gLO6Mja4sDf7Pscyv3tdG8/bQufUA==" saltValue="jdMmTYfDlfOptRT52NFIoA==" spinCount="100000" sheet="1" objects="1" scenarios="1"/>
  <mergeCells count="2">
    <mergeCell ref="K1:L1"/>
    <mergeCell ref="C2:E2"/>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8CD0-D092-48F8-B653-FD50ECF2C667}">
  <sheetPr>
    <tabColor rgb="FFFFFF00"/>
  </sheetPr>
  <dimension ref="B1:AR69"/>
  <sheetViews>
    <sheetView showGridLines="0" view="pageBreakPreview" zoomScale="68" zoomScaleNormal="60" zoomScaleSheetLayoutView="110" workbookViewId="0">
      <selection activeCell="AI1" sqref="AI1"/>
    </sheetView>
  </sheetViews>
  <sheetFormatPr defaultColWidth="9.140625" defaultRowHeight="12.75" x14ac:dyDescent="0.2"/>
  <cols>
    <col min="1" max="1" width="4.7109375" style="11" customWidth="1"/>
    <col min="2" max="2" width="4.42578125" style="11" customWidth="1"/>
    <col min="3" max="3" width="36.7109375" style="11" customWidth="1"/>
    <col min="4" max="43" width="3.7109375" style="11" customWidth="1"/>
    <col min="44" max="44" width="15.42578125" style="11" customWidth="1"/>
    <col min="45" max="16384" width="9.140625" style="11"/>
  </cols>
  <sheetData>
    <row r="1" spans="2:44" ht="15.75" x14ac:dyDescent="0.2">
      <c r="AI1" s="135" t="str">
        <f>wizyt!$B$1</f>
        <v xml:space="preserve"> </v>
      </c>
      <c r="AJ1" s="1255" t="str">
        <f>wizyt!$D$1</f>
        <v xml:space="preserve"> </v>
      </c>
      <c r="AK1" s="1255"/>
      <c r="AL1" s="1255"/>
      <c r="AM1" s="1255"/>
      <c r="AN1" s="1255"/>
      <c r="AO1" s="1255"/>
      <c r="AP1" s="1255"/>
      <c r="AQ1" s="1255"/>
      <c r="AR1" s="1255"/>
    </row>
    <row r="2" spans="2:44" ht="36" customHeight="1" thickBot="1" x14ac:dyDescent="0.4">
      <c r="B2" s="7"/>
      <c r="C2" s="457" t="str">
        <f>wizyt!C3</f>
        <v>??</v>
      </c>
      <c r="D2" s="1391" t="s">
        <v>403</v>
      </c>
      <c r="E2" s="1391"/>
      <c r="F2" s="1391"/>
      <c r="G2" s="1391"/>
      <c r="H2" s="1391"/>
      <c r="I2" s="1391"/>
      <c r="J2" s="1391"/>
      <c r="K2" s="1391"/>
      <c r="L2" s="1391"/>
      <c r="M2" s="1391"/>
      <c r="N2" s="1391"/>
      <c r="O2" s="1391"/>
      <c r="P2" s="1391"/>
      <c r="Q2" s="1391"/>
      <c r="R2" s="1391"/>
      <c r="S2" s="1391"/>
      <c r="T2" s="1391"/>
      <c r="U2" s="1391"/>
      <c r="V2" s="1391"/>
      <c r="W2" s="1391"/>
      <c r="X2" s="1391"/>
      <c r="Y2" s="1391"/>
      <c r="Z2" s="458"/>
      <c r="AA2" s="459" t="str">
        <f>wizyt!$H$3</f>
        <v>2023/2024</v>
      </c>
      <c r="AB2" s="459"/>
      <c r="AC2" s="459"/>
      <c r="AD2" s="460"/>
      <c r="AE2" s="458"/>
      <c r="AF2" s="458"/>
      <c r="AG2" s="458"/>
    </row>
    <row r="3" spans="2:44" ht="24.75" customHeight="1" x14ac:dyDescent="0.2">
      <c r="B3" s="1392" t="s">
        <v>404</v>
      </c>
      <c r="C3" s="1073" t="s">
        <v>405</v>
      </c>
      <c r="D3" s="1395" t="s">
        <v>345</v>
      </c>
      <c r="E3" s="1396"/>
      <c r="F3" s="1396"/>
      <c r="G3" s="1397"/>
      <c r="H3" s="1398" t="s">
        <v>346</v>
      </c>
      <c r="I3" s="1399"/>
      <c r="J3" s="1399"/>
      <c r="K3" s="1400"/>
      <c r="L3" s="1398" t="s">
        <v>347</v>
      </c>
      <c r="M3" s="1399"/>
      <c r="N3" s="1399"/>
      <c r="O3" s="1400"/>
      <c r="P3" s="1398" t="s">
        <v>348</v>
      </c>
      <c r="Q3" s="1399"/>
      <c r="R3" s="1399"/>
      <c r="S3" s="1400"/>
      <c r="T3" s="1398" t="s">
        <v>349</v>
      </c>
      <c r="U3" s="1399"/>
      <c r="V3" s="1399"/>
      <c r="W3" s="1400"/>
      <c r="X3" s="1401" t="s">
        <v>350</v>
      </c>
      <c r="Y3" s="1401"/>
      <c r="Z3" s="1401"/>
      <c r="AA3" s="1401"/>
      <c r="AB3" s="1402" t="s">
        <v>351</v>
      </c>
      <c r="AC3" s="1401"/>
      <c r="AD3" s="1401"/>
      <c r="AE3" s="1403"/>
      <c r="AF3" s="1402" t="s">
        <v>352</v>
      </c>
      <c r="AG3" s="1401"/>
      <c r="AH3" s="1401"/>
      <c r="AI3" s="1403"/>
      <c r="AJ3" s="1401" t="s">
        <v>353</v>
      </c>
      <c r="AK3" s="1401"/>
      <c r="AL3" s="1401"/>
      <c r="AM3" s="1403"/>
      <c r="AN3" s="1404" t="s">
        <v>406</v>
      </c>
      <c r="AO3" s="1405"/>
      <c r="AP3" s="1405"/>
      <c r="AQ3" s="1406"/>
      <c r="AR3" s="1413" t="s">
        <v>407</v>
      </c>
    </row>
    <row r="4" spans="2:44" ht="27.75" customHeight="1" x14ac:dyDescent="0.2">
      <c r="B4" s="1393"/>
      <c r="C4" s="461" t="s">
        <v>408</v>
      </c>
      <c r="D4" s="1416">
        <f>Liczbaucz!C7</f>
        <v>0</v>
      </c>
      <c r="E4" s="1417"/>
      <c r="F4" s="1417"/>
      <c r="G4" s="1418"/>
      <c r="H4" s="1416">
        <f>Liczbaucz!$D$7</f>
        <v>0</v>
      </c>
      <c r="I4" s="1417"/>
      <c r="J4" s="1417"/>
      <c r="K4" s="1418"/>
      <c r="L4" s="1416">
        <f>Liczbaucz!$E$7</f>
        <v>0</v>
      </c>
      <c r="M4" s="1417"/>
      <c r="N4" s="1417"/>
      <c r="O4" s="1418"/>
      <c r="P4" s="1416">
        <f>Liczbaucz!$F$7</f>
        <v>0</v>
      </c>
      <c r="Q4" s="1417"/>
      <c r="R4" s="1417"/>
      <c r="S4" s="1418"/>
      <c r="T4" s="1416">
        <f>Liczbaucz!$G$7</f>
        <v>0</v>
      </c>
      <c r="U4" s="1417"/>
      <c r="V4" s="1417"/>
      <c r="W4" s="1418"/>
      <c r="X4" s="1419">
        <f>Liczbaucz!$H$7</f>
        <v>0</v>
      </c>
      <c r="Y4" s="1419"/>
      <c r="Z4" s="1419"/>
      <c r="AA4" s="1419"/>
      <c r="AB4" s="1420">
        <f>Liczbaucz!$I$7</f>
        <v>0</v>
      </c>
      <c r="AC4" s="1419"/>
      <c r="AD4" s="1419"/>
      <c r="AE4" s="1421"/>
      <c r="AF4" s="1420">
        <f>Liczbaucz!$J$7</f>
        <v>0</v>
      </c>
      <c r="AG4" s="1419"/>
      <c r="AH4" s="1419"/>
      <c r="AI4" s="1421"/>
      <c r="AJ4" s="1419">
        <f>Liczbaucz!$K$7</f>
        <v>0</v>
      </c>
      <c r="AK4" s="1419"/>
      <c r="AL4" s="1419"/>
      <c r="AM4" s="1419"/>
      <c r="AN4" s="1407"/>
      <c r="AO4" s="1408"/>
      <c r="AP4" s="1408"/>
      <c r="AQ4" s="1409"/>
      <c r="AR4" s="1414"/>
    </row>
    <row r="5" spans="2:44" ht="21" customHeight="1" x14ac:dyDescent="0.2">
      <c r="B5" s="1393"/>
      <c r="C5" s="461" t="s">
        <v>409</v>
      </c>
      <c r="D5" s="1422">
        <f>Liczbaucz!C4</f>
        <v>0</v>
      </c>
      <c r="E5" s="1423"/>
      <c r="F5" s="1423"/>
      <c r="G5" s="1424"/>
      <c r="H5" s="1422">
        <f>Liczbaucz!D4</f>
        <v>0</v>
      </c>
      <c r="I5" s="1423"/>
      <c r="J5" s="1423"/>
      <c r="K5" s="1424"/>
      <c r="L5" s="1422">
        <f>Liczbaucz!E4</f>
        <v>0</v>
      </c>
      <c r="M5" s="1423"/>
      <c r="N5" s="1423"/>
      <c r="O5" s="1424"/>
      <c r="P5" s="1422">
        <f>Liczbaucz!F4</f>
        <v>0</v>
      </c>
      <c r="Q5" s="1423"/>
      <c r="R5" s="1423"/>
      <c r="S5" s="1424"/>
      <c r="T5" s="1422">
        <f>Liczbaucz!G4</f>
        <v>0</v>
      </c>
      <c r="U5" s="1423"/>
      <c r="V5" s="1423"/>
      <c r="W5" s="1424"/>
      <c r="X5" s="1425">
        <f>Liczbaucz!H4</f>
        <v>0</v>
      </c>
      <c r="Y5" s="1426"/>
      <c r="Z5" s="1426"/>
      <c r="AA5" s="1427"/>
      <c r="AB5" s="1425">
        <f>Liczbaucz!I4</f>
        <v>0</v>
      </c>
      <c r="AC5" s="1426"/>
      <c r="AD5" s="1426"/>
      <c r="AE5" s="1427"/>
      <c r="AF5" s="1425">
        <f>Liczbaucz!J4</f>
        <v>0</v>
      </c>
      <c r="AG5" s="1426"/>
      <c r="AH5" s="1426"/>
      <c r="AI5" s="1427"/>
      <c r="AJ5" s="1426">
        <f>Liczbaucz!K4</f>
        <v>0</v>
      </c>
      <c r="AK5" s="1426"/>
      <c r="AL5" s="1426"/>
      <c r="AM5" s="1426"/>
      <c r="AN5" s="1407"/>
      <c r="AO5" s="1408"/>
      <c r="AP5" s="1408"/>
      <c r="AQ5" s="1409"/>
      <c r="AR5" s="1414"/>
    </row>
    <row r="6" spans="2:44" ht="21.75" customHeight="1" x14ac:dyDescent="0.2">
      <c r="B6" s="1393"/>
      <c r="C6" s="462" t="s">
        <v>410</v>
      </c>
      <c r="D6" s="463"/>
      <c r="E6" s="969"/>
      <c r="F6" s="970"/>
      <c r="G6" s="464"/>
      <c r="H6" s="463"/>
      <c r="I6" s="969"/>
      <c r="J6" s="970"/>
      <c r="K6" s="464"/>
      <c r="L6" s="463"/>
      <c r="M6" s="969"/>
      <c r="N6" s="970"/>
      <c r="O6" s="464"/>
      <c r="P6" s="463"/>
      <c r="Q6" s="969"/>
      <c r="R6" s="970"/>
      <c r="S6" s="464"/>
      <c r="T6" s="463"/>
      <c r="U6" s="969"/>
      <c r="V6" s="970"/>
      <c r="W6" s="464"/>
      <c r="X6" s="463"/>
      <c r="Y6" s="969"/>
      <c r="Z6" s="970"/>
      <c r="AA6" s="464"/>
      <c r="AB6" s="465"/>
      <c r="AC6" s="971"/>
      <c r="AD6" s="972"/>
      <c r="AE6" s="466"/>
      <c r="AF6" s="465"/>
      <c r="AG6" s="971"/>
      <c r="AH6" s="972"/>
      <c r="AI6" s="466"/>
      <c r="AJ6" s="971"/>
      <c r="AK6" s="971"/>
      <c r="AL6" s="972"/>
      <c r="AM6" s="973"/>
      <c r="AN6" s="1410"/>
      <c r="AO6" s="1411"/>
      <c r="AP6" s="1411"/>
      <c r="AQ6" s="1412"/>
      <c r="AR6" s="1415"/>
    </row>
    <row r="7" spans="2:44" ht="19.5" customHeight="1" x14ac:dyDescent="0.2">
      <c r="B7" s="1393"/>
      <c r="C7" s="462" t="s">
        <v>407</v>
      </c>
      <c r="D7" s="1428">
        <f>COUNTA(D9:G69)</f>
        <v>0</v>
      </c>
      <c r="E7" s="1429"/>
      <c r="F7" s="1429"/>
      <c r="G7" s="1430"/>
      <c r="H7" s="1428">
        <f t="shared" ref="H7" si="0">COUNTA(H9:K69)</f>
        <v>0</v>
      </c>
      <c r="I7" s="1429"/>
      <c r="J7" s="1429"/>
      <c r="K7" s="1430"/>
      <c r="L7" s="1428">
        <f t="shared" ref="L7" si="1">COUNTA(L9:O69)</f>
        <v>0</v>
      </c>
      <c r="M7" s="1429"/>
      <c r="N7" s="1429"/>
      <c r="O7" s="1430"/>
      <c r="P7" s="1428">
        <f t="shared" ref="P7" si="2">COUNTA(P9:S69)</f>
        <v>0</v>
      </c>
      <c r="Q7" s="1429"/>
      <c r="R7" s="1429"/>
      <c r="S7" s="1430"/>
      <c r="T7" s="1428">
        <f t="shared" ref="T7" si="3">COUNTA(T9:W69)</f>
        <v>0</v>
      </c>
      <c r="U7" s="1429"/>
      <c r="V7" s="1429"/>
      <c r="W7" s="1430"/>
      <c r="X7" s="1428">
        <f t="shared" ref="X7" si="4">COUNTA(X9:AA69)</f>
        <v>0</v>
      </c>
      <c r="Y7" s="1429"/>
      <c r="Z7" s="1429"/>
      <c r="AA7" s="1430"/>
      <c r="AB7" s="1428">
        <f t="shared" ref="AB7" si="5">COUNTA(AB9:AE69)</f>
        <v>0</v>
      </c>
      <c r="AC7" s="1429"/>
      <c r="AD7" s="1429"/>
      <c r="AE7" s="1430"/>
      <c r="AF7" s="1428">
        <f t="shared" ref="AF7" si="6">COUNTA(AF9:AI69)</f>
        <v>0</v>
      </c>
      <c r="AG7" s="1429"/>
      <c r="AH7" s="1429"/>
      <c r="AI7" s="1430"/>
      <c r="AJ7" s="1428">
        <f>COUNTA(AJ9:AM69)</f>
        <v>0</v>
      </c>
      <c r="AK7" s="1429"/>
      <c r="AL7" s="1429"/>
      <c r="AM7" s="1430"/>
      <c r="AN7" s="1428">
        <f>COUNTA(AN9:AQ69)</f>
        <v>0</v>
      </c>
      <c r="AO7" s="1429"/>
      <c r="AP7" s="1429"/>
      <c r="AQ7" s="1430"/>
      <c r="AR7" s="1431">
        <f>SUM(D7:AM7)</f>
        <v>0</v>
      </c>
    </row>
    <row r="8" spans="2:44" ht="18" customHeight="1" thickBot="1" x14ac:dyDescent="0.25">
      <c r="B8" s="1394"/>
      <c r="C8" s="461" t="s">
        <v>411</v>
      </c>
      <c r="D8" s="467" t="s">
        <v>412</v>
      </c>
      <c r="E8" s="468" t="s">
        <v>413</v>
      </c>
      <c r="F8" s="468" t="s">
        <v>414</v>
      </c>
      <c r="G8" s="469" t="s">
        <v>148</v>
      </c>
      <c r="H8" s="467" t="s">
        <v>412</v>
      </c>
      <c r="I8" s="468" t="s">
        <v>413</v>
      </c>
      <c r="J8" s="468" t="s">
        <v>414</v>
      </c>
      <c r="K8" s="469" t="s">
        <v>148</v>
      </c>
      <c r="L8" s="467" t="s">
        <v>412</v>
      </c>
      <c r="M8" s="468" t="s">
        <v>413</v>
      </c>
      <c r="N8" s="468" t="s">
        <v>414</v>
      </c>
      <c r="O8" s="469" t="s">
        <v>148</v>
      </c>
      <c r="P8" s="467" t="s">
        <v>412</v>
      </c>
      <c r="Q8" s="468" t="s">
        <v>413</v>
      </c>
      <c r="R8" s="468" t="s">
        <v>414</v>
      </c>
      <c r="S8" s="469" t="s">
        <v>148</v>
      </c>
      <c r="T8" s="467" t="s">
        <v>412</v>
      </c>
      <c r="U8" s="468" t="s">
        <v>413</v>
      </c>
      <c r="V8" s="468" t="s">
        <v>414</v>
      </c>
      <c r="W8" s="469" t="s">
        <v>148</v>
      </c>
      <c r="X8" s="470" t="s">
        <v>412</v>
      </c>
      <c r="Y8" s="471" t="s">
        <v>413</v>
      </c>
      <c r="Z8" s="471" t="s">
        <v>414</v>
      </c>
      <c r="AA8" s="472" t="s">
        <v>148</v>
      </c>
      <c r="AB8" s="470" t="s">
        <v>412</v>
      </c>
      <c r="AC8" s="471" t="s">
        <v>413</v>
      </c>
      <c r="AD8" s="471" t="s">
        <v>414</v>
      </c>
      <c r="AE8" s="472" t="s">
        <v>148</v>
      </c>
      <c r="AF8" s="470" t="s">
        <v>412</v>
      </c>
      <c r="AG8" s="471" t="s">
        <v>413</v>
      </c>
      <c r="AH8" s="471" t="s">
        <v>414</v>
      </c>
      <c r="AI8" s="472" t="s">
        <v>148</v>
      </c>
      <c r="AJ8" s="470" t="s">
        <v>412</v>
      </c>
      <c r="AK8" s="471" t="s">
        <v>413</v>
      </c>
      <c r="AL8" s="471" t="s">
        <v>414</v>
      </c>
      <c r="AM8" s="472" t="s">
        <v>148</v>
      </c>
      <c r="AN8" s="470" t="s">
        <v>412</v>
      </c>
      <c r="AO8" s="471" t="s">
        <v>413</v>
      </c>
      <c r="AP8" s="471" t="s">
        <v>414</v>
      </c>
      <c r="AQ8" s="472" t="s">
        <v>148</v>
      </c>
      <c r="AR8" s="1432"/>
    </row>
    <row r="9" spans="2:44" x14ac:dyDescent="0.2">
      <c r="B9" s="473">
        <v>1</v>
      </c>
      <c r="C9" s="474" t="s">
        <v>415</v>
      </c>
      <c r="D9" s="969"/>
      <c r="E9" s="969"/>
      <c r="F9" s="970"/>
      <c r="G9" s="464"/>
      <c r="H9" s="463"/>
      <c r="I9" s="969"/>
      <c r="J9" s="970"/>
      <c r="K9" s="464"/>
      <c r="L9" s="463"/>
      <c r="M9" s="969"/>
      <c r="N9" s="970"/>
      <c r="O9" s="464"/>
      <c r="P9" s="463"/>
      <c r="Q9" s="969"/>
      <c r="R9" s="970"/>
      <c r="S9" s="464"/>
      <c r="T9" s="463"/>
      <c r="U9" s="969"/>
      <c r="V9" s="970"/>
      <c r="W9" s="464"/>
      <c r="X9" s="463"/>
      <c r="Y9" s="969"/>
      <c r="Z9" s="970"/>
      <c r="AA9" s="464"/>
      <c r="AB9" s="465"/>
      <c r="AC9" s="971"/>
      <c r="AD9" s="972"/>
      <c r="AE9" s="466"/>
      <c r="AF9" s="465"/>
      <c r="AG9" s="971"/>
      <c r="AH9" s="972"/>
      <c r="AI9" s="466"/>
      <c r="AJ9" s="971"/>
      <c r="AK9" s="971"/>
      <c r="AL9" s="972"/>
      <c r="AM9" s="973"/>
      <c r="AN9" s="475"/>
      <c r="AO9" s="476"/>
      <c r="AP9" s="476"/>
      <c r="AQ9" s="477"/>
      <c r="AR9" s="478">
        <f t="shared" ref="AR9:AR69" si="7">COUNTA(D9:AQ9)</f>
        <v>0</v>
      </c>
    </row>
    <row r="10" spans="2:44" x14ac:dyDescent="0.2">
      <c r="B10" s="473">
        <v>2</v>
      </c>
      <c r="C10" s="479" t="s">
        <v>416</v>
      </c>
      <c r="D10" s="969"/>
      <c r="E10" s="969"/>
      <c r="F10" s="970"/>
      <c r="G10" s="464"/>
      <c r="H10" s="463"/>
      <c r="I10" s="969"/>
      <c r="J10" s="970"/>
      <c r="K10" s="464"/>
      <c r="L10" s="463"/>
      <c r="M10" s="969"/>
      <c r="N10" s="970"/>
      <c r="O10" s="464"/>
      <c r="P10" s="463"/>
      <c r="Q10" s="969"/>
      <c r="R10" s="970"/>
      <c r="S10" s="464"/>
      <c r="T10" s="463"/>
      <c r="U10" s="969"/>
      <c r="V10" s="970"/>
      <c r="W10" s="464"/>
      <c r="X10" s="463"/>
      <c r="Y10" s="969"/>
      <c r="Z10" s="970"/>
      <c r="AA10" s="464"/>
      <c r="AB10" s="465"/>
      <c r="AC10" s="971"/>
      <c r="AD10" s="972"/>
      <c r="AE10" s="466"/>
      <c r="AF10" s="465"/>
      <c r="AG10" s="971"/>
      <c r="AH10" s="972"/>
      <c r="AI10" s="466"/>
      <c r="AJ10" s="971"/>
      <c r="AK10" s="971"/>
      <c r="AL10" s="972"/>
      <c r="AM10" s="973"/>
      <c r="AN10" s="475"/>
      <c r="AO10" s="476"/>
      <c r="AP10" s="476"/>
      <c r="AQ10" s="477"/>
      <c r="AR10" s="478">
        <f t="shared" si="7"/>
        <v>0</v>
      </c>
    </row>
    <row r="11" spans="2:44" x14ac:dyDescent="0.2">
      <c r="B11" s="473">
        <v>3</v>
      </c>
      <c r="C11" s="479" t="s">
        <v>417</v>
      </c>
      <c r="D11" s="969"/>
      <c r="E11" s="969"/>
      <c r="F11" s="970"/>
      <c r="G11" s="464"/>
      <c r="H11" s="463"/>
      <c r="I11" s="969"/>
      <c r="J11" s="970"/>
      <c r="K11" s="464"/>
      <c r="L11" s="463"/>
      <c r="M11" s="969"/>
      <c r="N11" s="970"/>
      <c r="O11" s="464"/>
      <c r="P11" s="463"/>
      <c r="Q11" s="969"/>
      <c r="R11" s="970"/>
      <c r="S11" s="464"/>
      <c r="T11" s="463"/>
      <c r="U11" s="969"/>
      <c r="V11" s="970"/>
      <c r="W11" s="464"/>
      <c r="X11" s="463"/>
      <c r="Y11" s="969"/>
      <c r="Z11" s="970"/>
      <c r="AA11" s="464"/>
      <c r="AB11" s="465"/>
      <c r="AC11" s="971"/>
      <c r="AD11" s="972"/>
      <c r="AE11" s="466"/>
      <c r="AF11" s="465"/>
      <c r="AG11" s="971"/>
      <c r="AH11" s="972"/>
      <c r="AI11" s="466"/>
      <c r="AJ11" s="971"/>
      <c r="AK11" s="971"/>
      <c r="AL11" s="972"/>
      <c r="AM11" s="973"/>
      <c r="AN11" s="475"/>
      <c r="AO11" s="476"/>
      <c r="AP11" s="476"/>
      <c r="AQ11" s="477"/>
      <c r="AR11" s="478">
        <f t="shared" si="7"/>
        <v>0</v>
      </c>
    </row>
    <row r="12" spans="2:44" x14ac:dyDescent="0.2">
      <c r="B12" s="473">
        <v>4</v>
      </c>
      <c r="C12" s="479" t="s">
        <v>418</v>
      </c>
      <c r="D12" s="969"/>
      <c r="E12" s="969"/>
      <c r="F12" s="970"/>
      <c r="G12" s="464"/>
      <c r="H12" s="463"/>
      <c r="I12" s="969"/>
      <c r="J12" s="970"/>
      <c r="K12" s="464"/>
      <c r="L12" s="463"/>
      <c r="M12" s="969"/>
      <c r="N12" s="970"/>
      <c r="O12" s="464"/>
      <c r="P12" s="463"/>
      <c r="Q12" s="969"/>
      <c r="R12" s="970"/>
      <c r="S12" s="464"/>
      <c r="T12" s="463"/>
      <c r="U12" s="969"/>
      <c r="V12" s="970"/>
      <c r="W12" s="464"/>
      <c r="X12" s="463"/>
      <c r="Y12" s="969"/>
      <c r="Z12" s="970"/>
      <c r="AA12" s="464"/>
      <c r="AB12" s="465"/>
      <c r="AC12" s="971"/>
      <c r="AD12" s="972"/>
      <c r="AE12" s="466"/>
      <c r="AF12" s="465"/>
      <c r="AG12" s="971"/>
      <c r="AH12" s="972"/>
      <c r="AI12" s="466"/>
      <c r="AJ12" s="971"/>
      <c r="AK12" s="971"/>
      <c r="AL12" s="972"/>
      <c r="AM12" s="973"/>
      <c r="AN12" s="475"/>
      <c r="AO12" s="476"/>
      <c r="AP12" s="476"/>
      <c r="AQ12" s="477"/>
      <c r="AR12" s="478">
        <f t="shared" si="7"/>
        <v>0</v>
      </c>
    </row>
    <row r="13" spans="2:44" x14ac:dyDescent="0.2">
      <c r="B13" s="473">
        <v>5</v>
      </c>
      <c r="C13" s="479" t="s">
        <v>419</v>
      </c>
      <c r="D13" s="969"/>
      <c r="E13" s="969"/>
      <c r="F13" s="970"/>
      <c r="G13" s="464"/>
      <c r="H13" s="463"/>
      <c r="I13" s="969"/>
      <c r="J13" s="970"/>
      <c r="K13" s="464"/>
      <c r="L13" s="463"/>
      <c r="M13" s="969"/>
      <c r="N13" s="970"/>
      <c r="O13" s="464"/>
      <c r="P13" s="463"/>
      <c r="Q13" s="969"/>
      <c r="R13" s="970"/>
      <c r="S13" s="464"/>
      <c r="T13" s="463"/>
      <c r="U13" s="969"/>
      <c r="V13" s="970"/>
      <c r="W13" s="464"/>
      <c r="X13" s="463"/>
      <c r="Y13" s="969"/>
      <c r="Z13" s="970"/>
      <c r="AA13" s="464"/>
      <c r="AB13" s="465"/>
      <c r="AC13" s="971"/>
      <c r="AD13" s="972"/>
      <c r="AE13" s="466"/>
      <c r="AF13" s="465"/>
      <c r="AG13" s="971"/>
      <c r="AH13" s="972"/>
      <c r="AI13" s="466"/>
      <c r="AJ13" s="971"/>
      <c r="AK13" s="971"/>
      <c r="AL13" s="972"/>
      <c r="AM13" s="973"/>
      <c r="AN13" s="475"/>
      <c r="AO13" s="476"/>
      <c r="AP13" s="476"/>
      <c r="AQ13" s="477"/>
      <c r="AR13" s="478">
        <f t="shared" si="7"/>
        <v>0</v>
      </c>
    </row>
    <row r="14" spans="2:44" x14ac:dyDescent="0.2">
      <c r="B14" s="473">
        <v>6</v>
      </c>
      <c r="C14" s="479" t="s">
        <v>420</v>
      </c>
      <c r="D14" s="969"/>
      <c r="E14" s="969"/>
      <c r="F14" s="970"/>
      <c r="G14" s="464"/>
      <c r="H14" s="463"/>
      <c r="I14" s="969"/>
      <c r="J14" s="970"/>
      <c r="K14" s="464"/>
      <c r="L14" s="463"/>
      <c r="M14" s="969"/>
      <c r="N14" s="970"/>
      <c r="O14" s="464"/>
      <c r="P14" s="463"/>
      <c r="Q14" s="969"/>
      <c r="R14" s="970"/>
      <c r="S14" s="464"/>
      <c r="T14" s="463"/>
      <c r="U14" s="969"/>
      <c r="V14" s="970"/>
      <c r="W14" s="464"/>
      <c r="X14" s="463"/>
      <c r="Y14" s="969"/>
      <c r="Z14" s="970"/>
      <c r="AA14" s="464"/>
      <c r="AB14" s="465"/>
      <c r="AC14" s="971"/>
      <c r="AD14" s="972"/>
      <c r="AE14" s="466"/>
      <c r="AF14" s="465"/>
      <c r="AG14" s="971"/>
      <c r="AH14" s="972"/>
      <c r="AI14" s="466"/>
      <c r="AJ14" s="971"/>
      <c r="AK14" s="971"/>
      <c r="AL14" s="972"/>
      <c r="AM14" s="973"/>
      <c r="AN14" s="475"/>
      <c r="AO14" s="476"/>
      <c r="AP14" s="476"/>
      <c r="AQ14" s="477"/>
      <c r="AR14" s="478">
        <f t="shared" si="7"/>
        <v>0</v>
      </c>
    </row>
    <row r="15" spans="2:44" x14ac:dyDescent="0.2">
      <c r="B15" s="473">
        <v>7</v>
      </c>
      <c r="C15" s="480" t="s">
        <v>421</v>
      </c>
      <c r="D15" s="969"/>
      <c r="E15" s="969"/>
      <c r="F15" s="970"/>
      <c r="G15" s="464"/>
      <c r="H15" s="463"/>
      <c r="I15" s="969"/>
      <c r="J15" s="970"/>
      <c r="K15" s="464"/>
      <c r="L15" s="463"/>
      <c r="M15" s="969"/>
      <c r="N15" s="970"/>
      <c r="O15" s="464"/>
      <c r="P15" s="463"/>
      <c r="Q15" s="969"/>
      <c r="R15" s="970"/>
      <c r="S15" s="464"/>
      <c r="T15" s="463"/>
      <c r="U15" s="969"/>
      <c r="V15" s="970"/>
      <c r="W15" s="464"/>
      <c r="X15" s="463"/>
      <c r="Y15" s="969"/>
      <c r="Z15" s="970"/>
      <c r="AA15" s="464"/>
      <c r="AB15" s="465"/>
      <c r="AC15" s="971"/>
      <c r="AD15" s="972"/>
      <c r="AE15" s="466"/>
      <c r="AF15" s="465"/>
      <c r="AG15" s="971"/>
      <c r="AH15" s="972"/>
      <c r="AI15" s="466"/>
      <c r="AJ15" s="971"/>
      <c r="AK15" s="971"/>
      <c r="AL15" s="972"/>
      <c r="AM15" s="973"/>
      <c r="AN15" s="475"/>
      <c r="AO15" s="476"/>
      <c r="AP15" s="476"/>
      <c r="AQ15" s="477"/>
      <c r="AR15" s="478">
        <f t="shared" si="7"/>
        <v>0</v>
      </c>
    </row>
    <row r="16" spans="2:44" x14ac:dyDescent="0.2">
      <c r="B16" s="473">
        <v>8</v>
      </c>
      <c r="C16" s="479" t="s">
        <v>422</v>
      </c>
      <c r="D16" s="969"/>
      <c r="E16" s="969"/>
      <c r="F16" s="970"/>
      <c r="G16" s="464"/>
      <c r="H16" s="463"/>
      <c r="I16" s="969"/>
      <c r="J16" s="970"/>
      <c r="K16" s="464"/>
      <c r="L16" s="463"/>
      <c r="M16" s="969"/>
      <c r="N16" s="970"/>
      <c r="O16" s="464"/>
      <c r="P16" s="463"/>
      <c r="Q16" s="969"/>
      <c r="R16" s="970"/>
      <c r="S16" s="464"/>
      <c r="T16" s="463"/>
      <c r="U16" s="969"/>
      <c r="V16" s="970"/>
      <c r="W16" s="464"/>
      <c r="X16" s="463"/>
      <c r="Y16" s="969"/>
      <c r="Z16" s="970"/>
      <c r="AA16" s="464"/>
      <c r="AB16" s="465"/>
      <c r="AC16" s="971"/>
      <c r="AD16" s="972"/>
      <c r="AE16" s="466"/>
      <c r="AF16" s="465"/>
      <c r="AG16" s="971"/>
      <c r="AH16" s="972"/>
      <c r="AI16" s="466"/>
      <c r="AJ16" s="971"/>
      <c r="AK16" s="971"/>
      <c r="AL16" s="972"/>
      <c r="AM16" s="973"/>
      <c r="AN16" s="475"/>
      <c r="AO16" s="476"/>
      <c r="AP16" s="476"/>
      <c r="AQ16" s="477"/>
      <c r="AR16" s="478">
        <f t="shared" si="7"/>
        <v>0</v>
      </c>
    </row>
    <row r="17" spans="2:44" x14ac:dyDescent="0.2">
      <c r="B17" s="473">
        <v>9</v>
      </c>
      <c r="C17" s="479" t="s">
        <v>423</v>
      </c>
      <c r="D17" s="969"/>
      <c r="E17" s="969"/>
      <c r="F17" s="970"/>
      <c r="G17" s="464"/>
      <c r="H17" s="463"/>
      <c r="I17" s="969"/>
      <c r="J17" s="970"/>
      <c r="K17" s="464"/>
      <c r="L17" s="463"/>
      <c r="M17" s="969"/>
      <c r="N17" s="970"/>
      <c r="O17" s="464"/>
      <c r="P17" s="463"/>
      <c r="Q17" s="969"/>
      <c r="R17" s="970"/>
      <c r="S17" s="464"/>
      <c r="T17" s="463"/>
      <c r="U17" s="969"/>
      <c r="V17" s="970"/>
      <c r="W17" s="464"/>
      <c r="X17" s="463"/>
      <c r="Y17" s="969"/>
      <c r="Z17" s="970"/>
      <c r="AA17" s="464"/>
      <c r="AB17" s="465"/>
      <c r="AC17" s="971"/>
      <c r="AD17" s="972"/>
      <c r="AE17" s="466"/>
      <c r="AF17" s="465"/>
      <c r="AG17" s="971"/>
      <c r="AH17" s="972"/>
      <c r="AI17" s="466"/>
      <c r="AJ17" s="971"/>
      <c r="AK17" s="971"/>
      <c r="AL17" s="972"/>
      <c r="AM17" s="973"/>
      <c r="AN17" s="475"/>
      <c r="AO17" s="476"/>
      <c r="AP17" s="476"/>
      <c r="AQ17" s="477"/>
      <c r="AR17" s="478">
        <f t="shared" si="7"/>
        <v>0</v>
      </c>
    </row>
    <row r="18" spans="2:44" x14ac:dyDescent="0.2">
      <c r="B18" s="473">
        <v>10</v>
      </c>
      <c r="C18" s="479" t="s">
        <v>424</v>
      </c>
      <c r="D18" s="969"/>
      <c r="E18" s="969"/>
      <c r="F18" s="970"/>
      <c r="G18" s="464"/>
      <c r="H18" s="463"/>
      <c r="I18" s="969"/>
      <c r="J18" s="970"/>
      <c r="K18" s="464"/>
      <c r="L18" s="463"/>
      <c r="M18" s="969"/>
      <c r="N18" s="970"/>
      <c r="O18" s="464"/>
      <c r="P18" s="463"/>
      <c r="Q18" s="969"/>
      <c r="R18" s="970"/>
      <c r="S18" s="464"/>
      <c r="T18" s="463"/>
      <c r="U18" s="969"/>
      <c r="V18" s="970"/>
      <c r="W18" s="464"/>
      <c r="X18" s="463"/>
      <c r="Y18" s="969"/>
      <c r="Z18" s="970"/>
      <c r="AA18" s="464"/>
      <c r="AB18" s="465"/>
      <c r="AC18" s="971"/>
      <c r="AD18" s="972"/>
      <c r="AE18" s="466"/>
      <c r="AF18" s="465"/>
      <c r="AG18" s="971"/>
      <c r="AH18" s="972"/>
      <c r="AI18" s="466"/>
      <c r="AJ18" s="971"/>
      <c r="AK18" s="971"/>
      <c r="AL18" s="972"/>
      <c r="AM18" s="973"/>
      <c r="AN18" s="475"/>
      <c r="AO18" s="476"/>
      <c r="AP18" s="476"/>
      <c r="AQ18" s="477"/>
      <c r="AR18" s="478">
        <f t="shared" si="7"/>
        <v>0</v>
      </c>
    </row>
    <row r="19" spans="2:44" x14ac:dyDescent="0.2">
      <c r="B19" s="473">
        <v>11</v>
      </c>
      <c r="C19" s="479" t="s">
        <v>425</v>
      </c>
      <c r="D19" s="969"/>
      <c r="E19" s="969"/>
      <c r="F19" s="970"/>
      <c r="G19" s="464"/>
      <c r="H19" s="463"/>
      <c r="I19" s="969"/>
      <c r="J19" s="970"/>
      <c r="K19" s="464"/>
      <c r="L19" s="463"/>
      <c r="M19" s="969"/>
      <c r="N19" s="970"/>
      <c r="O19" s="464"/>
      <c r="P19" s="463"/>
      <c r="Q19" s="969"/>
      <c r="R19" s="970"/>
      <c r="S19" s="464"/>
      <c r="T19" s="463"/>
      <c r="U19" s="969"/>
      <c r="V19" s="970"/>
      <c r="W19" s="464"/>
      <c r="X19" s="463"/>
      <c r="Y19" s="969"/>
      <c r="Z19" s="970"/>
      <c r="AA19" s="464"/>
      <c r="AB19" s="465"/>
      <c r="AC19" s="971"/>
      <c r="AD19" s="972"/>
      <c r="AE19" s="466"/>
      <c r="AF19" s="465"/>
      <c r="AG19" s="971"/>
      <c r="AH19" s="972"/>
      <c r="AI19" s="466"/>
      <c r="AJ19" s="971"/>
      <c r="AK19" s="971"/>
      <c r="AL19" s="972"/>
      <c r="AM19" s="973"/>
      <c r="AN19" s="475"/>
      <c r="AO19" s="476"/>
      <c r="AP19" s="476"/>
      <c r="AQ19" s="477"/>
      <c r="AR19" s="478">
        <f t="shared" si="7"/>
        <v>0</v>
      </c>
    </row>
    <row r="20" spans="2:44" x14ac:dyDescent="0.2">
      <c r="B20" s="473">
        <v>12</v>
      </c>
      <c r="C20" s="479" t="s">
        <v>426</v>
      </c>
      <c r="D20" s="969"/>
      <c r="E20" s="969"/>
      <c r="F20" s="970"/>
      <c r="G20" s="464"/>
      <c r="H20" s="463"/>
      <c r="I20" s="969"/>
      <c r="J20" s="970"/>
      <c r="K20" s="464"/>
      <c r="L20" s="463"/>
      <c r="M20" s="969"/>
      <c r="N20" s="970"/>
      <c r="O20" s="464"/>
      <c r="P20" s="463"/>
      <c r="Q20" s="969"/>
      <c r="R20" s="970"/>
      <c r="S20" s="464"/>
      <c r="T20" s="463"/>
      <c r="U20" s="969"/>
      <c r="V20" s="970"/>
      <c r="W20" s="464"/>
      <c r="X20" s="463"/>
      <c r="Y20" s="969"/>
      <c r="Z20" s="970"/>
      <c r="AA20" s="464"/>
      <c r="AB20" s="465"/>
      <c r="AC20" s="971"/>
      <c r="AD20" s="972"/>
      <c r="AE20" s="466"/>
      <c r="AF20" s="465"/>
      <c r="AG20" s="971"/>
      <c r="AH20" s="972"/>
      <c r="AI20" s="466"/>
      <c r="AJ20" s="971"/>
      <c r="AK20" s="971"/>
      <c r="AL20" s="972"/>
      <c r="AM20" s="973"/>
      <c r="AN20" s="475"/>
      <c r="AO20" s="476"/>
      <c r="AP20" s="476"/>
      <c r="AQ20" s="477"/>
      <c r="AR20" s="478">
        <f t="shared" si="7"/>
        <v>0</v>
      </c>
    </row>
    <row r="21" spans="2:44" x14ac:dyDescent="0.2">
      <c r="B21" s="473">
        <v>13</v>
      </c>
      <c r="C21" s="481" t="s">
        <v>427</v>
      </c>
      <c r="D21" s="969"/>
      <c r="E21" s="969"/>
      <c r="F21" s="970"/>
      <c r="G21" s="464"/>
      <c r="H21" s="463"/>
      <c r="I21" s="969"/>
      <c r="J21" s="970"/>
      <c r="K21" s="464"/>
      <c r="L21" s="463"/>
      <c r="M21" s="969"/>
      <c r="N21" s="970"/>
      <c r="O21" s="464"/>
      <c r="P21" s="463"/>
      <c r="Q21" s="969"/>
      <c r="R21" s="970"/>
      <c r="S21" s="464"/>
      <c r="T21" s="463"/>
      <c r="U21" s="969"/>
      <c r="V21" s="970"/>
      <c r="W21" s="464"/>
      <c r="X21" s="463"/>
      <c r="Y21" s="969"/>
      <c r="Z21" s="970"/>
      <c r="AA21" s="464"/>
      <c r="AB21" s="465"/>
      <c r="AC21" s="971"/>
      <c r="AD21" s="972"/>
      <c r="AE21" s="466"/>
      <c r="AF21" s="465"/>
      <c r="AG21" s="971"/>
      <c r="AH21" s="972"/>
      <c r="AI21" s="466"/>
      <c r="AJ21" s="971"/>
      <c r="AK21" s="971"/>
      <c r="AL21" s="972"/>
      <c r="AM21" s="973"/>
      <c r="AN21" s="475"/>
      <c r="AO21" s="476"/>
      <c r="AP21" s="476"/>
      <c r="AQ21" s="477"/>
      <c r="AR21" s="478">
        <f t="shared" si="7"/>
        <v>0</v>
      </c>
    </row>
    <row r="22" spans="2:44" x14ac:dyDescent="0.2">
      <c r="B22" s="473">
        <v>14</v>
      </c>
      <c r="C22" s="481" t="s">
        <v>428</v>
      </c>
      <c r="D22" s="969"/>
      <c r="E22" s="969"/>
      <c r="F22" s="970"/>
      <c r="G22" s="464"/>
      <c r="H22" s="463"/>
      <c r="I22" s="969"/>
      <c r="J22" s="970"/>
      <c r="K22" s="464"/>
      <c r="L22" s="463"/>
      <c r="M22" s="969"/>
      <c r="N22" s="970"/>
      <c r="O22" s="464"/>
      <c r="P22" s="463"/>
      <c r="Q22" s="969"/>
      <c r="R22" s="970"/>
      <c r="S22" s="464"/>
      <c r="T22" s="463"/>
      <c r="U22" s="969"/>
      <c r="V22" s="970"/>
      <c r="W22" s="464"/>
      <c r="X22" s="463"/>
      <c r="Y22" s="969"/>
      <c r="Z22" s="970"/>
      <c r="AA22" s="464"/>
      <c r="AB22" s="465"/>
      <c r="AC22" s="971"/>
      <c r="AD22" s="972"/>
      <c r="AE22" s="466"/>
      <c r="AF22" s="465"/>
      <c r="AG22" s="971"/>
      <c r="AH22" s="972"/>
      <c r="AI22" s="466"/>
      <c r="AJ22" s="971"/>
      <c r="AK22" s="971"/>
      <c r="AL22" s="972"/>
      <c r="AM22" s="973"/>
      <c r="AN22" s="475"/>
      <c r="AO22" s="476"/>
      <c r="AP22" s="476"/>
      <c r="AQ22" s="477"/>
      <c r="AR22" s="478">
        <f t="shared" si="7"/>
        <v>0</v>
      </c>
    </row>
    <row r="23" spans="2:44" x14ac:dyDescent="0.2">
      <c r="B23" s="473">
        <v>15</v>
      </c>
      <c r="C23" s="479" t="s">
        <v>429</v>
      </c>
      <c r="D23" s="969"/>
      <c r="E23" s="969"/>
      <c r="F23" s="970"/>
      <c r="G23" s="464"/>
      <c r="H23" s="463"/>
      <c r="I23" s="969"/>
      <c r="J23" s="970"/>
      <c r="K23" s="464"/>
      <c r="L23" s="463"/>
      <c r="M23" s="969"/>
      <c r="N23" s="970"/>
      <c r="O23" s="464"/>
      <c r="P23" s="463"/>
      <c r="Q23" s="969"/>
      <c r="R23" s="970"/>
      <c r="S23" s="464"/>
      <c r="T23" s="463"/>
      <c r="U23" s="969"/>
      <c r="V23" s="970"/>
      <c r="W23" s="464"/>
      <c r="X23" s="463"/>
      <c r="Y23" s="969"/>
      <c r="Z23" s="970"/>
      <c r="AA23" s="464"/>
      <c r="AB23" s="465"/>
      <c r="AC23" s="971"/>
      <c r="AD23" s="972"/>
      <c r="AE23" s="466"/>
      <c r="AF23" s="465"/>
      <c r="AG23" s="971"/>
      <c r="AH23" s="972"/>
      <c r="AI23" s="466"/>
      <c r="AJ23" s="971"/>
      <c r="AK23" s="971"/>
      <c r="AL23" s="972"/>
      <c r="AM23" s="973"/>
      <c r="AN23" s="475"/>
      <c r="AO23" s="476"/>
      <c r="AP23" s="476"/>
      <c r="AQ23" s="477"/>
      <c r="AR23" s="478">
        <f t="shared" si="7"/>
        <v>0</v>
      </c>
    </row>
    <row r="24" spans="2:44" x14ac:dyDescent="0.2">
      <c r="B24" s="473">
        <v>16</v>
      </c>
      <c r="C24" s="480" t="s">
        <v>430</v>
      </c>
      <c r="D24" s="969"/>
      <c r="E24" s="969"/>
      <c r="F24" s="970"/>
      <c r="G24" s="464"/>
      <c r="H24" s="463"/>
      <c r="I24" s="969"/>
      <c r="J24" s="970"/>
      <c r="K24" s="464"/>
      <c r="L24" s="463"/>
      <c r="M24" s="969"/>
      <c r="N24" s="970"/>
      <c r="O24" s="464"/>
      <c r="P24" s="463"/>
      <c r="Q24" s="969"/>
      <c r="R24" s="970"/>
      <c r="S24" s="464"/>
      <c r="T24" s="463"/>
      <c r="U24" s="969"/>
      <c r="V24" s="970"/>
      <c r="W24" s="464"/>
      <c r="X24" s="463"/>
      <c r="Y24" s="969"/>
      <c r="Z24" s="970"/>
      <c r="AA24" s="464"/>
      <c r="AB24" s="465"/>
      <c r="AC24" s="971"/>
      <c r="AD24" s="972"/>
      <c r="AE24" s="466"/>
      <c r="AF24" s="465"/>
      <c r="AG24" s="971"/>
      <c r="AH24" s="972"/>
      <c r="AI24" s="466"/>
      <c r="AJ24" s="971"/>
      <c r="AK24" s="971"/>
      <c r="AL24" s="972"/>
      <c r="AM24" s="973"/>
      <c r="AN24" s="475"/>
      <c r="AO24" s="476"/>
      <c r="AP24" s="476"/>
      <c r="AQ24" s="477"/>
      <c r="AR24" s="478">
        <f t="shared" si="7"/>
        <v>0</v>
      </c>
    </row>
    <row r="25" spans="2:44" x14ac:dyDescent="0.2">
      <c r="B25" s="473">
        <v>17</v>
      </c>
      <c r="C25" s="479" t="s">
        <v>431</v>
      </c>
      <c r="D25" s="969"/>
      <c r="E25" s="969"/>
      <c r="F25" s="970"/>
      <c r="G25" s="464"/>
      <c r="H25" s="463"/>
      <c r="I25" s="969"/>
      <c r="J25" s="970"/>
      <c r="K25" s="464"/>
      <c r="L25" s="463"/>
      <c r="M25" s="969"/>
      <c r="N25" s="970"/>
      <c r="O25" s="464"/>
      <c r="P25" s="463"/>
      <c r="Q25" s="969"/>
      <c r="R25" s="970"/>
      <c r="S25" s="464"/>
      <c r="T25" s="463"/>
      <c r="U25" s="969"/>
      <c r="V25" s="970"/>
      <c r="W25" s="464"/>
      <c r="X25" s="463"/>
      <c r="Y25" s="969"/>
      <c r="Z25" s="970"/>
      <c r="AA25" s="464"/>
      <c r="AB25" s="465"/>
      <c r="AC25" s="971"/>
      <c r="AD25" s="972"/>
      <c r="AE25" s="466"/>
      <c r="AF25" s="465"/>
      <c r="AG25" s="971"/>
      <c r="AH25" s="972"/>
      <c r="AI25" s="466"/>
      <c r="AJ25" s="971"/>
      <c r="AK25" s="971"/>
      <c r="AL25" s="972"/>
      <c r="AM25" s="973"/>
      <c r="AN25" s="475"/>
      <c r="AO25" s="476"/>
      <c r="AP25" s="476"/>
      <c r="AQ25" s="477"/>
      <c r="AR25" s="478">
        <f t="shared" si="7"/>
        <v>0</v>
      </c>
    </row>
    <row r="26" spans="2:44" x14ac:dyDescent="0.2">
      <c r="B26" s="473">
        <v>18</v>
      </c>
      <c r="C26" s="479" t="s">
        <v>432</v>
      </c>
      <c r="D26" s="969"/>
      <c r="E26" s="969"/>
      <c r="F26" s="970"/>
      <c r="G26" s="464"/>
      <c r="H26" s="463"/>
      <c r="I26" s="969"/>
      <c r="J26" s="970"/>
      <c r="K26" s="464"/>
      <c r="L26" s="463"/>
      <c r="M26" s="969"/>
      <c r="N26" s="970"/>
      <c r="O26" s="464"/>
      <c r="P26" s="463"/>
      <c r="Q26" s="969"/>
      <c r="R26" s="970"/>
      <c r="S26" s="464"/>
      <c r="T26" s="463"/>
      <c r="U26" s="969"/>
      <c r="V26" s="970"/>
      <c r="W26" s="464"/>
      <c r="X26" s="463"/>
      <c r="Y26" s="969"/>
      <c r="Z26" s="970"/>
      <c r="AA26" s="464"/>
      <c r="AB26" s="465"/>
      <c r="AC26" s="971"/>
      <c r="AD26" s="972"/>
      <c r="AE26" s="466"/>
      <c r="AF26" s="465"/>
      <c r="AG26" s="971"/>
      <c r="AH26" s="972"/>
      <c r="AI26" s="466"/>
      <c r="AJ26" s="971"/>
      <c r="AK26" s="971"/>
      <c r="AL26" s="972"/>
      <c r="AM26" s="973"/>
      <c r="AN26" s="475"/>
      <c r="AO26" s="476"/>
      <c r="AP26" s="476"/>
      <c r="AQ26" s="477"/>
      <c r="AR26" s="478">
        <f t="shared" si="7"/>
        <v>0</v>
      </c>
    </row>
    <row r="27" spans="2:44" x14ac:dyDescent="0.2">
      <c r="B27" s="473">
        <v>19</v>
      </c>
      <c r="C27" s="479" t="s">
        <v>433</v>
      </c>
      <c r="D27" s="969"/>
      <c r="E27" s="969"/>
      <c r="F27" s="970"/>
      <c r="G27" s="464"/>
      <c r="H27" s="463"/>
      <c r="I27" s="969"/>
      <c r="J27" s="970"/>
      <c r="K27" s="464"/>
      <c r="L27" s="463"/>
      <c r="M27" s="969"/>
      <c r="N27" s="970"/>
      <c r="O27" s="464"/>
      <c r="P27" s="463"/>
      <c r="Q27" s="969"/>
      <c r="R27" s="970"/>
      <c r="S27" s="464"/>
      <c r="T27" s="463"/>
      <c r="U27" s="969"/>
      <c r="V27" s="970"/>
      <c r="W27" s="464"/>
      <c r="X27" s="463"/>
      <c r="Y27" s="969"/>
      <c r="Z27" s="970"/>
      <c r="AA27" s="464"/>
      <c r="AB27" s="465"/>
      <c r="AC27" s="971"/>
      <c r="AD27" s="972"/>
      <c r="AE27" s="466"/>
      <c r="AF27" s="465"/>
      <c r="AG27" s="971"/>
      <c r="AH27" s="972"/>
      <c r="AI27" s="466"/>
      <c r="AJ27" s="971"/>
      <c r="AK27" s="971"/>
      <c r="AL27" s="972"/>
      <c r="AM27" s="973"/>
      <c r="AN27" s="475"/>
      <c r="AO27" s="476"/>
      <c r="AP27" s="476"/>
      <c r="AQ27" s="477"/>
      <c r="AR27" s="478">
        <f t="shared" si="7"/>
        <v>0</v>
      </c>
    </row>
    <row r="28" spans="2:44" x14ac:dyDescent="0.2">
      <c r="B28" s="473">
        <v>20</v>
      </c>
      <c r="C28" s="479" t="s">
        <v>434</v>
      </c>
      <c r="D28" s="969"/>
      <c r="E28" s="969"/>
      <c r="F28" s="970"/>
      <c r="G28" s="464"/>
      <c r="H28" s="463"/>
      <c r="I28" s="969"/>
      <c r="J28" s="970"/>
      <c r="K28" s="464"/>
      <c r="L28" s="463"/>
      <c r="M28" s="969"/>
      <c r="N28" s="970"/>
      <c r="O28" s="464"/>
      <c r="P28" s="463"/>
      <c r="Q28" s="969"/>
      <c r="R28" s="970"/>
      <c r="S28" s="464"/>
      <c r="T28" s="463"/>
      <c r="U28" s="969"/>
      <c r="V28" s="970"/>
      <c r="W28" s="464"/>
      <c r="X28" s="463"/>
      <c r="Y28" s="969"/>
      <c r="Z28" s="970"/>
      <c r="AA28" s="464"/>
      <c r="AB28" s="465"/>
      <c r="AC28" s="971"/>
      <c r="AD28" s="972"/>
      <c r="AE28" s="466"/>
      <c r="AF28" s="465"/>
      <c r="AG28" s="971"/>
      <c r="AH28" s="972"/>
      <c r="AI28" s="466"/>
      <c r="AJ28" s="971"/>
      <c r="AK28" s="971"/>
      <c r="AL28" s="972"/>
      <c r="AM28" s="973"/>
      <c r="AN28" s="475"/>
      <c r="AO28" s="476"/>
      <c r="AP28" s="476"/>
      <c r="AQ28" s="477"/>
      <c r="AR28" s="478">
        <f t="shared" si="7"/>
        <v>0</v>
      </c>
    </row>
    <row r="29" spans="2:44" x14ac:dyDescent="0.2">
      <c r="B29" s="473">
        <v>21</v>
      </c>
      <c r="C29" s="479" t="s">
        <v>435</v>
      </c>
      <c r="D29" s="969"/>
      <c r="E29" s="969"/>
      <c r="F29" s="970"/>
      <c r="G29" s="464"/>
      <c r="H29" s="463"/>
      <c r="I29" s="969"/>
      <c r="J29" s="970"/>
      <c r="K29" s="464"/>
      <c r="L29" s="463"/>
      <c r="M29" s="969"/>
      <c r="N29" s="970"/>
      <c r="O29" s="464"/>
      <c r="P29" s="463"/>
      <c r="Q29" s="969"/>
      <c r="R29" s="970"/>
      <c r="S29" s="464"/>
      <c r="T29" s="463"/>
      <c r="U29" s="969"/>
      <c r="V29" s="970"/>
      <c r="W29" s="464"/>
      <c r="X29" s="463"/>
      <c r="Y29" s="969"/>
      <c r="Z29" s="970"/>
      <c r="AA29" s="464"/>
      <c r="AB29" s="465"/>
      <c r="AC29" s="971"/>
      <c r="AD29" s="972"/>
      <c r="AE29" s="466"/>
      <c r="AF29" s="465"/>
      <c r="AG29" s="971"/>
      <c r="AH29" s="972"/>
      <c r="AI29" s="466"/>
      <c r="AJ29" s="971"/>
      <c r="AK29" s="971"/>
      <c r="AL29" s="972"/>
      <c r="AM29" s="973"/>
      <c r="AN29" s="475"/>
      <c r="AO29" s="476"/>
      <c r="AP29" s="476"/>
      <c r="AQ29" s="477"/>
      <c r="AR29" s="478">
        <f t="shared" si="7"/>
        <v>0</v>
      </c>
    </row>
    <row r="30" spans="2:44" x14ac:dyDescent="0.2">
      <c r="B30" s="473">
        <v>22</v>
      </c>
      <c r="C30" s="479" t="s">
        <v>436</v>
      </c>
      <c r="D30" s="969"/>
      <c r="E30" s="969"/>
      <c r="F30" s="970"/>
      <c r="G30" s="464"/>
      <c r="H30" s="463"/>
      <c r="I30" s="969"/>
      <c r="J30" s="970"/>
      <c r="K30" s="464"/>
      <c r="L30" s="463"/>
      <c r="M30" s="969"/>
      <c r="N30" s="970"/>
      <c r="O30" s="464"/>
      <c r="P30" s="463"/>
      <c r="Q30" s="969"/>
      <c r="R30" s="970"/>
      <c r="S30" s="464"/>
      <c r="T30" s="463"/>
      <c r="U30" s="969"/>
      <c r="V30" s="970"/>
      <c r="W30" s="464"/>
      <c r="X30" s="463"/>
      <c r="Y30" s="969"/>
      <c r="Z30" s="970"/>
      <c r="AA30" s="464"/>
      <c r="AB30" s="465"/>
      <c r="AC30" s="971"/>
      <c r="AD30" s="972"/>
      <c r="AE30" s="466"/>
      <c r="AF30" s="465"/>
      <c r="AG30" s="971"/>
      <c r="AH30" s="972"/>
      <c r="AI30" s="466"/>
      <c r="AJ30" s="971"/>
      <c r="AK30" s="971"/>
      <c r="AL30" s="972"/>
      <c r="AM30" s="973"/>
      <c r="AN30" s="475"/>
      <c r="AO30" s="476"/>
      <c r="AP30" s="476"/>
      <c r="AQ30" s="477"/>
      <c r="AR30" s="478">
        <f t="shared" si="7"/>
        <v>0</v>
      </c>
    </row>
    <row r="31" spans="2:44" x14ac:dyDescent="0.2">
      <c r="B31" s="473">
        <v>23</v>
      </c>
      <c r="C31" s="479" t="s">
        <v>437</v>
      </c>
      <c r="D31" s="969"/>
      <c r="E31" s="969"/>
      <c r="F31" s="970"/>
      <c r="G31" s="464"/>
      <c r="H31" s="463"/>
      <c r="I31" s="969"/>
      <c r="J31" s="970"/>
      <c r="K31" s="464"/>
      <c r="L31" s="463"/>
      <c r="M31" s="969"/>
      <c r="N31" s="970"/>
      <c r="O31" s="464"/>
      <c r="P31" s="463"/>
      <c r="Q31" s="969"/>
      <c r="R31" s="970"/>
      <c r="S31" s="464"/>
      <c r="T31" s="463"/>
      <c r="U31" s="969"/>
      <c r="V31" s="970"/>
      <c r="W31" s="464"/>
      <c r="X31" s="463"/>
      <c r="Y31" s="969"/>
      <c r="Z31" s="970"/>
      <c r="AA31" s="464"/>
      <c r="AB31" s="465"/>
      <c r="AC31" s="971"/>
      <c r="AD31" s="972"/>
      <c r="AE31" s="466"/>
      <c r="AF31" s="465"/>
      <c r="AG31" s="971"/>
      <c r="AH31" s="972"/>
      <c r="AI31" s="466"/>
      <c r="AJ31" s="971"/>
      <c r="AK31" s="971"/>
      <c r="AL31" s="972"/>
      <c r="AM31" s="973"/>
      <c r="AN31" s="475"/>
      <c r="AO31" s="476"/>
      <c r="AP31" s="476"/>
      <c r="AQ31" s="477"/>
      <c r="AR31" s="478">
        <f t="shared" si="7"/>
        <v>0</v>
      </c>
    </row>
    <row r="32" spans="2:44" x14ac:dyDescent="0.2">
      <c r="B32" s="473">
        <v>24</v>
      </c>
      <c r="C32" s="482" t="s">
        <v>438</v>
      </c>
      <c r="D32" s="969"/>
      <c r="E32" s="969"/>
      <c r="F32" s="970"/>
      <c r="G32" s="464"/>
      <c r="H32" s="463"/>
      <c r="I32" s="969"/>
      <c r="J32" s="970"/>
      <c r="K32" s="464"/>
      <c r="L32" s="463"/>
      <c r="M32" s="969"/>
      <c r="N32" s="970"/>
      <c r="O32" s="464"/>
      <c r="P32" s="463"/>
      <c r="Q32" s="969"/>
      <c r="R32" s="970"/>
      <c r="S32" s="464"/>
      <c r="T32" s="463"/>
      <c r="U32" s="969"/>
      <c r="V32" s="970"/>
      <c r="W32" s="464"/>
      <c r="X32" s="463"/>
      <c r="Y32" s="969"/>
      <c r="Z32" s="970"/>
      <c r="AA32" s="464"/>
      <c r="AB32" s="465"/>
      <c r="AC32" s="971"/>
      <c r="AD32" s="972"/>
      <c r="AE32" s="466"/>
      <c r="AF32" s="465"/>
      <c r="AG32" s="971"/>
      <c r="AH32" s="972"/>
      <c r="AI32" s="466"/>
      <c r="AJ32" s="971"/>
      <c r="AK32" s="971"/>
      <c r="AL32" s="972"/>
      <c r="AM32" s="973"/>
      <c r="AN32" s="475"/>
      <c r="AO32" s="476"/>
      <c r="AP32" s="476"/>
      <c r="AQ32" s="477"/>
      <c r="AR32" s="478">
        <f t="shared" si="7"/>
        <v>0</v>
      </c>
    </row>
    <row r="33" spans="2:44" x14ac:dyDescent="0.2">
      <c r="B33" s="473">
        <v>25</v>
      </c>
      <c r="C33" s="482" t="s">
        <v>439</v>
      </c>
      <c r="D33" s="969"/>
      <c r="E33" s="969"/>
      <c r="F33" s="970"/>
      <c r="G33" s="464"/>
      <c r="H33" s="463"/>
      <c r="I33" s="969"/>
      <c r="J33" s="970"/>
      <c r="K33" s="464"/>
      <c r="L33" s="463"/>
      <c r="M33" s="969"/>
      <c r="N33" s="970"/>
      <c r="O33" s="464"/>
      <c r="P33" s="463"/>
      <c r="Q33" s="969"/>
      <c r="R33" s="970"/>
      <c r="S33" s="464"/>
      <c r="T33" s="463"/>
      <c r="U33" s="969"/>
      <c r="V33" s="970"/>
      <c r="W33" s="464"/>
      <c r="X33" s="463"/>
      <c r="Y33" s="969"/>
      <c r="Z33" s="970"/>
      <c r="AA33" s="464"/>
      <c r="AB33" s="465"/>
      <c r="AC33" s="971"/>
      <c r="AD33" s="972"/>
      <c r="AE33" s="466"/>
      <c r="AF33" s="465"/>
      <c r="AG33" s="971"/>
      <c r="AH33" s="972"/>
      <c r="AI33" s="466"/>
      <c r="AJ33" s="971"/>
      <c r="AK33" s="971"/>
      <c r="AL33" s="972"/>
      <c r="AM33" s="973"/>
      <c r="AN33" s="475"/>
      <c r="AO33" s="476"/>
      <c r="AP33" s="476"/>
      <c r="AQ33" s="477"/>
      <c r="AR33" s="478">
        <f t="shared" si="7"/>
        <v>0</v>
      </c>
    </row>
    <row r="34" spans="2:44" x14ac:dyDescent="0.2">
      <c r="B34" s="473">
        <v>26</v>
      </c>
      <c r="C34" s="479" t="s">
        <v>440</v>
      </c>
      <c r="D34" s="969"/>
      <c r="E34" s="969"/>
      <c r="F34" s="970"/>
      <c r="G34" s="464"/>
      <c r="H34" s="463"/>
      <c r="I34" s="969"/>
      <c r="J34" s="970"/>
      <c r="K34" s="464"/>
      <c r="L34" s="463"/>
      <c r="M34" s="969"/>
      <c r="N34" s="970"/>
      <c r="O34" s="464"/>
      <c r="P34" s="463"/>
      <c r="Q34" s="969"/>
      <c r="R34" s="970"/>
      <c r="S34" s="464"/>
      <c r="T34" s="463"/>
      <c r="U34" s="969"/>
      <c r="V34" s="970"/>
      <c r="W34" s="464"/>
      <c r="X34" s="463"/>
      <c r="Y34" s="969"/>
      <c r="Z34" s="970"/>
      <c r="AA34" s="464"/>
      <c r="AB34" s="465"/>
      <c r="AC34" s="971"/>
      <c r="AD34" s="972"/>
      <c r="AE34" s="466"/>
      <c r="AF34" s="465"/>
      <c r="AG34" s="971"/>
      <c r="AH34" s="972"/>
      <c r="AI34" s="466"/>
      <c r="AJ34" s="971"/>
      <c r="AK34" s="971"/>
      <c r="AL34" s="972"/>
      <c r="AM34" s="973"/>
      <c r="AN34" s="475"/>
      <c r="AO34" s="476"/>
      <c r="AP34" s="476"/>
      <c r="AQ34" s="477"/>
      <c r="AR34" s="478">
        <f t="shared" si="7"/>
        <v>0</v>
      </c>
    </row>
    <row r="35" spans="2:44" x14ac:dyDescent="0.2">
      <c r="B35" s="473">
        <v>27</v>
      </c>
      <c r="C35" s="479" t="s">
        <v>441</v>
      </c>
      <c r="D35" s="969"/>
      <c r="E35" s="969"/>
      <c r="F35" s="970"/>
      <c r="G35" s="464"/>
      <c r="H35" s="463"/>
      <c r="I35" s="969"/>
      <c r="J35" s="970"/>
      <c r="K35" s="464"/>
      <c r="L35" s="463"/>
      <c r="M35" s="969"/>
      <c r="N35" s="970"/>
      <c r="O35" s="464"/>
      <c r="P35" s="463"/>
      <c r="Q35" s="969"/>
      <c r="R35" s="970"/>
      <c r="S35" s="464"/>
      <c r="T35" s="463"/>
      <c r="U35" s="969"/>
      <c r="V35" s="970"/>
      <c r="W35" s="464"/>
      <c r="X35" s="463"/>
      <c r="Y35" s="969"/>
      <c r="Z35" s="970"/>
      <c r="AA35" s="464"/>
      <c r="AB35" s="465"/>
      <c r="AC35" s="971"/>
      <c r="AD35" s="972"/>
      <c r="AE35" s="466"/>
      <c r="AF35" s="465"/>
      <c r="AG35" s="971"/>
      <c r="AH35" s="972"/>
      <c r="AI35" s="466"/>
      <c r="AJ35" s="971"/>
      <c r="AK35" s="971"/>
      <c r="AL35" s="972"/>
      <c r="AM35" s="973"/>
      <c r="AN35" s="475"/>
      <c r="AO35" s="476"/>
      <c r="AP35" s="476"/>
      <c r="AQ35" s="477"/>
      <c r="AR35" s="478">
        <f t="shared" si="7"/>
        <v>0</v>
      </c>
    </row>
    <row r="36" spans="2:44" x14ac:dyDescent="0.2">
      <c r="B36" s="473">
        <v>28</v>
      </c>
      <c r="C36" s="479" t="s">
        <v>442</v>
      </c>
      <c r="D36" s="969"/>
      <c r="E36" s="969"/>
      <c r="F36" s="970"/>
      <c r="G36" s="464"/>
      <c r="H36" s="463"/>
      <c r="I36" s="969"/>
      <c r="J36" s="970"/>
      <c r="K36" s="464"/>
      <c r="L36" s="463"/>
      <c r="M36" s="969"/>
      <c r="N36" s="970"/>
      <c r="O36" s="464"/>
      <c r="P36" s="463"/>
      <c r="Q36" s="969"/>
      <c r="R36" s="970"/>
      <c r="S36" s="464"/>
      <c r="T36" s="463"/>
      <c r="U36" s="969"/>
      <c r="V36" s="970"/>
      <c r="W36" s="464"/>
      <c r="X36" s="463"/>
      <c r="Y36" s="969"/>
      <c r="Z36" s="970"/>
      <c r="AA36" s="464"/>
      <c r="AB36" s="465"/>
      <c r="AC36" s="971"/>
      <c r="AD36" s="972"/>
      <c r="AE36" s="466"/>
      <c r="AF36" s="465"/>
      <c r="AG36" s="971"/>
      <c r="AH36" s="972"/>
      <c r="AI36" s="466"/>
      <c r="AJ36" s="971"/>
      <c r="AK36" s="971"/>
      <c r="AL36" s="972"/>
      <c r="AM36" s="973"/>
      <c r="AN36" s="475"/>
      <c r="AO36" s="476"/>
      <c r="AP36" s="476"/>
      <c r="AQ36" s="477"/>
      <c r="AR36" s="478">
        <f t="shared" si="7"/>
        <v>0</v>
      </c>
    </row>
    <row r="37" spans="2:44" x14ac:dyDescent="0.2">
      <c r="B37" s="473">
        <v>29</v>
      </c>
      <c r="C37" s="479" t="s">
        <v>443</v>
      </c>
      <c r="D37" s="969"/>
      <c r="E37" s="969"/>
      <c r="F37" s="970"/>
      <c r="G37" s="464"/>
      <c r="H37" s="463"/>
      <c r="I37" s="969"/>
      <c r="J37" s="970"/>
      <c r="K37" s="464"/>
      <c r="L37" s="463"/>
      <c r="M37" s="969"/>
      <c r="N37" s="970"/>
      <c r="O37" s="464"/>
      <c r="P37" s="463"/>
      <c r="Q37" s="969"/>
      <c r="R37" s="970"/>
      <c r="S37" s="464"/>
      <c r="T37" s="463"/>
      <c r="U37" s="969"/>
      <c r="V37" s="970"/>
      <c r="W37" s="464"/>
      <c r="X37" s="463"/>
      <c r="Y37" s="969"/>
      <c r="Z37" s="970"/>
      <c r="AA37" s="464"/>
      <c r="AB37" s="465"/>
      <c r="AC37" s="971"/>
      <c r="AD37" s="972"/>
      <c r="AE37" s="466"/>
      <c r="AF37" s="465"/>
      <c r="AG37" s="971"/>
      <c r="AH37" s="972"/>
      <c r="AI37" s="466"/>
      <c r="AJ37" s="971"/>
      <c r="AK37" s="971"/>
      <c r="AL37" s="972"/>
      <c r="AM37" s="973"/>
      <c r="AN37" s="475"/>
      <c r="AO37" s="476"/>
      <c r="AP37" s="476"/>
      <c r="AQ37" s="477"/>
      <c r="AR37" s="478">
        <f t="shared" si="7"/>
        <v>0</v>
      </c>
    </row>
    <row r="38" spans="2:44" x14ac:dyDescent="0.2">
      <c r="B38" s="473">
        <v>30</v>
      </c>
      <c r="C38" s="479" t="s">
        <v>444</v>
      </c>
      <c r="D38" s="969"/>
      <c r="E38" s="969"/>
      <c r="F38" s="970"/>
      <c r="G38" s="464"/>
      <c r="H38" s="463"/>
      <c r="I38" s="969"/>
      <c r="J38" s="970"/>
      <c r="K38" s="464"/>
      <c r="L38" s="463"/>
      <c r="M38" s="969"/>
      <c r="N38" s="970"/>
      <c r="O38" s="464"/>
      <c r="P38" s="463"/>
      <c r="Q38" s="969"/>
      <c r="R38" s="970"/>
      <c r="S38" s="464"/>
      <c r="T38" s="463"/>
      <c r="U38" s="969"/>
      <c r="V38" s="970"/>
      <c r="W38" s="464"/>
      <c r="X38" s="463"/>
      <c r="Y38" s="969"/>
      <c r="Z38" s="970"/>
      <c r="AA38" s="464"/>
      <c r="AB38" s="465"/>
      <c r="AC38" s="971"/>
      <c r="AD38" s="972"/>
      <c r="AE38" s="466"/>
      <c r="AF38" s="465"/>
      <c r="AG38" s="971"/>
      <c r="AH38" s="972"/>
      <c r="AI38" s="466"/>
      <c r="AJ38" s="971"/>
      <c r="AK38" s="971"/>
      <c r="AL38" s="972"/>
      <c r="AM38" s="973"/>
      <c r="AN38" s="475"/>
      <c r="AO38" s="476"/>
      <c r="AP38" s="476"/>
      <c r="AQ38" s="477"/>
      <c r="AR38" s="478">
        <f t="shared" si="7"/>
        <v>0</v>
      </c>
    </row>
    <row r="39" spans="2:44" ht="12.75" customHeight="1" x14ac:dyDescent="0.2">
      <c r="B39" s="473">
        <v>31</v>
      </c>
      <c r="C39" s="479" t="s">
        <v>445</v>
      </c>
      <c r="D39" s="969"/>
      <c r="E39" s="969"/>
      <c r="F39" s="970"/>
      <c r="G39" s="464"/>
      <c r="H39" s="463"/>
      <c r="I39" s="969"/>
      <c r="J39" s="970"/>
      <c r="K39" s="464"/>
      <c r="L39" s="463"/>
      <c r="M39" s="969"/>
      <c r="N39" s="970"/>
      <c r="O39" s="464"/>
      <c r="P39" s="463"/>
      <c r="Q39" s="969"/>
      <c r="R39" s="970"/>
      <c r="S39" s="464"/>
      <c r="T39" s="463"/>
      <c r="U39" s="969"/>
      <c r="V39" s="970"/>
      <c r="W39" s="464"/>
      <c r="X39" s="463"/>
      <c r="Y39" s="969"/>
      <c r="Z39" s="970"/>
      <c r="AA39" s="464"/>
      <c r="AB39" s="465"/>
      <c r="AC39" s="971"/>
      <c r="AD39" s="972"/>
      <c r="AE39" s="466"/>
      <c r="AF39" s="465"/>
      <c r="AG39" s="971"/>
      <c r="AH39" s="972"/>
      <c r="AI39" s="466"/>
      <c r="AJ39" s="971"/>
      <c r="AK39" s="971"/>
      <c r="AL39" s="972"/>
      <c r="AM39" s="973"/>
      <c r="AN39" s="475"/>
      <c r="AO39" s="476"/>
      <c r="AP39" s="476"/>
      <c r="AQ39" s="477"/>
      <c r="AR39" s="478">
        <f t="shared" si="7"/>
        <v>0</v>
      </c>
    </row>
    <row r="40" spans="2:44" x14ac:dyDescent="0.2">
      <c r="B40" s="473">
        <v>32</v>
      </c>
      <c r="C40" s="479" t="s">
        <v>446</v>
      </c>
      <c r="D40" s="969"/>
      <c r="E40" s="969"/>
      <c r="F40" s="970"/>
      <c r="G40" s="464"/>
      <c r="H40" s="463"/>
      <c r="I40" s="969"/>
      <c r="J40" s="970"/>
      <c r="K40" s="464"/>
      <c r="L40" s="463"/>
      <c r="M40" s="969"/>
      <c r="N40" s="970"/>
      <c r="O40" s="464"/>
      <c r="P40" s="463"/>
      <c r="Q40" s="969"/>
      <c r="R40" s="970"/>
      <c r="S40" s="464"/>
      <c r="T40" s="463"/>
      <c r="U40" s="969"/>
      <c r="V40" s="970"/>
      <c r="W40" s="464"/>
      <c r="X40" s="463"/>
      <c r="Y40" s="969"/>
      <c r="Z40" s="970"/>
      <c r="AA40" s="464"/>
      <c r="AB40" s="465"/>
      <c r="AC40" s="971"/>
      <c r="AD40" s="972"/>
      <c r="AE40" s="466"/>
      <c r="AF40" s="465"/>
      <c r="AG40" s="971"/>
      <c r="AH40" s="972"/>
      <c r="AI40" s="466"/>
      <c r="AJ40" s="971"/>
      <c r="AK40" s="971"/>
      <c r="AL40" s="972"/>
      <c r="AM40" s="973"/>
      <c r="AN40" s="475"/>
      <c r="AO40" s="476"/>
      <c r="AP40" s="476"/>
      <c r="AQ40" s="477"/>
      <c r="AR40" s="478">
        <f t="shared" si="7"/>
        <v>0</v>
      </c>
    </row>
    <row r="41" spans="2:44" x14ac:dyDescent="0.2">
      <c r="B41" s="473">
        <v>33</v>
      </c>
      <c r="C41" s="479" t="s">
        <v>447</v>
      </c>
      <c r="D41" s="969"/>
      <c r="E41" s="969"/>
      <c r="F41" s="970"/>
      <c r="G41" s="464"/>
      <c r="H41" s="463"/>
      <c r="I41" s="969"/>
      <c r="J41" s="970"/>
      <c r="K41" s="464"/>
      <c r="L41" s="463"/>
      <c r="M41" s="969"/>
      <c r="N41" s="970"/>
      <c r="O41" s="464"/>
      <c r="P41" s="463"/>
      <c r="Q41" s="969"/>
      <c r="R41" s="970"/>
      <c r="S41" s="464"/>
      <c r="T41" s="463"/>
      <c r="U41" s="969"/>
      <c r="V41" s="970"/>
      <c r="W41" s="464"/>
      <c r="X41" s="463"/>
      <c r="Y41" s="969"/>
      <c r="Z41" s="970"/>
      <c r="AA41" s="464"/>
      <c r="AB41" s="465"/>
      <c r="AC41" s="971"/>
      <c r="AD41" s="972"/>
      <c r="AE41" s="466"/>
      <c r="AF41" s="465"/>
      <c r="AG41" s="971"/>
      <c r="AH41" s="972"/>
      <c r="AI41" s="466"/>
      <c r="AJ41" s="971"/>
      <c r="AK41" s="971"/>
      <c r="AL41" s="972"/>
      <c r="AM41" s="973"/>
      <c r="AN41" s="475"/>
      <c r="AO41" s="476"/>
      <c r="AP41" s="476"/>
      <c r="AQ41" s="477"/>
      <c r="AR41" s="478">
        <f t="shared" si="7"/>
        <v>0</v>
      </c>
    </row>
    <row r="42" spans="2:44" x14ac:dyDescent="0.2">
      <c r="B42" s="473">
        <v>34</v>
      </c>
      <c r="C42" s="482" t="s">
        <v>448</v>
      </c>
      <c r="D42" s="969"/>
      <c r="E42" s="969"/>
      <c r="F42" s="970"/>
      <c r="G42" s="464"/>
      <c r="H42" s="463"/>
      <c r="I42" s="969"/>
      <c r="J42" s="970"/>
      <c r="K42" s="464"/>
      <c r="L42" s="463"/>
      <c r="M42" s="969"/>
      <c r="N42" s="970"/>
      <c r="O42" s="464"/>
      <c r="P42" s="463"/>
      <c r="Q42" s="969"/>
      <c r="R42" s="970"/>
      <c r="S42" s="464"/>
      <c r="T42" s="463"/>
      <c r="U42" s="969"/>
      <c r="V42" s="970"/>
      <c r="W42" s="464"/>
      <c r="X42" s="463"/>
      <c r="Y42" s="969"/>
      <c r="Z42" s="970"/>
      <c r="AA42" s="464"/>
      <c r="AB42" s="465"/>
      <c r="AC42" s="971"/>
      <c r="AD42" s="972"/>
      <c r="AE42" s="466"/>
      <c r="AF42" s="465"/>
      <c r="AG42" s="971"/>
      <c r="AH42" s="972"/>
      <c r="AI42" s="466"/>
      <c r="AJ42" s="971"/>
      <c r="AK42" s="971"/>
      <c r="AL42" s="972"/>
      <c r="AM42" s="973"/>
      <c r="AN42" s="475"/>
      <c r="AO42" s="476"/>
      <c r="AP42" s="476"/>
      <c r="AQ42" s="477"/>
      <c r="AR42" s="478">
        <f t="shared" si="7"/>
        <v>0</v>
      </c>
    </row>
    <row r="43" spans="2:44" x14ac:dyDescent="0.2">
      <c r="B43" s="473">
        <v>35</v>
      </c>
      <c r="C43" s="479" t="s">
        <v>449</v>
      </c>
      <c r="D43" s="969"/>
      <c r="E43" s="969"/>
      <c r="F43" s="970"/>
      <c r="G43" s="464"/>
      <c r="H43" s="463"/>
      <c r="I43" s="969"/>
      <c r="J43" s="970"/>
      <c r="K43" s="464"/>
      <c r="L43" s="463"/>
      <c r="M43" s="969"/>
      <c r="N43" s="970"/>
      <c r="O43" s="464"/>
      <c r="P43" s="463"/>
      <c r="Q43" s="969"/>
      <c r="R43" s="970"/>
      <c r="S43" s="464"/>
      <c r="T43" s="463"/>
      <c r="U43" s="969"/>
      <c r="V43" s="970"/>
      <c r="W43" s="464"/>
      <c r="X43" s="463"/>
      <c r="Y43" s="969"/>
      <c r="Z43" s="970"/>
      <c r="AA43" s="464"/>
      <c r="AB43" s="465"/>
      <c r="AC43" s="971"/>
      <c r="AD43" s="972"/>
      <c r="AE43" s="466"/>
      <c r="AF43" s="465"/>
      <c r="AG43" s="971"/>
      <c r="AH43" s="972"/>
      <c r="AI43" s="466"/>
      <c r="AJ43" s="971"/>
      <c r="AK43" s="971"/>
      <c r="AL43" s="972"/>
      <c r="AM43" s="973"/>
      <c r="AN43" s="475"/>
      <c r="AO43" s="476"/>
      <c r="AP43" s="476"/>
      <c r="AQ43" s="477"/>
      <c r="AR43" s="478">
        <f t="shared" si="7"/>
        <v>0</v>
      </c>
    </row>
    <row r="44" spans="2:44" x14ac:dyDescent="0.2">
      <c r="B44" s="473">
        <v>36</v>
      </c>
      <c r="C44" s="479" t="s">
        <v>450</v>
      </c>
      <c r="D44" s="969"/>
      <c r="E44" s="969"/>
      <c r="F44" s="970"/>
      <c r="G44" s="464"/>
      <c r="H44" s="463"/>
      <c r="I44" s="969"/>
      <c r="J44" s="970"/>
      <c r="K44" s="464"/>
      <c r="L44" s="463"/>
      <c r="M44" s="969"/>
      <c r="N44" s="970"/>
      <c r="O44" s="464"/>
      <c r="P44" s="463"/>
      <c r="Q44" s="969"/>
      <c r="R44" s="970"/>
      <c r="S44" s="464"/>
      <c r="T44" s="463"/>
      <c r="U44" s="969"/>
      <c r="V44" s="970"/>
      <c r="W44" s="464"/>
      <c r="X44" s="463"/>
      <c r="Y44" s="969"/>
      <c r="Z44" s="970"/>
      <c r="AA44" s="464"/>
      <c r="AB44" s="465"/>
      <c r="AC44" s="971"/>
      <c r="AD44" s="972"/>
      <c r="AE44" s="466"/>
      <c r="AF44" s="465"/>
      <c r="AG44" s="971"/>
      <c r="AH44" s="972"/>
      <c r="AI44" s="466"/>
      <c r="AJ44" s="971"/>
      <c r="AK44" s="971"/>
      <c r="AL44" s="972"/>
      <c r="AM44" s="973"/>
      <c r="AN44" s="475"/>
      <c r="AO44" s="476"/>
      <c r="AP44" s="476"/>
      <c r="AQ44" s="477"/>
      <c r="AR44" s="478">
        <f t="shared" si="7"/>
        <v>0</v>
      </c>
    </row>
    <row r="45" spans="2:44" x14ac:dyDescent="0.2">
      <c r="B45" s="473">
        <v>37</v>
      </c>
      <c r="C45" s="482" t="s">
        <v>451</v>
      </c>
      <c r="D45" s="969"/>
      <c r="E45" s="969"/>
      <c r="F45" s="970"/>
      <c r="G45" s="464"/>
      <c r="H45" s="463"/>
      <c r="I45" s="969"/>
      <c r="J45" s="970"/>
      <c r="K45" s="464"/>
      <c r="L45" s="463"/>
      <c r="M45" s="969"/>
      <c r="N45" s="970"/>
      <c r="O45" s="464"/>
      <c r="P45" s="463"/>
      <c r="Q45" s="969"/>
      <c r="R45" s="970"/>
      <c r="S45" s="464"/>
      <c r="T45" s="463"/>
      <c r="U45" s="969"/>
      <c r="V45" s="970"/>
      <c r="W45" s="464"/>
      <c r="X45" s="463"/>
      <c r="Y45" s="969"/>
      <c r="Z45" s="970"/>
      <c r="AA45" s="464"/>
      <c r="AB45" s="465"/>
      <c r="AC45" s="971"/>
      <c r="AD45" s="972"/>
      <c r="AE45" s="466"/>
      <c r="AF45" s="465"/>
      <c r="AG45" s="971"/>
      <c r="AH45" s="972"/>
      <c r="AI45" s="466"/>
      <c r="AJ45" s="971"/>
      <c r="AK45" s="971"/>
      <c r="AL45" s="972"/>
      <c r="AM45" s="973"/>
      <c r="AN45" s="475"/>
      <c r="AO45" s="476"/>
      <c r="AP45" s="476"/>
      <c r="AQ45" s="477"/>
      <c r="AR45" s="478">
        <f t="shared" si="7"/>
        <v>0</v>
      </c>
    </row>
    <row r="46" spans="2:44" x14ac:dyDescent="0.2">
      <c r="B46" s="473">
        <v>38</v>
      </c>
      <c r="C46" s="479" t="s">
        <v>452</v>
      </c>
      <c r="D46" s="969"/>
      <c r="E46" s="969"/>
      <c r="F46" s="970"/>
      <c r="G46" s="464"/>
      <c r="H46" s="463"/>
      <c r="I46" s="969"/>
      <c r="J46" s="970"/>
      <c r="K46" s="464"/>
      <c r="L46" s="463"/>
      <c r="M46" s="969"/>
      <c r="N46" s="970"/>
      <c r="O46" s="464"/>
      <c r="P46" s="463"/>
      <c r="Q46" s="969"/>
      <c r="R46" s="970"/>
      <c r="S46" s="464"/>
      <c r="T46" s="463"/>
      <c r="U46" s="969"/>
      <c r="V46" s="970"/>
      <c r="W46" s="464"/>
      <c r="X46" s="463"/>
      <c r="Y46" s="969"/>
      <c r="Z46" s="970"/>
      <c r="AA46" s="464"/>
      <c r="AB46" s="465"/>
      <c r="AC46" s="971"/>
      <c r="AD46" s="972"/>
      <c r="AE46" s="466"/>
      <c r="AF46" s="465"/>
      <c r="AG46" s="971"/>
      <c r="AH46" s="972"/>
      <c r="AI46" s="466"/>
      <c r="AJ46" s="971"/>
      <c r="AK46" s="971"/>
      <c r="AL46" s="972"/>
      <c r="AM46" s="973"/>
      <c r="AN46" s="475"/>
      <c r="AO46" s="476"/>
      <c r="AP46" s="476"/>
      <c r="AQ46" s="477"/>
      <c r="AR46" s="478">
        <f t="shared" si="7"/>
        <v>0</v>
      </c>
    </row>
    <row r="47" spans="2:44" x14ac:dyDescent="0.2">
      <c r="B47" s="473">
        <v>39</v>
      </c>
      <c r="C47" s="479" t="s">
        <v>453</v>
      </c>
      <c r="D47" s="969"/>
      <c r="E47" s="969"/>
      <c r="F47" s="970"/>
      <c r="G47" s="464"/>
      <c r="H47" s="463"/>
      <c r="I47" s="969"/>
      <c r="J47" s="970"/>
      <c r="K47" s="464"/>
      <c r="L47" s="463"/>
      <c r="M47" s="969"/>
      <c r="N47" s="970"/>
      <c r="O47" s="464"/>
      <c r="P47" s="463"/>
      <c r="Q47" s="969"/>
      <c r="R47" s="970"/>
      <c r="S47" s="464"/>
      <c r="T47" s="463"/>
      <c r="U47" s="969"/>
      <c r="V47" s="970"/>
      <c r="W47" s="464"/>
      <c r="X47" s="463"/>
      <c r="Y47" s="969"/>
      <c r="Z47" s="970"/>
      <c r="AA47" s="464"/>
      <c r="AB47" s="465"/>
      <c r="AC47" s="971"/>
      <c r="AD47" s="972"/>
      <c r="AE47" s="466"/>
      <c r="AF47" s="465"/>
      <c r="AG47" s="971"/>
      <c r="AH47" s="972"/>
      <c r="AI47" s="466"/>
      <c r="AJ47" s="971"/>
      <c r="AK47" s="971"/>
      <c r="AL47" s="972"/>
      <c r="AM47" s="973"/>
      <c r="AN47" s="475"/>
      <c r="AO47" s="476"/>
      <c r="AP47" s="476"/>
      <c r="AQ47" s="477"/>
      <c r="AR47" s="478">
        <f t="shared" si="7"/>
        <v>0</v>
      </c>
    </row>
    <row r="48" spans="2:44" x14ac:dyDescent="0.2">
      <c r="B48" s="473">
        <v>40</v>
      </c>
      <c r="C48" s="479" t="s">
        <v>454</v>
      </c>
      <c r="D48" s="969"/>
      <c r="E48" s="969"/>
      <c r="F48" s="970"/>
      <c r="G48" s="464"/>
      <c r="H48" s="463"/>
      <c r="I48" s="969"/>
      <c r="J48" s="970"/>
      <c r="K48" s="464"/>
      <c r="L48" s="463"/>
      <c r="M48" s="969"/>
      <c r="N48" s="970"/>
      <c r="O48" s="464"/>
      <c r="P48" s="463"/>
      <c r="Q48" s="969"/>
      <c r="R48" s="970"/>
      <c r="S48" s="464"/>
      <c r="T48" s="463"/>
      <c r="U48" s="969"/>
      <c r="V48" s="970"/>
      <c r="W48" s="464"/>
      <c r="X48" s="463"/>
      <c r="Y48" s="969"/>
      <c r="Z48" s="970"/>
      <c r="AA48" s="464"/>
      <c r="AB48" s="465"/>
      <c r="AC48" s="971"/>
      <c r="AD48" s="972"/>
      <c r="AE48" s="466"/>
      <c r="AF48" s="465"/>
      <c r="AG48" s="971"/>
      <c r="AH48" s="972"/>
      <c r="AI48" s="466"/>
      <c r="AJ48" s="971"/>
      <c r="AK48" s="971"/>
      <c r="AL48" s="972"/>
      <c r="AM48" s="973"/>
      <c r="AN48" s="475"/>
      <c r="AO48" s="476"/>
      <c r="AP48" s="476"/>
      <c r="AQ48" s="477"/>
      <c r="AR48" s="478">
        <f t="shared" si="7"/>
        <v>0</v>
      </c>
    </row>
    <row r="49" spans="2:44" x14ac:dyDescent="0.2">
      <c r="B49" s="974">
        <v>41</v>
      </c>
      <c r="C49" s="479" t="s">
        <v>455</v>
      </c>
      <c r="D49" s="969"/>
      <c r="E49" s="969"/>
      <c r="F49" s="970"/>
      <c r="G49" s="464"/>
      <c r="H49" s="463"/>
      <c r="I49" s="969"/>
      <c r="J49" s="970"/>
      <c r="K49" s="464"/>
      <c r="L49" s="463"/>
      <c r="M49" s="969"/>
      <c r="N49" s="970"/>
      <c r="O49" s="464"/>
      <c r="P49" s="463"/>
      <c r="Q49" s="969"/>
      <c r="R49" s="970"/>
      <c r="S49" s="464"/>
      <c r="T49" s="463"/>
      <c r="U49" s="969"/>
      <c r="V49" s="970"/>
      <c r="W49" s="464"/>
      <c r="X49" s="463"/>
      <c r="Y49" s="969"/>
      <c r="Z49" s="970"/>
      <c r="AA49" s="464"/>
      <c r="AB49" s="465"/>
      <c r="AC49" s="971"/>
      <c r="AD49" s="972"/>
      <c r="AE49" s="466"/>
      <c r="AF49" s="465"/>
      <c r="AG49" s="971"/>
      <c r="AH49" s="972"/>
      <c r="AI49" s="466"/>
      <c r="AJ49" s="971"/>
      <c r="AK49" s="971"/>
      <c r="AL49" s="972"/>
      <c r="AM49" s="973"/>
      <c r="AN49" s="475"/>
      <c r="AO49" s="476"/>
      <c r="AP49" s="476"/>
      <c r="AQ49" s="477"/>
      <c r="AR49" s="478">
        <f t="shared" si="7"/>
        <v>0</v>
      </c>
    </row>
    <row r="50" spans="2:44" x14ac:dyDescent="0.2">
      <c r="B50" s="1009"/>
      <c r="C50" s="1010"/>
      <c r="D50" s="969"/>
      <c r="E50" s="969"/>
      <c r="F50" s="970"/>
      <c r="G50" s="464"/>
      <c r="H50" s="463"/>
      <c r="I50" s="969"/>
      <c r="J50" s="970"/>
      <c r="K50" s="464"/>
      <c r="L50" s="463"/>
      <c r="M50" s="969"/>
      <c r="N50" s="970"/>
      <c r="O50" s="464"/>
      <c r="P50" s="463"/>
      <c r="Q50" s="969"/>
      <c r="R50" s="970"/>
      <c r="S50" s="464"/>
      <c r="T50" s="463"/>
      <c r="U50" s="969"/>
      <c r="V50" s="970"/>
      <c r="W50" s="464"/>
      <c r="X50" s="463"/>
      <c r="Y50" s="969"/>
      <c r="Z50" s="970"/>
      <c r="AA50" s="464"/>
      <c r="AB50" s="465"/>
      <c r="AC50" s="971"/>
      <c r="AD50" s="972"/>
      <c r="AE50" s="466"/>
      <c r="AF50" s="465"/>
      <c r="AG50" s="971"/>
      <c r="AH50" s="972"/>
      <c r="AI50" s="466"/>
      <c r="AJ50" s="971"/>
      <c r="AK50" s="971"/>
      <c r="AL50" s="972"/>
      <c r="AM50" s="973"/>
      <c r="AN50" s="475"/>
      <c r="AO50" s="476"/>
      <c r="AP50" s="476"/>
      <c r="AQ50" s="477"/>
      <c r="AR50" s="478">
        <f t="shared" si="7"/>
        <v>0</v>
      </c>
    </row>
    <row r="51" spans="2:44" x14ac:dyDescent="0.2">
      <c r="B51" s="975"/>
      <c r="C51" s="1010"/>
      <c r="D51" s="969"/>
      <c r="E51" s="969"/>
      <c r="F51" s="970"/>
      <c r="G51" s="464"/>
      <c r="H51" s="463"/>
      <c r="I51" s="969"/>
      <c r="J51" s="970"/>
      <c r="K51" s="464"/>
      <c r="L51" s="463"/>
      <c r="M51" s="969"/>
      <c r="N51" s="970"/>
      <c r="O51" s="464"/>
      <c r="P51" s="463"/>
      <c r="Q51" s="969"/>
      <c r="R51" s="970"/>
      <c r="S51" s="464"/>
      <c r="T51" s="463"/>
      <c r="U51" s="969"/>
      <c r="V51" s="970"/>
      <c r="W51" s="464"/>
      <c r="X51" s="463"/>
      <c r="Y51" s="969"/>
      <c r="Z51" s="970"/>
      <c r="AA51" s="464"/>
      <c r="AB51" s="465"/>
      <c r="AC51" s="971"/>
      <c r="AD51" s="972"/>
      <c r="AE51" s="466"/>
      <c r="AF51" s="465"/>
      <c r="AG51" s="971"/>
      <c r="AH51" s="972"/>
      <c r="AI51" s="466"/>
      <c r="AJ51" s="971"/>
      <c r="AK51" s="971"/>
      <c r="AL51" s="972"/>
      <c r="AM51" s="973"/>
      <c r="AN51" s="475"/>
      <c r="AO51" s="476"/>
      <c r="AP51" s="476"/>
      <c r="AQ51" s="477"/>
      <c r="AR51" s="478">
        <f t="shared" si="7"/>
        <v>0</v>
      </c>
    </row>
    <row r="52" spans="2:44" x14ac:dyDescent="0.2">
      <c r="B52" s="975"/>
      <c r="C52" s="1010"/>
      <c r="D52" s="969"/>
      <c r="E52" s="969"/>
      <c r="F52" s="970"/>
      <c r="G52" s="464"/>
      <c r="H52" s="463"/>
      <c r="I52" s="969"/>
      <c r="J52" s="970"/>
      <c r="K52" s="464"/>
      <c r="L52" s="463"/>
      <c r="M52" s="969"/>
      <c r="N52" s="970"/>
      <c r="O52" s="464"/>
      <c r="P52" s="463"/>
      <c r="Q52" s="969"/>
      <c r="R52" s="970"/>
      <c r="S52" s="464"/>
      <c r="T52" s="463"/>
      <c r="U52" s="969"/>
      <c r="V52" s="970"/>
      <c r="W52" s="464"/>
      <c r="X52" s="463"/>
      <c r="Y52" s="969"/>
      <c r="Z52" s="970"/>
      <c r="AA52" s="464"/>
      <c r="AB52" s="465"/>
      <c r="AC52" s="971"/>
      <c r="AD52" s="972"/>
      <c r="AE52" s="466"/>
      <c r="AF52" s="465"/>
      <c r="AG52" s="971"/>
      <c r="AH52" s="972"/>
      <c r="AI52" s="466"/>
      <c r="AJ52" s="971"/>
      <c r="AK52" s="971"/>
      <c r="AL52" s="972"/>
      <c r="AM52" s="973"/>
      <c r="AN52" s="475"/>
      <c r="AO52" s="476"/>
      <c r="AP52" s="476"/>
      <c r="AQ52" s="477"/>
      <c r="AR52" s="478">
        <f t="shared" si="7"/>
        <v>0</v>
      </c>
    </row>
    <row r="53" spans="2:44" x14ac:dyDescent="0.2">
      <c r="B53" s="976"/>
      <c r="C53" s="1010"/>
      <c r="D53" s="969"/>
      <c r="E53" s="969"/>
      <c r="F53" s="970"/>
      <c r="G53" s="464"/>
      <c r="H53" s="463"/>
      <c r="I53" s="969"/>
      <c r="J53" s="970"/>
      <c r="K53" s="464"/>
      <c r="L53" s="463"/>
      <c r="M53" s="969"/>
      <c r="N53" s="970"/>
      <c r="O53" s="464"/>
      <c r="P53" s="463"/>
      <c r="Q53" s="969"/>
      <c r="R53" s="970"/>
      <c r="S53" s="464"/>
      <c r="T53" s="463"/>
      <c r="U53" s="969"/>
      <c r="V53" s="970"/>
      <c r="W53" s="464"/>
      <c r="X53" s="463"/>
      <c r="Y53" s="969"/>
      <c r="Z53" s="970"/>
      <c r="AA53" s="464"/>
      <c r="AB53" s="465"/>
      <c r="AC53" s="971"/>
      <c r="AD53" s="972"/>
      <c r="AE53" s="466"/>
      <c r="AF53" s="465"/>
      <c r="AG53" s="971"/>
      <c r="AH53" s="972"/>
      <c r="AI53" s="466"/>
      <c r="AJ53" s="971"/>
      <c r="AK53" s="971"/>
      <c r="AL53" s="972"/>
      <c r="AM53" s="973"/>
      <c r="AN53" s="475"/>
      <c r="AO53" s="476"/>
      <c r="AP53" s="476"/>
      <c r="AQ53" s="477"/>
      <c r="AR53" s="478">
        <f t="shared" si="7"/>
        <v>0</v>
      </c>
    </row>
    <row r="54" spans="2:44" x14ac:dyDescent="0.2">
      <c r="B54" s="1009"/>
      <c r="C54" s="1010"/>
      <c r="D54" s="969"/>
      <c r="E54" s="969"/>
      <c r="F54" s="970"/>
      <c r="G54" s="464"/>
      <c r="H54" s="463"/>
      <c r="I54" s="969"/>
      <c r="J54" s="970"/>
      <c r="K54" s="464"/>
      <c r="L54" s="463"/>
      <c r="M54" s="969"/>
      <c r="N54" s="970"/>
      <c r="O54" s="464"/>
      <c r="P54" s="463"/>
      <c r="Q54" s="969"/>
      <c r="R54" s="970"/>
      <c r="S54" s="464"/>
      <c r="T54" s="463"/>
      <c r="U54" s="969"/>
      <c r="V54" s="970"/>
      <c r="W54" s="464"/>
      <c r="X54" s="463"/>
      <c r="Y54" s="969"/>
      <c r="Z54" s="970"/>
      <c r="AA54" s="464"/>
      <c r="AB54" s="465"/>
      <c r="AC54" s="971"/>
      <c r="AD54" s="972"/>
      <c r="AE54" s="466"/>
      <c r="AF54" s="465"/>
      <c r="AG54" s="971"/>
      <c r="AH54" s="972"/>
      <c r="AI54" s="466"/>
      <c r="AJ54" s="971"/>
      <c r="AK54" s="971"/>
      <c r="AL54" s="972"/>
      <c r="AM54" s="973"/>
      <c r="AN54" s="475"/>
      <c r="AO54" s="476"/>
      <c r="AP54" s="476"/>
      <c r="AQ54" s="477"/>
      <c r="AR54" s="478">
        <f t="shared" si="7"/>
        <v>0</v>
      </c>
    </row>
    <row r="55" spans="2:44" x14ac:dyDescent="0.2">
      <c r="B55" s="1009"/>
      <c r="C55" s="1010"/>
      <c r="D55" s="969"/>
      <c r="E55" s="969"/>
      <c r="F55" s="970"/>
      <c r="G55" s="464"/>
      <c r="H55" s="463"/>
      <c r="I55" s="969"/>
      <c r="J55" s="970"/>
      <c r="K55" s="464"/>
      <c r="L55" s="463"/>
      <c r="M55" s="969"/>
      <c r="N55" s="970"/>
      <c r="O55" s="464"/>
      <c r="P55" s="463"/>
      <c r="Q55" s="969"/>
      <c r="R55" s="970"/>
      <c r="S55" s="464"/>
      <c r="T55" s="463"/>
      <c r="U55" s="969"/>
      <c r="V55" s="970"/>
      <c r="W55" s="464"/>
      <c r="X55" s="463"/>
      <c r="Y55" s="969"/>
      <c r="Z55" s="970"/>
      <c r="AA55" s="464"/>
      <c r="AB55" s="465"/>
      <c r="AC55" s="971"/>
      <c r="AD55" s="972"/>
      <c r="AE55" s="466"/>
      <c r="AF55" s="465"/>
      <c r="AG55" s="971"/>
      <c r="AH55" s="972"/>
      <c r="AI55" s="466"/>
      <c r="AJ55" s="971"/>
      <c r="AK55" s="971"/>
      <c r="AL55" s="972"/>
      <c r="AM55" s="973"/>
      <c r="AN55" s="475"/>
      <c r="AO55" s="476"/>
      <c r="AP55" s="476"/>
      <c r="AQ55" s="477"/>
      <c r="AR55" s="478">
        <f t="shared" si="7"/>
        <v>0</v>
      </c>
    </row>
    <row r="56" spans="2:44" x14ac:dyDescent="0.2">
      <c r="B56" s="483"/>
      <c r="C56" s="1010"/>
      <c r="D56" s="969"/>
      <c r="E56" s="969"/>
      <c r="F56" s="970"/>
      <c r="G56" s="464"/>
      <c r="H56" s="463"/>
      <c r="I56" s="969"/>
      <c r="J56" s="970"/>
      <c r="K56" s="464"/>
      <c r="L56" s="463"/>
      <c r="M56" s="969"/>
      <c r="N56" s="970"/>
      <c r="O56" s="464"/>
      <c r="P56" s="463"/>
      <c r="Q56" s="969"/>
      <c r="R56" s="970"/>
      <c r="S56" s="464"/>
      <c r="T56" s="463"/>
      <c r="U56" s="969"/>
      <c r="V56" s="970"/>
      <c r="W56" s="464"/>
      <c r="X56" s="463"/>
      <c r="Y56" s="969"/>
      <c r="Z56" s="970"/>
      <c r="AA56" s="464"/>
      <c r="AB56" s="465"/>
      <c r="AC56" s="971"/>
      <c r="AD56" s="972"/>
      <c r="AE56" s="466"/>
      <c r="AF56" s="465"/>
      <c r="AG56" s="971"/>
      <c r="AH56" s="972"/>
      <c r="AI56" s="466"/>
      <c r="AJ56" s="971"/>
      <c r="AK56" s="971"/>
      <c r="AL56" s="972"/>
      <c r="AM56" s="973"/>
      <c r="AN56" s="475"/>
      <c r="AO56" s="476"/>
      <c r="AP56" s="476"/>
      <c r="AQ56" s="477"/>
      <c r="AR56" s="478">
        <f t="shared" si="7"/>
        <v>0</v>
      </c>
    </row>
    <row r="57" spans="2:44" x14ac:dyDescent="0.2">
      <c r="B57" s="483"/>
      <c r="C57" s="1010"/>
      <c r="D57" s="969"/>
      <c r="E57" s="969"/>
      <c r="F57" s="970"/>
      <c r="G57" s="464"/>
      <c r="H57" s="463"/>
      <c r="I57" s="969"/>
      <c r="J57" s="970"/>
      <c r="K57" s="464"/>
      <c r="L57" s="463"/>
      <c r="M57" s="969"/>
      <c r="N57" s="970"/>
      <c r="O57" s="464"/>
      <c r="P57" s="463"/>
      <c r="Q57" s="969"/>
      <c r="R57" s="970"/>
      <c r="S57" s="464"/>
      <c r="T57" s="463"/>
      <c r="U57" s="969"/>
      <c r="V57" s="970"/>
      <c r="W57" s="464"/>
      <c r="X57" s="463"/>
      <c r="Y57" s="969"/>
      <c r="Z57" s="970"/>
      <c r="AA57" s="464"/>
      <c r="AB57" s="465"/>
      <c r="AC57" s="971"/>
      <c r="AD57" s="972"/>
      <c r="AE57" s="466"/>
      <c r="AF57" s="465"/>
      <c r="AG57" s="971"/>
      <c r="AH57" s="972"/>
      <c r="AI57" s="466"/>
      <c r="AJ57" s="971"/>
      <c r="AK57" s="971"/>
      <c r="AL57" s="972"/>
      <c r="AM57" s="973"/>
      <c r="AN57" s="475"/>
      <c r="AO57" s="476"/>
      <c r="AP57" s="476"/>
      <c r="AQ57" s="477"/>
      <c r="AR57" s="478">
        <f t="shared" si="7"/>
        <v>0</v>
      </c>
    </row>
    <row r="58" spans="2:44" x14ac:dyDescent="0.2">
      <c r="B58" s="483"/>
      <c r="C58" s="1010"/>
      <c r="D58" s="969"/>
      <c r="E58" s="969"/>
      <c r="F58" s="970"/>
      <c r="G58" s="464"/>
      <c r="H58" s="463"/>
      <c r="I58" s="969"/>
      <c r="J58" s="970"/>
      <c r="K58" s="464"/>
      <c r="L58" s="463"/>
      <c r="M58" s="969"/>
      <c r="N58" s="970"/>
      <c r="O58" s="464"/>
      <c r="P58" s="463"/>
      <c r="Q58" s="969"/>
      <c r="R58" s="970"/>
      <c r="S58" s="464"/>
      <c r="T58" s="463"/>
      <c r="U58" s="969"/>
      <c r="V58" s="970"/>
      <c r="W58" s="464"/>
      <c r="X58" s="463"/>
      <c r="Y58" s="969"/>
      <c r="Z58" s="970"/>
      <c r="AA58" s="464"/>
      <c r="AB58" s="465"/>
      <c r="AC58" s="971"/>
      <c r="AD58" s="972"/>
      <c r="AE58" s="466"/>
      <c r="AF58" s="465"/>
      <c r="AG58" s="971"/>
      <c r="AH58" s="972"/>
      <c r="AI58" s="466"/>
      <c r="AJ58" s="971"/>
      <c r="AK58" s="971"/>
      <c r="AL58" s="972"/>
      <c r="AM58" s="973"/>
      <c r="AN58" s="475"/>
      <c r="AO58" s="476"/>
      <c r="AP58" s="476"/>
      <c r="AQ58" s="477"/>
      <c r="AR58" s="478">
        <f t="shared" si="7"/>
        <v>0</v>
      </c>
    </row>
    <row r="59" spans="2:44" x14ac:dyDescent="0.2">
      <c r="B59" s="483"/>
      <c r="C59" s="1010"/>
      <c r="D59" s="969"/>
      <c r="E59" s="969"/>
      <c r="F59" s="970"/>
      <c r="G59" s="464"/>
      <c r="H59" s="463"/>
      <c r="I59" s="969"/>
      <c r="J59" s="970"/>
      <c r="K59" s="464"/>
      <c r="L59" s="463"/>
      <c r="M59" s="969"/>
      <c r="N59" s="970"/>
      <c r="O59" s="464"/>
      <c r="P59" s="463"/>
      <c r="Q59" s="969"/>
      <c r="R59" s="970"/>
      <c r="S59" s="464"/>
      <c r="T59" s="463"/>
      <c r="U59" s="969"/>
      <c r="V59" s="970"/>
      <c r="W59" s="464"/>
      <c r="X59" s="463"/>
      <c r="Y59" s="969"/>
      <c r="Z59" s="970"/>
      <c r="AA59" s="464"/>
      <c r="AB59" s="465"/>
      <c r="AC59" s="971"/>
      <c r="AD59" s="972"/>
      <c r="AE59" s="466"/>
      <c r="AF59" s="465"/>
      <c r="AG59" s="971"/>
      <c r="AH59" s="972"/>
      <c r="AI59" s="466"/>
      <c r="AJ59" s="971"/>
      <c r="AK59" s="971"/>
      <c r="AL59" s="972"/>
      <c r="AM59" s="973"/>
      <c r="AN59" s="475"/>
      <c r="AO59" s="476"/>
      <c r="AP59" s="476"/>
      <c r="AQ59" s="477"/>
      <c r="AR59" s="478">
        <f t="shared" si="7"/>
        <v>0</v>
      </c>
    </row>
    <row r="60" spans="2:44" x14ac:dyDescent="0.2">
      <c r="B60" s="483"/>
      <c r="C60" s="1010"/>
      <c r="D60" s="969"/>
      <c r="E60" s="969"/>
      <c r="F60" s="970"/>
      <c r="G60" s="464"/>
      <c r="H60" s="463"/>
      <c r="I60" s="969"/>
      <c r="J60" s="970"/>
      <c r="K60" s="464"/>
      <c r="L60" s="463"/>
      <c r="M60" s="969"/>
      <c r="N60" s="970"/>
      <c r="O60" s="464"/>
      <c r="P60" s="463"/>
      <c r="Q60" s="969"/>
      <c r="R60" s="970"/>
      <c r="S60" s="464"/>
      <c r="T60" s="463"/>
      <c r="U60" s="969"/>
      <c r="V60" s="970"/>
      <c r="W60" s="464"/>
      <c r="X60" s="463"/>
      <c r="Y60" s="969"/>
      <c r="Z60" s="970"/>
      <c r="AA60" s="464"/>
      <c r="AB60" s="465"/>
      <c r="AC60" s="971"/>
      <c r="AD60" s="972"/>
      <c r="AE60" s="466"/>
      <c r="AF60" s="465"/>
      <c r="AG60" s="971"/>
      <c r="AH60" s="972"/>
      <c r="AI60" s="466"/>
      <c r="AJ60" s="971"/>
      <c r="AK60" s="971"/>
      <c r="AL60" s="972"/>
      <c r="AM60" s="973"/>
      <c r="AN60" s="475"/>
      <c r="AO60" s="476"/>
      <c r="AP60" s="476"/>
      <c r="AQ60" s="477"/>
      <c r="AR60" s="478">
        <f t="shared" si="7"/>
        <v>0</v>
      </c>
    </row>
    <row r="61" spans="2:44" x14ac:dyDescent="0.2">
      <c r="B61" s="483"/>
      <c r="C61" s="1010"/>
      <c r="D61" s="969"/>
      <c r="E61" s="969"/>
      <c r="F61" s="970"/>
      <c r="G61" s="464"/>
      <c r="H61" s="463"/>
      <c r="I61" s="969"/>
      <c r="J61" s="970"/>
      <c r="K61" s="464"/>
      <c r="L61" s="463"/>
      <c r="M61" s="969"/>
      <c r="N61" s="970"/>
      <c r="O61" s="464"/>
      <c r="P61" s="463"/>
      <c r="Q61" s="969"/>
      <c r="R61" s="970"/>
      <c r="S61" s="464"/>
      <c r="T61" s="463"/>
      <c r="U61" s="969"/>
      <c r="V61" s="970"/>
      <c r="W61" s="464"/>
      <c r="X61" s="463"/>
      <c r="Y61" s="969"/>
      <c r="Z61" s="970"/>
      <c r="AA61" s="464"/>
      <c r="AB61" s="465"/>
      <c r="AC61" s="971"/>
      <c r="AD61" s="972"/>
      <c r="AE61" s="466"/>
      <c r="AF61" s="465"/>
      <c r="AG61" s="971"/>
      <c r="AH61" s="972"/>
      <c r="AI61" s="466"/>
      <c r="AJ61" s="971"/>
      <c r="AK61" s="971"/>
      <c r="AL61" s="972"/>
      <c r="AM61" s="973"/>
      <c r="AN61" s="475"/>
      <c r="AO61" s="476"/>
      <c r="AP61" s="476"/>
      <c r="AQ61" s="477"/>
      <c r="AR61" s="478">
        <f t="shared" si="7"/>
        <v>0</v>
      </c>
    </row>
    <row r="62" spans="2:44" x14ac:dyDescent="0.2">
      <c r="B62" s="483"/>
      <c r="C62" s="1010"/>
      <c r="D62" s="969"/>
      <c r="E62" s="969"/>
      <c r="F62" s="970"/>
      <c r="G62" s="464"/>
      <c r="H62" s="463"/>
      <c r="I62" s="969"/>
      <c r="J62" s="970"/>
      <c r="K62" s="464"/>
      <c r="L62" s="463"/>
      <c r="M62" s="969"/>
      <c r="N62" s="970"/>
      <c r="O62" s="464"/>
      <c r="P62" s="463"/>
      <c r="Q62" s="969"/>
      <c r="R62" s="970"/>
      <c r="S62" s="464"/>
      <c r="T62" s="463"/>
      <c r="U62" s="969"/>
      <c r="V62" s="970"/>
      <c r="W62" s="464"/>
      <c r="X62" s="463"/>
      <c r="Y62" s="969"/>
      <c r="Z62" s="970"/>
      <c r="AA62" s="464"/>
      <c r="AB62" s="465"/>
      <c r="AC62" s="971"/>
      <c r="AD62" s="972"/>
      <c r="AE62" s="466"/>
      <c r="AF62" s="465"/>
      <c r="AG62" s="971"/>
      <c r="AH62" s="972"/>
      <c r="AI62" s="466"/>
      <c r="AJ62" s="971"/>
      <c r="AK62" s="971"/>
      <c r="AL62" s="972"/>
      <c r="AM62" s="973"/>
      <c r="AN62" s="475"/>
      <c r="AO62" s="476"/>
      <c r="AP62" s="476"/>
      <c r="AQ62" s="477"/>
      <c r="AR62" s="478">
        <f t="shared" si="7"/>
        <v>0</v>
      </c>
    </row>
    <row r="63" spans="2:44" x14ac:dyDescent="0.2">
      <c r="B63" s="483"/>
      <c r="C63" s="1010"/>
      <c r="D63" s="969"/>
      <c r="E63" s="969"/>
      <c r="F63" s="970"/>
      <c r="G63" s="464"/>
      <c r="H63" s="463"/>
      <c r="I63" s="969"/>
      <c r="J63" s="970"/>
      <c r="K63" s="464"/>
      <c r="L63" s="463"/>
      <c r="M63" s="969"/>
      <c r="N63" s="970"/>
      <c r="O63" s="464"/>
      <c r="P63" s="463"/>
      <c r="Q63" s="969"/>
      <c r="R63" s="970"/>
      <c r="S63" s="464"/>
      <c r="T63" s="463"/>
      <c r="U63" s="969"/>
      <c r="V63" s="970"/>
      <c r="W63" s="464"/>
      <c r="X63" s="463"/>
      <c r="Y63" s="969"/>
      <c r="Z63" s="970"/>
      <c r="AA63" s="464"/>
      <c r="AB63" s="465"/>
      <c r="AC63" s="971"/>
      <c r="AD63" s="972"/>
      <c r="AE63" s="466"/>
      <c r="AF63" s="465"/>
      <c r="AG63" s="971"/>
      <c r="AH63" s="972"/>
      <c r="AI63" s="466"/>
      <c r="AJ63" s="971"/>
      <c r="AK63" s="971"/>
      <c r="AL63" s="972"/>
      <c r="AM63" s="973"/>
      <c r="AN63" s="475"/>
      <c r="AO63" s="476"/>
      <c r="AP63" s="476"/>
      <c r="AQ63" s="477"/>
      <c r="AR63" s="478">
        <f t="shared" si="7"/>
        <v>0</v>
      </c>
    </row>
    <row r="64" spans="2:44" x14ac:dyDescent="0.2">
      <c r="B64" s="483"/>
      <c r="C64" s="1010"/>
      <c r="D64" s="969"/>
      <c r="E64" s="969"/>
      <c r="F64" s="970"/>
      <c r="G64" s="464"/>
      <c r="H64" s="463"/>
      <c r="I64" s="969"/>
      <c r="J64" s="970"/>
      <c r="K64" s="464"/>
      <c r="L64" s="463"/>
      <c r="M64" s="969"/>
      <c r="N64" s="970"/>
      <c r="O64" s="464"/>
      <c r="P64" s="463"/>
      <c r="Q64" s="969"/>
      <c r="R64" s="970"/>
      <c r="S64" s="464"/>
      <c r="T64" s="463"/>
      <c r="U64" s="969"/>
      <c r="V64" s="970"/>
      <c r="W64" s="464"/>
      <c r="X64" s="463"/>
      <c r="Y64" s="969"/>
      <c r="Z64" s="970"/>
      <c r="AA64" s="464"/>
      <c r="AB64" s="465"/>
      <c r="AC64" s="971"/>
      <c r="AD64" s="972"/>
      <c r="AE64" s="466"/>
      <c r="AF64" s="465"/>
      <c r="AG64" s="971"/>
      <c r="AH64" s="972"/>
      <c r="AI64" s="466"/>
      <c r="AJ64" s="971"/>
      <c r="AK64" s="971"/>
      <c r="AL64" s="972"/>
      <c r="AM64" s="973"/>
      <c r="AN64" s="475"/>
      <c r="AO64" s="476"/>
      <c r="AP64" s="476"/>
      <c r="AQ64" s="477"/>
      <c r="AR64" s="478">
        <f t="shared" si="7"/>
        <v>0</v>
      </c>
    </row>
    <row r="65" spans="2:44" x14ac:dyDescent="0.2">
      <c r="B65" s="483"/>
      <c r="C65" s="1010"/>
      <c r="D65" s="969"/>
      <c r="E65" s="969"/>
      <c r="F65" s="970"/>
      <c r="G65" s="464"/>
      <c r="H65" s="463"/>
      <c r="I65" s="969"/>
      <c r="J65" s="970"/>
      <c r="K65" s="464"/>
      <c r="L65" s="463"/>
      <c r="M65" s="969"/>
      <c r="N65" s="970"/>
      <c r="O65" s="464"/>
      <c r="P65" s="463"/>
      <c r="Q65" s="969"/>
      <c r="R65" s="970"/>
      <c r="S65" s="464"/>
      <c r="T65" s="463"/>
      <c r="U65" s="969"/>
      <c r="V65" s="970"/>
      <c r="W65" s="464"/>
      <c r="X65" s="463"/>
      <c r="Y65" s="969"/>
      <c r="Z65" s="970"/>
      <c r="AA65" s="464"/>
      <c r="AB65" s="465"/>
      <c r="AC65" s="971"/>
      <c r="AD65" s="972"/>
      <c r="AE65" s="466"/>
      <c r="AF65" s="465"/>
      <c r="AG65" s="971"/>
      <c r="AH65" s="972"/>
      <c r="AI65" s="466"/>
      <c r="AJ65" s="971"/>
      <c r="AK65" s="971"/>
      <c r="AL65" s="972"/>
      <c r="AM65" s="973"/>
      <c r="AN65" s="475"/>
      <c r="AO65" s="476"/>
      <c r="AP65" s="476"/>
      <c r="AQ65" s="477"/>
      <c r="AR65" s="478">
        <f t="shared" si="7"/>
        <v>0</v>
      </c>
    </row>
    <row r="66" spans="2:44" x14ac:dyDescent="0.2">
      <c r="B66" s="483"/>
      <c r="C66" s="1010"/>
      <c r="D66" s="969"/>
      <c r="E66" s="969"/>
      <c r="F66" s="970"/>
      <c r="G66" s="464"/>
      <c r="H66" s="463"/>
      <c r="I66" s="969"/>
      <c r="J66" s="970"/>
      <c r="K66" s="464"/>
      <c r="L66" s="463"/>
      <c r="M66" s="969"/>
      <c r="N66" s="970"/>
      <c r="O66" s="464"/>
      <c r="P66" s="463"/>
      <c r="Q66" s="969"/>
      <c r="R66" s="970"/>
      <c r="S66" s="464"/>
      <c r="T66" s="463"/>
      <c r="U66" s="969"/>
      <c r="V66" s="970"/>
      <c r="W66" s="464"/>
      <c r="X66" s="463"/>
      <c r="Y66" s="969"/>
      <c r="Z66" s="970"/>
      <c r="AA66" s="464"/>
      <c r="AB66" s="465"/>
      <c r="AC66" s="971"/>
      <c r="AD66" s="972"/>
      <c r="AE66" s="466"/>
      <c r="AF66" s="465"/>
      <c r="AG66" s="971"/>
      <c r="AH66" s="972"/>
      <c r="AI66" s="466"/>
      <c r="AJ66" s="971"/>
      <c r="AK66" s="971"/>
      <c r="AL66" s="972"/>
      <c r="AM66" s="973"/>
      <c r="AN66" s="475"/>
      <c r="AO66" s="476"/>
      <c r="AP66" s="476"/>
      <c r="AQ66" s="477"/>
      <c r="AR66" s="478">
        <f t="shared" si="7"/>
        <v>0</v>
      </c>
    </row>
    <row r="67" spans="2:44" x14ac:dyDescent="0.2">
      <c r="B67" s="483"/>
      <c r="C67" s="1010"/>
      <c r="D67" s="969"/>
      <c r="E67" s="969"/>
      <c r="F67" s="970"/>
      <c r="G67" s="464"/>
      <c r="H67" s="463"/>
      <c r="I67" s="969"/>
      <c r="J67" s="970"/>
      <c r="K67" s="464"/>
      <c r="L67" s="463"/>
      <c r="M67" s="969"/>
      <c r="N67" s="970"/>
      <c r="O67" s="464"/>
      <c r="P67" s="463"/>
      <c r="Q67" s="969"/>
      <c r="R67" s="970"/>
      <c r="S67" s="464"/>
      <c r="T67" s="463"/>
      <c r="U67" s="969"/>
      <c r="V67" s="970"/>
      <c r="W67" s="464"/>
      <c r="X67" s="463"/>
      <c r="Y67" s="969"/>
      <c r="Z67" s="970"/>
      <c r="AA67" s="464"/>
      <c r="AB67" s="465"/>
      <c r="AC67" s="971"/>
      <c r="AD67" s="972"/>
      <c r="AE67" s="466"/>
      <c r="AF67" s="465"/>
      <c r="AG67" s="971"/>
      <c r="AH67" s="972"/>
      <c r="AI67" s="466"/>
      <c r="AJ67" s="971"/>
      <c r="AK67" s="971"/>
      <c r="AL67" s="972"/>
      <c r="AM67" s="973"/>
      <c r="AN67" s="475"/>
      <c r="AO67" s="476"/>
      <c r="AP67" s="476"/>
      <c r="AQ67" s="477"/>
      <c r="AR67" s="478">
        <f t="shared" si="7"/>
        <v>0</v>
      </c>
    </row>
    <row r="68" spans="2:44" x14ac:dyDescent="0.2">
      <c r="B68" s="483"/>
      <c r="C68" s="1010"/>
      <c r="D68" s="969"/>
      <c r="E68" s="969"/>
      <c r="F68" s="970"/>
      <c r="G68" s="464"/>
      <c r="H68" s="463"/>
      <c r="I68" s="969"/>
      <c r="J68" s="970"/>
      <c r="K68" s="464"/>
      <c r="L68" s="463"/>
      <c r="M68" s="969"/>
      <c r="N68" s="970"/>
      <c r="O68" s="464"/>
      <c r="P68" s="463"/>
      <c r="Q68" s="969"/>
      <c r="R68" s="970"/>
      <c r="S68" s="464"/>
      <c r="T68" s="463"/>
      <c r="U68" s="969"/>
      <c r="V68" s="970"/>
      <c r="W68" s="464"/>
      <c r="X68" s="463"/>
      <c r="Y68" s="969"/>
      <c r="Z68" s="970"/>
      <c r="AA68" s="464"/>
      <c r="AB68" s="465"/>
      <c r="AC68" s="971"/>
      <c r="AD68" s="972"/>
      <c r="AE68" s="466"/>
      <c r="AF68" s="465"/>
      <c r="AG68" s="971"/>
      <c r="AH68" s="972"/>
      <c r="AI68" s="466"/>
      <c r="AJ68" s="971"/>
      <c r="AK68" s="971"/>
      <c r="AL68" s="972"/>
      <c r="AM68" s="973"/>
      <c r="AN68" s="475"/>
      <c r="AO68" s="476"/>
      <c r="AP68" s="476"/>
      <c r="AQ68" s="477"/>
      <c r="AR68" s="478">
        <f t="shared" si="7"/>
        <v>0</v>
      </c>
    </row>
    <row r="69" spans="2:44" ht="13.5" thickBot="1" x14ac:dyDescent="0.25">
      <c r="B69" s="484"/>
      <c r="C69" s="1011"/>
      <c r="D69" s="485"/>
      <c r="E69" s="485"/>
      <c r="F69" s="486"/>
      <c r="G69" s="487"/>
      <c r="H69" s="488"/>
      <c r="I69" s="485"/>
      <c r="J69" s="486"/>
      <c r="K69" s="487"/>
      <c r="L69" s="488"/>
      <c r="M69" s="485"/>
      <c r="N69" s="486"/>
      <c r="O69" s="487"/>
      <c r="P69" s="488"/>
      <c r="Q69" s="485"/>
      <c r="R69" s="486"/>
      <c r="S69" s="487"/>
      <c r="T69" s="488"/>
      <c r="U69" s="485"/>
      <c r="V69" s="486"/>
      <c r="W69" s="487"/>
      <c r="X69" s="488"/>
      <c r="Y69" s="485"/>
      <c r="Z69" s="486"/>
      <c r="AA69" s="487"/>
      <c r="AB69" s="489"/>
      <c r="AC69" s="490"/>
      <c r="AD69" s="491"/>
      <c r="AE69" s="492"/>
      <c r="AF69" s="489"/>
      <c r="AG69" s="490"/>
      <c r="AH69" s="491"/>
      <c r="AI69" s="492"/>
      <c r="AJ69" s="490"/>
      <c r="AK69" s="490"/>
      <c r="AL69" s="491"/>
      <c r="AM69" s="493"/>
      <c r="AN69" s="494"/>
      <c r="AO69" s="493"/>
      <c r="AP69" s="493"/>
      <c r="AQ69" s="492"/>
      <c r="AR69" s="495">
        <f t="shared" si="7"/>
        <v>0</v>
      </c>
    </row>
  </sheetData>
  <sheetProtection formatRows="0"/>
  <mergeCells count="43">
    <mergeCell ref="AJ7:AM7"/>
    <mergeCell ref="AN7:AQ7"/>
    <mergeCell ref="AR7:AR8"/>
    <mergeCell ref="AF5:AI5"/>
    <mergeCell ref="AJ5:AM5"/>
    <mergeCell ref="D7:G7"/>
    <mergeCell ref="H7:K7"/>
    <mergeCell ref="L7:O7"/>
    <mergeCell ref="P7:S7"/>
    <mergeCell ref="T7:W7"/>
    <mergeCell ref="X5:AA5"/>
    <mergeCell ref="AB5:AE5"/>
    <mergeCell ref="X7:AA7"/>
    <mergeCell ref="AB7:AE7"/>
    <mergeCell ref="AF7:AI7"/>
    <mergeCell ref="D5:G5"/>
    <mergeCell ref="H5:K5"/>
    <mergeCell ref="L5:O5"/>
    <mergeCell ref="P5:S5"/>
    <mergeCell ref="T5:W5"/>
    <mergeCell ref="L4:O4"/>
    <mergeCell ref="P4:S4"/>
    <mergeCell ref="T4:W4"/>
    <mergeCell ref="X4:AA4"/>
    <mergeCell ref="AJ4:AM4"/>
    <mergeCell ref="AB4:AE4"/>
    <mergeCell ref="AF4:AI4"/>
    <mergeCell ref="AJ1:AR1"/>
    <mergeCell ref="D2:Y2"/>
    <mergeCell ref="B3:B8"/>
    <mergeCell ref="D3:G3"/>
    <mergeCell ref="H3:K3"/>
    <mergeCell ref="L3:O3"/>
    <mergeCell ref="P3:S3"/>
    <mergeCell ref="T3:W3"/>
    <mergeCell ref="X3:AA3"/>
    <mergeCell ref="AB3:AE3"/>
    <mergeCell ref="AF3:AI3"/>
    <mergeCell ref="AJ3:AM3"/>
    <mergeCell ref="AN3:AQ6"/>
    <mergeCell ref="AR3:AR6"/>
    <mergeCell ref="D4:G4"/>
    <mergeCell ref="H4:K4"/>
  </mergeCells>
  <dataValidations count="1">
    <dataValidation allowBlank="1" showInputMessage="1" showErrorMessage="1" prompt="wpisz liczbę uczniów w oddziale" sqref="D6:AM6" xr:uid="{95E15650-1F69-4EC7-AEDB-F7C983280883}"/>
  </dataValidations>
  <printOptions horizontalCentered="1"/>
  <pageMargins left="0.74803149606299213" right="0.31496062992125984" top="0.51181102362204722" bottom="0.70866141732283472" header="0.51181102362204722" footer="0.51181102362204722"/>
  <pageSetup paperSize="9" scale="44" orientation="portrait" horizontalDpi="4294967293" verticalDpi="4294967293"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83A5A7-2414-43BE-A8DD-911537668853}">
          <x14:formula1>
            <xm:f>słownik!$A$2:$A$76</xm:f>
          </x14:formula1>
          <xm:sqref>C50:C69</xm:sqref>
        </x14:dataValidation>
        <x14:dataValidation type="list" allowBlank="1" showInputMessage="1" showErrorMessage="1" xr:uid="{D46A9B67-04DC-4F26-855A-5AF1BB23ED67}">
          <x14:formula1>
            <xm:f>słownik!#REF!</xm:f>
          </x14:formula1>
          <xm:sqref>C48:C49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10</vt:i4>
      </vt:variant>
    </vt:vector>
  </HeadingPairs>
  <TitlesOfParts>
    <vt:vector size="28" baseType="lpstr">
      <vt:lpstr>słownik</vt:lpstr>
      <vt:lpstr>wizyt</vt:lpstr>
      <vt:lpstr>zestaw</vt:lpstr>
      <vt:lpstr>Kalendarz</vt:lpstr>
      <vt:lpstr>kal.harm.szc.</vt:lpstr>
      <vt:lpstr>pedag</vt:lpstr>
      <vt:lpstr>adm.i obs.</vt:lpstr>
      <vt:lpstr>Liczbaucz</vt:lpstr>
      <vt:lpstr>Grupy</vt:lpstr>
      <vt:lpstr>Inne zajęcia</vt:lpstr>
      <vt:lpstr>Absolwenci</vt:lpstr>
      <vt:lpstr>SPN (I)</vt:lpstr>
      <vt:lpstr>SPN (II-IX)</vt:lpstr>
      <vt:lpstr>SPN (VII-IX)</vt:lpstr>
      <vt:lpstr>SPN dotych (VIII-IX)</vt:lpstr>
      <vt:lpstr>Lista SPN</vt:lpstr>
      <vt:lpstr>SPN SST (I)</vt:lpstr>
      <vt:lpstr>SPN SST (II-IX)</vt:lpstr>
      <vt:lpstr>Absolwenci!Obszar_wydruku</vt:lpstr>
      <vt:lpstr>Grupy!Obszar_wydruku</vt:lpstr>
      <vt:lpstr>kal.harm.szc.!Obszar_wydruku</vt:lpstr>
      <vt:lpstr>Kalendarz!Obszar_wydruku</vt:lpstr>
      <vt:lpstr>pedag!Obszar_wydruku</vt:lpstr>
      <vt:lpstr>'SPN (VII-IX)'!Obszar_wydruku</vt:lpstr>
      <vt:lpstr>'SPN dotych (VIII-IX)'!Obszar_wydruku</vt:lpstr>
      <vt:lpstr>'SPN SST (I)'!Obszar_wydruku</vt:lpstr>
      <vt:lpstr>'SPN SST (II-IX)'!Obszar_wydruku</vt:lpstr>
      <vt:lpstr>wizyt!Obszar_wydruku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Skowron</dc:creator>
  <cp:keywords/>
  <dc:description/>
  <cp:lastModifiedBy>Iwona Skowron</cp:lastModifiedBy>
  <cp:revision/>
  <dcterms:created xsi:type="dcterms:W3CDTF">2015-06-05T18:19:34Z</dcterms:created>
  <dcterms:modified xsi:type="dcterms:W3CDTF">2023-05-18T08:59:17Z</dcterms:modified>
  <cp:category/>
  <cp:contentStatus/>
</cp:coreProperties>
</file>