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a na koniec pazdziernika 2020\"/>
    </mc:Choice>
  </mc:AlternateContent>
  <xr:revisionPtr revIDLastSave="0" documentId="13_ncr:1_{0E81749D-8030-4C15-B5A4-F27CFB0426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ne - 31 pazdziernik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6" i="1"/>
  <c r="AR37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8" i="1"/>
  <c r="AR59" i="1"/>
  <c r="AR60" i="1"/>
  <c r="AR6" i="1"/>
  <c r="AF45" i="1"/>
  <c r="AF46" i="1"/>
  <c r="AF47" i="1"/>
  <c r="AF48" i="1"/>
  <c r="AF49" i="1"/>
  <c r="AF50" i="1"/>
  <c r="AF51" i="1"/>
  <c r="AF52" i="1"/>
  <c r="AF53" i="1"/>
  <c r="AF54" i="1"/>
  <c r="AF5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6" i="1"/>
  <c r="AA37" i="1"/>
  <c r="AA39" i="1"/>
  <c r="AA40" i="1"/>
  <c r="AA41" i="1"/>
  <c r="AA42" i="1"/>
  <c r="AA43" i="1"/>
  <c r="AA44" i="1"/>
  <c r="Q59" i="1"/>
  <c r="Q55" i="1" l="1"/>
  <c r="Q50" i="1"/>
  <c r="Q51" i="1"/>
  <c r="Q52" i="1"/>
  <c r="Q53" i="1"/>
  <c r="E36" i="2" l="1"/>
  <c r="D36" i="2"/>
  <c r="I35" i="2"/>
  <c r="O16" i="2"/>
  <c r="O17" i="2"/>
  <c r="L16" i="2"/>
  <c r="M16" i="2" s="1"/>
  <c r="N16" i="2" s="1"/>
  <c r="L17" i="2"/>
  <c r="M17" i="2" s="1"/>
  <c r="E24" i="2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46" i="1"/>
  <c r="AN47" i="1"/>
  <c r="AN48" i="1"/>
  <c r="AN50" i="1"/>
  <c r="AN51" i="1"/>
  <c r="AN52" i="1"/>
  <c r="AN53" i="1"/>
  <c r="AN55" i="1"/>
  <c r="AN59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AF59" i="1"/>
  <c r="AA46" i="1"/>
  <c r="AA47" i="1"/>
  <c r="AA48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46" i="1"/>
  <c r="F47" i="1"/>
  <c r="F48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N40" i="1" l="1"/>
  <c r="AF40" i="1"/>
  <c r="J40" i="1"/>
  <c r="F40" i="1"/>
  <c r="AN28" i="1"/>
  <c r="AF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8" i="1" l="1"/>
  <c r="Q47" i="1"/>
  <c r="Q46" i="1"/>
  <c r="Q44" i="1"/>
  <c r="Q43" i="1"/>
  <c r="Q42" i="1"/>
  <c r="Q41" i="1"/>
  <c r="Q37" i="1"/>
  <c r="Q36" i="1"/>
  <c r="Q34" i="1"/>
  <c r="Q33" i="1"/>
  <c r="Q32" i="1"/>
  <c r="Q31" i="1"/>
  <c r="Q30" i="1"/>
  <c r="Q29" i="1"/>
  <c r="AM60" i="1" l="1"/>
  <c r="AI60" i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Q58" i="1" l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45" i="1"/>
  <c r="AN45" i="1"/>
  <c r="F45" i="1"/>
  <c r="J45" i="1"/>
  <c r="Q45" i="1"/>
  <c r="B6" i="1"/>
  <c r="AN6" i="1" l="1"/>
  <c r="AF6" i="1"/>
  <c r="J6" i="1"/>
  <c r="F6" i="1"/>
  <c r="Q6" i="1"/>
  <c r="Q40" i="1"/>
  <c r="Q28" i="1"/>
  <c r="B60" i="1"/>
  <c r="AF60" i="1" l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N53" i="2" s="1"/>
  <c r="I53" i="2"/>
  <c r="J53" i="2" s="1"/>
  <c r="K53" i="2" s="1"/>
  <c r="F53" i="2"/>
  <c r="G53" i="2" s="1"/>
  <c r="H53" i="2" s="1"/>
  <c r="O52" i="2"/>
  <c r="L52" i="2"/>
  <c r="M52" i="2" s="1"/>
  <c r="N52" i="2" s="1"/>
  <c r="I52" i="2"/>
  <c r="J52" i="2" s="1"/>
  <c r="K52" i="2" s="1"/>
  <c r="F52" i="2"/>
  <c r="G52" i="2" s="1"/>
  <c r="H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N34" i="2" s="1"/>
  <c r="I34" i="2"/>
  <c r="J34" i="2" s="1"/>
  <c r="K34" i="2" s="1"/>
  <c r="F34" i="2"/>
  <c r="G34" i="2" s="1"/>
  <c r="H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N3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<sst xmlns="http://schemas.openxmlformats.org/spreadsheetml/2006/main" count="335" uniqueCount="235">
  <si>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</si>
  <si>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</si>
  <si>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</si>
  <si>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</si>
  <si>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</si>
  <si>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</si>
  <si>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</si>
  <si>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</si>
  <si>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</si>
  <si>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</si>
  <si>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</si>
  <si>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</si>
  <si>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</si>
  <si>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</si>
  <si>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</si>
  <si>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</si>
  <si>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</si>
  <si>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</si>
  <si>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</si>
  <si>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</si>
  <si>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</si>
  <si>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</si>
  <si>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</si>
  <si>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</si>
  <si>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</si>
  <si>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</si>
  <si>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</si>
  <si>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</si>
  <si>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</si>
  <si>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</si>
  <si>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</si>
  <si>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</si>
  <si>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</si>
  <si>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</si>
  <si>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</si>
  <si>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</si>
  <si>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</si>
  <si>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</si>
  <si>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</si>
  <si>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</si>
  <si>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</si>
  <si>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</si>
  <si>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</si>
  <si>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</si>
  <si>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</si>
  <si>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</si>
  <si>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</si>
  <si>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</si>
  <si>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</si>
  <si>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</si>
  <si>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</si>
  <si>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</si>
  <si>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</si>
  <si>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</si>
  <si>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</si>
  <si>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</si>
  <si>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</si>
  <si>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</si>
  <si>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</si>
  <si>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</si>
  <si>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</si>
  <si>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</si>
  <si>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</si>
  <si>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</si>
  <si>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</si>
  <si>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</si>
  <si>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</si>
  <si>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</si>
  <si>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</si>
  <si>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</si>
  <si>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</si>
  <si>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</si>
  <si>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</si>
  <si>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</si>
  <si>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</si>
  <si>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</si>
  <si>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</si>
  <si>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</si>
  <si>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</si>
  <si>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</si>
  <si>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</si>
  <si>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</si>
  <si>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</si>
  <si>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</si>
  <si>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</si>
  <si>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</si>
  <si>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</si>
  <si>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</si>
  <si>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</si>
  <si>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</si>
  <si>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</si>
  <si>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</si>
  <si>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</si>
  <si>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</si>
  <si>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</si>
  <si>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</si>
  <si>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</si>
  <si>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</si>
  <si>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</si>
  <si>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</si>
  <si>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</si>
  <si>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</si>
  <si>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</si>
  <si>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</si>
  <si>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</si>
  <si>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</si>
  <si>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</si>
  <si>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</si>
  <si>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</si>
  <si>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</si>
  <si>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</si>
  <si>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</si>
  <si>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</si>
  <si>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</si>
  <si>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</si>
  <si>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</si>
  <si>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</si>
  <si>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</si>
  <si>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</si>
  <si>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</si>
  <si>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</si>
  <si>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</si>
  <si>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</si>
  <si>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</si>
  <si>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</si>
  <si>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</si>
  <si>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</si>
  <si>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</si>
  <si>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</si>
  <si>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</si>
  <si>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</si>
  <si>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</si>
  <si>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</si>
  <si>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</si>
  <si>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</si>
  <si>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</si>
  <si>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</si>
  <si>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</si>
  <si>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</si>
  <si>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</si>
  <si>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</si>
  <si>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</si>
  <si>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</si>
  <si>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</si>
  <si>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</si>
  <si>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</si>
  <si>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</si>
  <si>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</si>
  <si>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</si>
  <si>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</si>
  <si>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</si>
  <si>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</si>
  <si>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</si>
  <si>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</si>
  <si>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</si>
  <si>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</si>
  <si>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</si>
  <si>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</si>
  <si>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</si>
  <si>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</si>
  <si>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</si>
  <si>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</si>
  <si>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</si>
  <si>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</si>
  <si>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</si>
  <si>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</si>
  <si>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</si>
  <si>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</si>
  <si>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</si>
  <si>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</si>
  <si>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</si>
  <si>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</si>
  <si>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</si>
  <si>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</si>
  <si>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</si>
  <si>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</si>
  <si>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</si>
  <si>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</si>
  <si>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</si>
  <si>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</si>
  <si>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</si>
  <si>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</si>
  <si>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</si>
  <si>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</si>
  <si>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</si>
  <si>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</si>
  <si>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</si>
  <si>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</si>
  <si>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</si>
  <si>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</si>
  <si>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</si>
  <si>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</si>
  <si>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</si>
  <si>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</si>
  <si>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</si>
  <si>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</si>
  <si>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</si>
  <si>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</si>
  <si>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</si>
  <si>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</si>
  <si>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</si>
  <si>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</si>
  <si>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</si>
  <si>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</si>
  <si>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</si>
  <si>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</si>
  <si>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</si>
  <si>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</si>
  <si>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</si>
  <si>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</si>
  <si>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</si>
  <si>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</si>
  <si>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</si>
  <si>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</si>
  <si>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</si>
  <si>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</si>
  <si>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</si>
  <si>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</si>
  <si>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</si>
  <si>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</si>
  <si>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</si>
  <si>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</si>
  <si>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</si>
  <si>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</si>
  <si>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</si>
  <si>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</si>
  <si>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</si>
  <si>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* Alokacjaz rezerwą wykonania</t>
  </si>
  <si>
    <t>Tymczasowe zaprzestanie działalności połowowej-COVID</t>
  </si>
  <si>
    <t>1.10a</t>
  </si>
  <si>
    <t>1.10b</t>
  </si>
  <si>
    <t>2.8.</t>
  </si>
  <si>
    <t>Środki dotyczące zdrowia publicznego</t>
  </si>
  <si>
    <t>31.10.2020 r.</t>
  </si>
  <si>
    <t xml:space="preserve">Limit finansowy zgodny z arkuszem kalkulacyjnym z dnia 05.11.2020, kurs 1 EUR= 4,5250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</si>
</sst>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307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0" fontId="4" fillId="0" borderId="0" xfId="0" applyNumberFormat="1" applyFont="1" applyBorder="1" applyAlignment="1">
      <alignment vertical="center"/>
    </xf>
    <xf numFmtId="1" fontId="4" fillId="0" borderId="81" xfId="0" applyNumberFormat="1" applyFont="1" applyBorder="1" applyAlignment="1">
      <alignment vertical="center"/>
    </xf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 xr:uid="{00000000-0005-0000-0000-000001000000}"/>
    <cellStyle name="Normalny" xfId="0" builtinId="0"/>
    <cellStyle name="Normalny 17" xfId="7" xr:uid="{00000000-0005-0000-0000-000003000000}"/>
    <cellStyle name="Normalny 2" xfId="9" xr:uid="{00000000-0005-0000-0000-000004000000}"/>
    <cellStyle name="Normalny 3" xfId="12" xr:uid="{00000000-0005-0000-0000-000005000000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244"/>
  <sheetViews>
    <sheetView showGridLines="0"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P53" sqref="AP53"/>
    </sheetView>
  </sheetViews>
  <sheetFormatPr defaultRowHeight="12.75" outlineLevelRow="1" x14ac:dyDescent="0.2"/>
  <cols>
    <col min="1" max="1" width="59.5703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customWidth="1"/>
    <col min="35" max="35" width="14.28515625" style="81" customWidth="1"/>
    <col min="36" max="36" width="30.5703125" style="82" customWidth="1"/>
    <col min="37" max="37" width="26.5703125" style="82" bestFit="1" customWidth="1"/>
    <col min="38" max="38" width="23.7109375" style="82" customWidth="1"/>
    <col min="39" max="39" width="23.85546875" style="82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customWidth="1"/>
    <col min="44" max="44" width="23.28515625" style="82" customWidth="1"/>
    <col min="45" max="45" width="10.5703125" style="81" customWidth="1"/>
    <col min="46" max="46" width="19.28515625" style="81" bestFit="1" customWidth="1"/>
    <col min="47" max="47" width="20.28515625" style="81" bestFit="1" customWidth="1"/>
    <col min="48" max="48" width="19.42578125" style="81" bestFit="1" customWidth="1"/>
    <col min="49" max="50" width="11" style="81" bestFit="1" customWidth="1"/>
    <col min="51" max="16384" width="9.140625" style="81"/>
  </cols>
  <sheetData>
    <row r="1" spans="1:50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33"/>
      <c r="L1" s="233"/>
      <c r="M1" s="233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50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J2" s="60"/>
      <c r="AK2" s="58"/>
      <c r="AL2" s="58"/>
      <c r="AM2" s="58"/>
      <c r="AN2" s="58"/>
      <c r="AO2" s="58"/>
      <c r="AP2" s="60"/>
      <c r="AQ2" s="60"/>
      <c r="AR2" s="58"/>
    </row>
    <row r="3" spans="1:50" s="59" customFormat="1" ht="45" customHeight="1" thickBot="1" x14ac:dyDescent="0.25">
      <c r="A3" s="70" t="s">
        <v>234</v>
      </c>
      <c r="B3" s="131">
        <v>4.5250000000000004</v>
      </c>
      <c r="C3" s="235"/>
      <c r="D3" s="235"/>
      <c r="E3" s="61"/>
      <c r="F3" s="236"/>
      <c r="G3" s="236"/>
      <c r="H3" s="236"/>
      <c r="I3" s="236"/>
      <c r="J3" s="236"/>
      <c r="K3" s="71"/>
      <c r="L3" s="71"/>
      <c r="M3" s="72"/>
      <c r="N3" s="73"/>
      <c r="O3" s="74" t="s">
        <v>0</v>
      </c>
      <c r="P3" s="245" t="s">
        <v>233</v>
      </c>
      <c r="Q3" s="245"/>
      <c r="R3" s="237"/>
      <c r="S3" s="237"/>
      <c r="T3" s="237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50" s="75" customFormat="1" ht="28.5" customHeight="1" thickBot="1" x14ac:dyDescent="0.3">
      <c r="A4" s="246" t="s">
        <v>1</v>
      </c>
      <c r="B4" s="247" t="s">
        <v>2</v>
      </c>
      <c r="C4" s="231" t="s">
        <v>177</v>
      </c>
      <c r="D4" s="231"/>
      <c r="E4" s="231"/>
      <c r="F4" s="248"/>
      <c r="G4" s="249" t="s">
        <v>176</v>
      </c>
      <c r="H4" s="250"/>
      <c r="I4" s="250"/>
      <c r="J4" s="251"/>
      <c r="K4" s="241" t="s">
        <v>178</v>
      </c>
      <c r="L4" s="241"/>
      <c r="M4" s="241"/>
      <c r="N4" s="238" t="s">
        <v>3</v>
      </c>
      <c r="O4" s="238"/>
      <c r="P4" s="238"/>
      <c r="Q4" s="239"/>
      <c r="R4" s="240"/>
      <c r="S4" s="240"/>
      <c r="T4" s="240"/>
      <c r="U4" s="241" t="s">
        <v>4</v>
      </c>
      <c r="V4" s="241"/>
      <c r="W4" s="241"/>
      <c r="X4" s="241" t="s">
        <v>218</v>
      </c>
      <c r="Y4" s="241"/>
      <c r="Z4" s="241"/>
      <c r="AA4" s="242"/>
      <c r="AB4" s="231" t="s">
        <v>5</v>
      </c>
      <c r="AC4" s="243"/>
      <c r="AD4" s="243"/>
      <c r="AE4" s="243"/>
      <c r="AF4" s="244"/>
      <c r="AG4" s="243"/>
      <c r="AH4" s="243"/>
      <c r="AI4" s="231" t="s">
        <v>220</v>
      </c>
      <c r="AJ4" s="231"/>
      <c r="AK4" s="231"/>
      <c r="AL4" s="231"/>
      <c r="AM4" s="231"/>
      <c r="AN4" s="244"/>
      <c r="AO4" s="231" t="s">
        <v>223</v>
      </c>
      <c r="AP4" s="231"/>
      <c r="AQ4" s="231"/>
      <c r="AR4" s="232"/>
    </row>
    <row r="5" spans="1:50" s="75" customFormat="1" ht="60.75" thickBot="1" x14ac:dyDescent="0.3">
      <c r="A5" s="246"/>
      <c r="B5" s="247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50" s="75" customFormat="1" ht="81.75" customHeight="1" thickBot="1" x14ac:dyDescent="0.3">
      <c r="A6" s="164" t="s">
        <v>180</v>
      </c>
      <c r="B6" s="135">
        <f>SUM(B7+B8+B9+B10+B14+B15+B16+B17+B18+B19+B22+B23+B24+B25+B26+B27)</f>
        <v>1053629165.070629</v>
      </c>
      <c r="C6" s="145">
        <v>6149</v>
      </c>
      <c r="D6" s="146">
        <v>1551777120.9200001</v>
      </c>
      <c r="E6" s="146">
        <v>1106638496.7324998</v>
      </c>
      <c r="F6" s="194">
        <f>D6/B6</f>
        <v>1.4727924893916335</v>
      </c>
      <c r="G6" s="145">
        <v>5509</v>
      </c>
      <c r="H6" s="146">
        <v>982855562.97000003</v>
      </c>
      <c r="I6" s="146">
        <v>679947328.2700001</v>
      </c>
      <c r="J6" s="194">
        <f>H6/B6</f>
        <v>0.93282873666857469</v>
      </c>
      <c r="K6" s="145">
        <v>576</v>
      </c>
      <c r="L6" s="146">
        <v>280835652.17000008</v>
      </c>
      <c r="M6" s="146">
        <v>206387485.88</v>
      </c>
      <c r="N6" s="145">
        <v>5007</v>
      </c>
      <c r="O6" s="146">
        <v>1005421899.29</v>
      </c>
      <c r="P6" s="146">
        <v>701696380.63</v>
      </c>
      <c r="Q6" s="194">
        <f>O6/B6</f>
        <v>0.95424645845163414</v>
      </c>
      <c r="R6" s="145">
        <v>49</v>
      </c>
      <c r="S6" s="146">
        <v>202190301.51999998</v>
      </c>
      <c r="T6" s="146">
        <v>150737374.23999998</v>
      </c>
      <c r="U6" s="145">
        <v>100</v>
      </c>
      <c r="V6" s="146">
        <v>2285411.8100000005</v>
      </c>
      <c r="W6" s="146">
        <v>1714058.8575000002</v>
      </c>
      <c r="X6" s="145">
        <v>4958</v>
      </c>
      <c r="Y6" s="146">
        <v>800946185.96000016</v>
      </c>
      <c r="Z6" s="146">
        <v>549244947.53250003</v>
      </c>
      <c r="AA6" s="194">
        <f>Y6/B6</f>
        <v>0.76017845036238108</v>
      </c>
      <c r="AB6" s="145">
        <v>4229</v>
      </c>
      <c r="AC6" s="145">
        <v>4351</v>
      </c>
      <c r="AD6" s="146">
        <v>541777460.05999994</v>
      </c>
      <c r="AE6" s="146">
        <v>357515327.80249989</v>
      </c>
      <c r="AF6" s="194">
        <f>AD6/B6</f>
        <v>0.51420127500331902</v>
      </c>
      <c r="AG6" s="145">
        <v>10</v>
      </c>
      <c r="AH6" s="146">
        <v>1155399.23</v>
      </c>
      <c r="AI6" s="145">
        <v>4237</v>
      </c>
      <c r="AJ6" s="146">
        <v>569804361.00000012</v>
      </c>
      <c r="AK6" s="146">
        <v>376215920.44999993</v>
      </c>
      <c r="AL6" s="146">
        <v>232037622.51999998</v>
      </c>
      <c r="AM6" s="146">
        <v>174028216.13999999</v>
      </c>
      <c r="AN6" s="194">
        <f>AJ6/B6</f>
        <v>0.5408016215665441</v>
      </c>
      <c r="AO6" s="145">
        <v>3996</v>
      </c>
      <c r="AP6" s="146">
        <v>485993084.83999991</v>
      </c>
      <c r="AQ6" s="146">
        <v>313357463.67000002</v>
      </c>
      <c r="AR6" s="194">
        <f>AP6/B6</f>
        <v>0.46125629486292918</v>
      </c>
      <c r="AS6" s="214"/>
      <c r="AT6" s="214"/>
      <c r="AU6" s="214"/>
      <c r="AV6" s="214"/>
      <c r="AW6" s="214"/>
      <c r="AX6" s="214"/>
    </row>
    <row r="7" spans="1:50" x14ac:dyDescent="0.2">
      <c r="A7" s="165" t="s">
        <v>16</v>
      </c>
      <c r="B7" s="174">
        <v>8933798</v>
      </c>
      <c r="C7" s="139">
        <v>3</v>
      </c>
      <c r="D7" s="140">
        <v>9954416.0800000001</v>
      </c>
      <c r="E7" s="141">
        <v>7465812.0600000005</v>
      </c>
      <c r="F7" s="193">
        <f t="shared" ref="F7:F60" si="0">D7/B7</f>
        <v>1.1142423502299919</v>
      </c>
      <c r="G7" s="142">
        <v>1</v>
      </c>
      <c r="H7" s="140">
        <v>8181268.0800000001</v>
      </c>
      <c r="I7" s="140">
        <v>6135951.0600000005</v>
      </c>
      <c r="J7" s="193">
        <f t="shared" ref="J7:J60" si="1">H7/B7</f>
        <v>0.9157659575468351</v>
      </c>
      <c r="K7" s="142">
        <v>2</v>
      </c>
      <c r="L7" s="140">
        <v>1773148</v>
      </c>
      <c r="M7" s="143">
        <v>1329861</v>
      </c>
      <c r="N7" s="142">
        <v>1</v>
      </c>
      <c r="O7" s="154">
        <v>8180770.6500000004</v>
      </c>
      <c r="P7" s="154">
        <v>6135577.9800000004</v>
      </c>
      <c r="Q7" s="193">
        <f>O7/$B7</f>
        <v>0.91571027798031701</v>
      </c>
      <c r="R7" s="142">
        <v>0</v>
      </c>
      <c r="S7" s="140">
        <v>0</v>
      </c>
      <c r="T7" s="143">
        <v>0</v>
      </c>
      <c r="U7" s="142">
        <v>0</v>
      </c>
      <c r="V7" s="140">
        <v>0</v>
      </c>
      <c r="W7" s="143">
        <v>0</v>
      </c>
      <c r="X7" s="142">
        <v>1</v>
      </c>
      <c r="Y7" s="140">
        <v>8180770.6500000004</v>
      </c>
      <c r="Z7" s="140">
        <v>6135577.9800000004</v>
      </c>
      <c r="AA7" s="193">
        <f t="shared" ref="AA7:AA60" si="2">Y7/B7</f>
        <v>0.91571027798031701</v>
      </c>
      <c r="AB7" s="142">
        <v>0</v>
      </c>
      <c r="AC7" s="144">
        <v>0</v>
      </c>
      <c r="AD7" s="140">
        <v>0</v>
      </c>
      <c r="AE7" s="140">
        <v>0</v>
      </c>
      <c r="AF7" s="193">
        <f t="shared" ref="AF7:AF60" si="3">AD7/B7</f>
        <v>0</v>
      </c>
      <c r="AG7" s="144">
        <v>0</v>
      </c>
      <c r="AH7" s="143">
        <v>0</v>
      </c>
      <c r="AI7" s="142">
        <v>1</v>
      </c>
      <c r="AJ7" s="140">
        <v>510000</v>
      </c>
      <c r="AK7" s="140">
        <v>382500</v>
      </c>
      <c r="AL7" s="140">
        <v>510000</v>
      </c>
      <c r="AM7" s="140">
        <v>382500</v>
      </c>
      <c r="AN7" s="193">
        <f t="shared" ref="AN7:AN60" si="4">AJ7/B7</f>
        <v>5.7086582884457428E-2</v>
      </c>
      <c r="AO7" s="142">
        <v>0</v>
      </c>
      <c r="AP7" s="140">
        <v>0</v>
      </c>
      <c r="AQ7" s="140">
        <v>0</v>
      </c>
      <c r="AR7" s="193">
        <f t="shared" ref="AR7:AR60" si="5">AP7/B7</f>
        <v>0</v>
      </c>
      <c r="AS7" s="214"/>
      <c r="AT7" s="214"/>
      <c r="AU7" s="214"/>
      <c r="AV7" s="214"/>
      <c r="AW7" s="214"/>
      <c r="AX7" s="214"/>
    </row>
    <row r="8" spans="1:50" x14ac:dyDescent="0.2">
      <c r="A8" s="166" t="s">
        <v>17</v>
      </c>
      <c r="B8" s="175">
        <v>17036980.352666665</v>
      </c>
      <c r="C8" s="76">
        <v>349</v>
      </c>
      <c r="D8" s="77">
        <v>20674049.059999999</v>
      </c>
      <c r="E8" s="92">
        <v>15505536.794999998</v>
      </c>
      <c r="F8" s="193">
        <f t="shared" si="0"/>
        <v>1.2134808300558997</v>
      </c>
      <c r="G8" s="79">
        <v>270</v>
      </c>
      <c r="H8" s="77">
        <v>16070035.979999999</v>
      </c>
      <c r="I8" s="77">
        <v>12052526.984999999</v>
      </c>
      <c r="J8" s="193">
        <f t="shared" si="1"/>
        <v>0.94324438059733295</v>
      </c>
      <c r="K8" s="79">
        <v>70</v>
      </c>
      <c r="L8" s="77">
        <v>4227865.08</v>
      </c>
      <c r="M8" s="78">
        <v>3170898.8099999996</v>
      </c>
      <c r="N8" s="79">
        <v>279</v>
      </c>
      <c r="O8" s="77">
        <v>15588404.68</v>
      </c>
      <c r="P8" s="77">
        <v>11691303.470000001</v>
      </c>
      <c r="Q8" s="193">
        <f t="shared" ref="Q8:Q27" si="6">O8/$B8</f>
        <v>0.91497462327941637</v>
      </c>
      <c r="R8" s="79">
        <v>9</v>
      </c>
      <c r="S8" s="77">
        <v>375098</v>
      </c>
      <c r="T8" s="78">
        <v>281323.5</v>
      </c>
      <c r="U8" s="79">
        <v>14</v>
      </c>
      <c r="V8" s="77">
        <v>43299.31</v>
      </c>
      <c r="W8" s="78">
        <v>32474.482500000002</v>
      </c>
      <c r="X8" s="79">
        <v>270</v>
      </c>
      <c r="Y8" s="77">
        <v>15170007.370000001</v>
      </c>
      <c r="Z8" s="77">
        <v>11377505.487500001</v>
      </c>
      <c r="AA8" s="193">
        <f t="shared" si="2"/>
        <v>0.8904164385929787</v>
      </c>
      <c r="AB8" s="79">
        <v>241</v>
      </c>
      <c r="AC8" s="80">
        <v>244</v>
      </c>
      <c r="AD8" s="77">
        <v>13503464.43</v>
      </c>
      <c r="AE8" s="77">
        <v>10127598.322500002</v>
      </c>
      <c r="AF8" s="193">
        <f t="shared" si="3"/>
        <v>0.79259728839720167</v>
      </c>
      <c r="AG8" s="80">
        <v>1</v>
      </c>
      <c r="AH8" s="78">
        <v>59760</v>
      </c>
      <c r="AI8" s="79">
        <v>241</v>
      </c>
      <c r="AJ8" s="77">
        <v>13565460.640000001</v>
      </c>
      <c r="AK8" s="77">
        <v>10174095.42</v>
      </c>
      <c r="AL8" s="77">
        <v>11895412.220000001</v>
      </c>
      <c r="AM8" s="77">
        <v>8921559.1600000001</v>
      </c>
      <c r="AN8" s="193">
        <f t="shared" si="4"/>
        <v>0.79623620848260857</v>
      </c>
      <c r="AO8" s="79">
        <v>201</v>
      </c>
      <c r="AP8" s="77">
        <v>10787549.890000001</v>
      </c>
      <c r="AQ8" s="77">
        <v>8090662.3499999996</v>
      </c>
      <c r="AR8" s="193">
        <f t="shared" si="5"/>
        <v>0.63318438283645195</v>
      </c>
      <c r="AS8" s="214"/>
      <c r="AT8" s="214"/>
      <c r="AU8" s="214"/>
      <c r="AV8" s="214"/>
      <c r="AW8" s="214"/>
      <c r="AX8" s="214"/>
    </row>
    <row r="9" spans="1:50" s="82" customFormat="1" ht="25.5" x14ac:dyDescent="0.2">
      <c r="A9" s="166" t="s">
        <v>18</v>
      </c>
      <c r="B9" s="175">
        <v>10633750</v>
      </c>
      <c r="C9" s="102">
        <v>5</v>
      </c>
      <c r="D9" s="98">
        <v>16285508.65</v>
      </c>
      <c r="E9" s="99">
        <v>12214131.487500001</v>
      </c>
      <c r="F9" s="193">
        <f t="shared" si="0"/>
        <v>1.5314925261549313</v>
      </c>
      <c r="G9" s="100">
        <v>2</v>
      </c>
      <c r="H9" s="98">
        <v>4194998.17</v>
      </c>
      <c r="I9" s="98">
        <v>3146248.6274999999</v>
      </c>
      <c r="J9" s="193">
        <f t="shared" si="1"/>
        <v>0.39449847607852356</v>
      </c>
      <c r="K9" s="100">
        <v>3</v>
      </c>
      <c r="L9" s="98">
        <v>12090510.48</v>
      </c>
      <c r="M9" s="103">
        <v>9067882.8599999994</v>
      </c>
      <c r="N9" s="100">
        <v>0</v>
      </c>
      <c r="O9" s="98">
        <v>0</v>
      </c>
      <c r="P9" s="98">
        <v>0</v>
      </c>
      <c r="Q9" s="193">
        <f t="shared" si="6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3">
        <f t="shared" si="2"/>
        <v>0</v>
      </c>
      <c r="AB9" s="100">
        <v>0</v>
      </c>
      <c r="AC9" s="101">
        <v>0</v>
      </c>
      <c r="AD9" s="98">
        <v>0</v>
      </c>
      <c r="AE9" s="98">
        <v>0</v>
      </c>
      <c r="AF9" s="193">
        <f t="shared" si="3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3">
        <f t="shared" si="4"/>
        <v>0</v>
      </c>
      <c r="AO9" s="100">
        <v>0</v>
      </c>
      <c r="AP9" s="98">
        <v>0</v>
      </c>
      <c r="AQ9" s="98">
        <v>0</v>
      </c>
      <c r="AR9" s="193">
        <f t="shared" si="5"/>
        <v>0</v>
      </c>
      <c r="AS9" s="214"/>
      <c r="AT9" s="214"/>
      <c r="AU9" s="214"/>
      <c r="AV9" s="214"/>
      <c r="AW9" s="214"/>
      <c r="AX9" s="214"/>
    </row>
    <row r="10" spans="1:50" s="82" customFormat="1" ht="25.5" x14ac:dyDescent="0.2">
      <c r="A10" s="166" t="s">
        <v>19</v>
      </c>
      <c r="B10" s="175">
        <v>158768248.46750176</v>
      </c>
      <c r="C10" s="79">
        <v>58</v>
      </c>
      <c r="D10" s="104">
        <v>185561278.26000002</v>
      </c>
      <c r="E10" s="104">
        <v>139170958.69499999</v>
      </c>
      <c r="F10" s="193">
        <f t="shared" si="0"/>
        <v>1.1687555921987922</v>
      </c>
      <c r="G10" s="79">
        <v>38</v>
      </c>
      <c r="H10" s="104">
        <v>146508901.42999998</v>
      </c>
      <c r="I10" s="104">
        <v>109881676.07250001</v>
      </c>
      <c r="J10" s="193">
        <f t="shared" si="1"/>
        <v>0.92278464267361904</v>
      </c>
      <c r="K10" s="79">
        <v>15</v>
      </c>
      <c r="L10" s="104">
        <v>13419176.25</v>
      </c>
      <c r="M10" s="78">
        <v>10064382.1875</v>
      </c>
      <c r="N10" s="100">
        <v>34</v>
      </c>
      <c r="O10" s="104">
        <v>122315097.73999999</v>
      </c>
      <c r="P10" s="104">
        <v>91736323.219999999</v>
      </c>
      <c r="Q10" s="193">
        <f t="shared" si="6"/>
        <v>0.77040024640088312</v>
      </c>
      <c r="R10" s="79">
        <v>0</v>
      </c>
      <c r="S10" s="104">
        <v>0</v>
      </c>
      <c r="T10" s="78">
        <v>0</v>
      </c>
      <c r="U10" s="100">
        <v>18</v>
      </c>
      <c r="V10" s="104">
        <v>953373.08000000007</v>
      </c>
      <c r="W10" s="104">
        <v>715029.81</v>
      </c>
      <c r="X10" s="100">
        <v>34</v>
      </c>
      <c r="Y10" s="104">
        <v>121361724.66000001</v>
      </c>
      <c r="Z10" s="104">
        <v>91021293.409999996</v>
      </c>
      <c r="AA10" s="193">
        <f t="shared" si="2"/>
        <v>0.764395436943058</v>
      </c>
      <c r="AB10" s="100">
        <v>31</v>
      </c>
      <c r="AC10" s="101">
        <v>45</v>
      </c>
      <c r="AD10" s="104">
        <v>92446101.680000007</v>
      </c>
      <c r="AE10" s="104">
        <v>69334576.25999999</v>
      </c>
      <c r="AF10" s="193">
        <f t="shared" si="3"/>
        <v>0.58227071579064993</v>
      </c>
      <c r="AG10" s="100">
        <v>1</v>
      </c>
      <c r="AH10" s="78">
        <v>0</v>
      </c>
      <c r="AI10" s="100">
        <v>31</v>
      </c>
      <c r="AJ10" s="104">
        <v>105350468.65000001</v>
      </c>
      <c r="AK10" s="104">
        <v>79012851.349999994</v>
      </c>
      <c r="AL10" s="104">
        <v>103484882.22999999</v>
      </c>
      <c r="AM10" s="104">
        <v>77613661.609999999</v>
      </c>
      <c r="AN10" s="193">
        <f t="shared" si="4"/>
        <v>0.66354872379639673</v>
      </c>
      <c r="AO10" s="100">
        <v>27</v>
      </c>
      <c r="AP10" s="104">
        <v>77455816.660000011</v>
      </c>
      <c r="AQ10" s="104">
        <v>58091862.380000003</v>
      </c>
      <c r="AR10" s="193">
        <f t="shared" si="5"/>
        <v>0.48785457676604921</v>
      </c>
      <c r="AS10" s="214"/>
      <c r="AT10" s="214"/>
      <c r="AU10" s="214"/>
      <c r="AV10" s="214"/>
      <c r="AW10" s="214"/>
      <c r="AX10" s="214"/>
    </row>
    <row r="11" spans="1:50" s="132" customFormat="1" hidden="1" outlineLevel="1" collapsed="1" x14ac:dyDescent="0.2">
      <c r="A11" s="167" t="s">
        <v>20</v>
      </c>
      <c r="B11" s="176">
        <v>87483075.640000537</v>
      </c>
      <c r="C11" s="76">
        <v>15</v>
      </c>
      <c r="D11" s="77">
        <v>91804817.5</v>
      </c>
      <c r="E11" s="92">
        <v>68853613.125</v>
      </c>
      <c r="F11" s="193">
        <f t="shared" si="0"/>
        <v>1.0494008907252388</v>
      </c>
      <c r="G11" s="79">
        <v>14</v>
      </c>
      <c r="H11" s="77">
        <v>85778346.5</v>
      </c>
      <c r="I11" s="77">
        <v>64333759.875</v>
      </c>
      <c r="J11" s="193">
        <f t="shared" si="1"/>
        <v>0.9805136121755067</v>
      </c>
      <c r="K11" s="79">
        <v>1</v>
      </c>
      <c r="L11" s="77">
        <v>6026471</v>
      </c>
      <c r="M11" s="78">
        <v>4519853.25</v>
      </c>
      <c r="N11" s="79">
        <v>14</v>
      </c>
      <c r="O11" s="77">
        <v>83848395.319999993</v>
      </c>
      <c r="P11" s="77">
        <v>62886296.460000001</v>
      </c>
      <c r="Q11" s="193">
        <f t="shared" si="6"/>
        <v>0.95845276022350279</v>
      </c>
      <c r="R11" s="79">
        <v>0</v>
      </c>
      <c r="S11" s="77">
        <v>0</v>
      </c>
      <c r="T11" s="78">
        <v>0</v>
      </c>
      <c r="U11" s="79">
        <v>11</v>
      </c>
      <c r="V11" s="77">
        <v>704571.15</v>
      </c>
      <c r="W11" s="78">
        <v>528428.36250000005</v>
      </c>
      <c r="X11" s="79">
        <v>14</v>
      </c>
      <c r="Y11" s="77">
        <v>83143824.170000002</v>
      </c>
      <c r="Z11" s="77">
        <v>62357868.097499996</v>
      </c>
      <c r="AA11" s="193">
        <f t="shared" si="2"/>
        <v>0.95039896073319508</v>
      </c>
      <c r="AB11" s="79">
        <v>13</v>
      </c>
      <c r="AC11" s="80">
        <v>21</v>
      </c>
      <c r="AD11" s="77">
        <v>64722446.210000001</v>
      </c>
      <c r="AE11" s="77">
        <v>48541834.657499999</v>
      </c>
      <c r="AF11" s="193">
        <f t="shared" si="3"/>
        <v>0.73982819804298783</v>
      </c>
      <c r="AG11" s="80">
        <v>1</v>
      </c>
      <c r="AH11" s="78">
        <v>0</v>
      </c>
      <c r="AI11" s="79">
        <v>14</v>
      </c>
      <c r="AJ11" s="77">
        <v>74854294.629999995</v>
      </c>
      <c r="AK11" s="77">
        <v>56140720.909999996</v>
      </c>
      <c r="AL11" s="77">
        <v>73735508.640000001</v>
      </c>
      <c r="AM11" s="77">
        <v>55301631.439999998</v>
      </c>
      <c r="AN11" s="193">
        <f t="shared" si="4"/>
        <v>0.85564315248850042</v>
      </c>
      <c r="AO11" s="79">
        <v>11</v>
      </c>
      <c r="AP11" s="77">
        <v>50050209.090000004</v>
      </c>
      <c r="AQ11" s="77">
        <v>37537656.770000003</v>
      </c>
      <c r="AR11" s="193">
        <f t="shared" si="5"/>
        <v>0.57211304842505073</v>
      </c>
      <c r="AS11" s="214"/>
      <c r="AT11" s="214"/>
      <c r="AU11" s="214"/>
      <c r="AV11" s="214"/>
      <c r="AW11" s="214"/>
      <c r="AX11" s="214"/>
    </row>
    <row r="12" spans="1:50" s="132" customFormat="1" ht="25.5" hidden="1" outlineLevel="1" x14ac:dyDescent="0.2">
      <c r="A12" s="167" t="s">
        <v>21</v>
      </c>
      <c r="B12" s="176">
        <v>69850901.103767976</v>
      </c>
      <c r="C12" s="76">
        <v>22</v>
      </c>
      <c r="D12" s="77">
        <v>92933936.660000011</v>
      </c>
      <c r="E12" s="92">
        <v>69700452.495000005</v>
      </c>
      <c r="F12" s="193">
        <f t="shared" si="0"/>
        <v>1.3304615286485812</v>
      </c>
      <c r="G12" s="79">
        <v>12</v>
      </c>
      <c r="H12" s="77">
        <v>60189492.329999998</v>
      </c>
      <c r="I12" s="77">
        <v>45142119.247500002</v>
      </c>
      <c r="J12" s="193">
        <f t="shared" si="1"/>
        <v>0.86168526645897758</v>
      </c>
      <c r="K12" s="79">
        <v>5</v>
      </c>
      <c r="L12" s="77">
        <v>7111243.75</v>
      </c>
      <c r="M12" s="78">
        <v>5333432.8125</v>
      </c>
      <c r="N12" s="79">
        <v>8</v>
      </c>
      <c r="O12" s="77">
        <v>37937711.219999999</v>
      </c>
      <c r="P12" s="77">
        <v>28453283.379999999</v>
      </c>
      <c r="Q12" s="193">
        <f t="shared" si="6"/>
        <v>0.54312414901621819</v>
      </c>
      <c r="R12" s="79">
        <v>0</v>
      </c>
      <c r="S12" s="77">
        <v>0</v>
      </c>
      <c r="T12" s="78">
        <v>0</v>
      </c>
      <c r="U12" s="79">
        <v>7</v>
      </c>
      <c r="V12" s="77">
        <v>248801.93000000002</v>
      </c>
      <c r="W12" s="78">
        <v>186601.44750000001</v>
      </c>
      <c r="X12" s="79">
        <v>8</v>
      </c>
      <c r="Y12" s="77">
        <v>37688909.289999999</v>
      </c>
      <c r="Z12" s="77">
        <v>28266681.932499997</v>
      </c>
      <c r="AA12" s="193">
        <f t="shared" si="2"/>
        <v>0.539562248939505</v>
      </c>
      <c r="AB12" s="79">
        <v>6</v>
      </c>
      <c r="AC12" s="80">
        <v>12</v>
      </c>
      <c r="AD12" s="77">
        <v>27194664.77</v>
      </c>
      <c r="AE12" s="77">
        <v>20395998.577500001</v>
      </c>
      <c r="AF12" s="193">
        <f t="shared" si="3"/>
        <v>0.38932446597361126</v>
      </c>
      <c r="AG12" s="80">
        <v>0</v>
      </c>
      <c r="AH12" s="78">
        <v>0</v>
      </c>
      <c r="AI12" s="79">
        <v>7</v>
      </c>
      <c r="AJ12" s="77">
        <v>29978347.619999997</v>
      </c>
      <c r="AK12" s="77">
        <v>22483760.690000001</v>
      </c>
      <c r="AL12" s="77">
        <v>29749373.59</v>
      </c>
      <c r="AM12" s="77">
        <v>22312030.170000002</v>
      </c>
      <c r="AN12" s="193">
        <f t="shared" si="4"/>
        <v>0.4291762474970115</v>
      </c>
      <c r="AO12" s="79">
        <v>6</v>
      </c>
      <c r="AP12" s="77">
        <v>26887781.170000002</v>
      </c>
      <c r="AQ12" s="77">
        <v>20165835.859999999</v>
      </c>
      <c r="AR12" s="193">
        <f t="shared" si="5"/>
        <v>0.38493105665246158</v>
      </c>
      <c r="AS12" s="214"/>
      <c r="AT12" s="214"/>
      <c r="AU12" s="214"/>
      <c r="AV12" s="214"/>
      <c r="AW12" s="214"/>
      <c r="AX12" s="214"/>
    </row>
    <row r="13" spans="1:50" s="133" customFormat="1" ht="25.5" hidden="1" outlineLevel="1" x14ac:dyDescent="0.2">
      <c r="A13" s="167" t="s">
        <v>22</v>
      </c>
      <c r="B13" s="176">
        <v>1434271.7237332533</v>
      </c>
      <c r="C13" s="76">
        <v>21</v>
      </c>
      <c r="D13" s="77">
        <v>822524.1</v>
      </c>
      <c r="E13" s="92">
        <v>616893.07500000007</v>
      </c>
      <c r="F13" s="193">
        <f t="shared" si="0"/>
        <v>0.57347857200939523</v>
      </c>
      <c r="G13" s="79">
        <v>12</v>
      </c>
      <c r="H13" s="77">
        <v>541062.60000000009</v>
      </c>
      <c r="I13" s="77">
        <v>405796.95000000007</v>
      </c>
      <c r="J13" s="193">
        <f t="shared" si="1"/>
        <v>0.37723856020229762</v>
      </c>
      <c r="K13" s="79">
        <v>9</v>
      </c>
      <c r="L13" s="77">
        <v>281461.5</v>
      </c>
      <c r="M13" s="78">
        <v>211096.125</v>
      </c>
      <c r="N13" s="79">
        <v>12</v>
      </c>
      <c r="O13" s="77">
        <v>528991.19999999995</v>
      </c>
      <c r="P13" s="77">
        <v>396743.38</v>
      </c>
      <c r="Q13" s="193">
        <f t="shared" si="6"/>
        <v>0.3688221633646192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12</v>
      </c>
      <c r="Y13" s="77">
        <v>528991.19999999995</v>
      </c>
      <c r="Z13" s="77">
        <v>396743.38</v>
      </c>
      <c r="AA13" s="193">
        <f t="shared" si="2"/>
        <v>0.3688221633646192</v>
      </c>
      <c r="AB13" s="79">
        <v>12</v>
      </c>
      <c r="AC13" s="80">
        <v>12</v>
      </c>
      <c r="AD13" s="77">
        <v>528990.69999999995</v>
      </c>
      <c r="AE13" s="77">
        <v>396743.02500000002</v>
      </c>
      <c r="AF13" s="193">
        <f t="shared" si="3"/>
        <v>0.36882181475564108</v>
      </c>
      <c r="AG13" s="80">
        <v>0</v>
      </c>
      <c r="AH13" s="78">
        <v>0</v>
      </c>
      <c r="AI13" s="79">
        <v>10</v>
      </c>
      <c r="AJ13" s="77">
        <v>517826.4</v>
      </c>
      <c r="AK13" s="77">
        <v>388369.75</v>
      </c>
      <c r="AL13" s="77">
        <v>0</v>
      </c>
      <c r="AM13" s="77">
        <v>0</v>
      </c>
      <c r="AN13" s="193">
        <f t="shared" si="4"/>
        <v>0.36103786432612239</v>
      </c>
      <c r="AO13" s="79">
        <v>10</v>
      </c>
      <c r="AP13" s="77">
        <v>517826.4</v>
      </c>
      <c r="AQ13" s="77">
        <v>388369.75</v>
      </c>
      <c r="AR13" s="193">
        <f t="shared" si="5"/>
        <v>0.36103786432612239</v>
      </c>
      <c r="AS13" s="214"/>
      <c r="AT13" s="214"/>
      <c r="AU13" s="214"/>
      <c r="AV13" s="214"/>
      <c r="AW13" s="214"/>
      <c r="AX13" s="214"/>
    </row>
    <row r="14" spans="1:50" ht="36.75" customHeight="1" collapsed="1" x14ac:dyDescent="0.2">
      <c r="A14" s="166" t="s">
        <v>23</v>
      </c>
      <c r="B14" s="175">
        <v>26126011.012666672</v>
      </c>
      <c r="C14" s="76">
        <v>13</v>
      </c>
      <c r="D14" s="77">
        <v>30276905.75</v>
      </c>
      <c r="E14" s="92">
        <v>22707679.3125</v>
      </c>
      <c r="F14" s="193">
        <f t="shared" si="0"/>
        <v>1.1588797744638801</v>
      </c>
      <c r="G14" s="79">
        <v>11</v>
      </c>
      <c r="H14" s="77">
        <v>25712899.84</v>
      </c>
      <c r="I14" s="77">
        <v>19284674.879999999</v>
      </c>
      <c r="J14" s="193">
        <f t="shared" si="1"/>
        <v>0.9841877440660044</v>
      </c>
      <c r="K14" s="79">
        <v>2</v>
      </c>
      <c r="L14" s="77">
        <v>4564005.91</v>
      </c>
      <c r="M14" s="78">
        <v>3423004.4325000001</v>
      </c>
      <c r="N14" s="79">
        <v>9</v>
      </c>
      <c r="O14" s="77">
        <v>18132627.199999999</v>
      </c>
      <c r="P14" s="77">
        <v>13599470.370000001</v>
      </c>
      <c r="Q14" s="193">
        <f t="shared" si="6"/>
        <v>0.69404499566385236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9</v>
      </c>
      <c r="Y14" s="77">
        <v>18132627.199999999</v>
      </c>
      <c r="Z14" s="77">
        <v>13599470.370000001</v>
      </c>
      <c r="AA14" s="193">
        <f t="shared" si="2"/>
        <v>0.69404499566385236</v>
      </c>
      <c r="AB14" s="79">
        <v>8</v>
      </c>
      <c r="AC14" s="80">
        <v>9</v>
      </c>
      <c r="AD14" s="77">
        <v>13807495.290000001</v>
      </c>
      <c r="AE14" s="77">
        <v>10355621.467500001</v>
      </c>
      <c r="AF14" s="193">
        <f t="shared" si="3"/>
        <v>0.52849611382716299</v>
      </c>
      <c r="AG14" s="80">
        <v>0</v>
      </c>
      <c r="AH14" s="78">
        <v>0</v>
      </c>
      <c r="AI14" s="79">
        <v>8</v>
      </c>
      <c r="AJ14" s="77">
        <v>15366199.130000001</v>
      </c>
      <c r="AK14" s="77">
        <v>11524649.310000001</v>
      </c>
      <c r="AL14" s="77">
        <v>13189211.35</v>
      </c>
      <c r="AM14" s="77">
        <v>9891908.4900000002</v>
      </c>
      <c r="AN14" s="193">
        <f t="shared" si="4"/>
        <v>0.58815710988370962</v>
      </c>
      <c r="AO14" s="79">
        <v>8</v>
      </c>
      <c r="AP14" s="77">
        <v>13880641.57</v>
      </c>
      <c r="AQ14" s="77">
        <v>10410481.140000001</v>
      </c>
      <c r="AR14" s="193">
        <f t="shared" si="5"/>
        <v>0.53129586308718346</v>
      </c>
      <c r="AS14" s="214"/>
      <c r="AT14" s="214"/>
      <c r="AU14" s="214"/>
      <c r="AV14" s="214"/>
      <c r="AW14" s="214"/>
      <c r="AX14" s="214"/>
    </row>
    <row r="15" spans="1:50" x14ac:dyDescent="0.2">
      <c r="A15" s="166" t="s">
        <v>24</v>
      </c>
      <c r="B15" s="175">
        <v>64536762.447999999</v>
      </c>
      <c r="C15" s="76">
        <v>207</v>
      </c>
      <c r="D15" s="77">
        <v>71015925.830000013</v>
      </c>
      <c r="E15" s="92">
        <v>35507962.915000007</v>
      </c>
      <c r="F15" s="193">
        <f t="shared" si="0"/>
        <v>1.1003949243227154</v>
      </c>
      <c r="G15" s="79">
        <v>207</v>
      </c>
      <c r="H15" s="77">
        <v>71015925.830000013</v>
      </c>
      <c r="I15" s="77">
        <v>35507962.915000007</v>
      </c>
      <c r="J15" s="193">
        <f t="shared" si="1"/>
        <v>1.1003949243227154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3">
        <f t="shared" si="6"/>
        <v>0.90623030008863503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3">
        <f t="shared" si="2"/>
        <v>0.85192935180627216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3">
        <f t="shared" si="3"/>
        <v>0.68712261489302895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3">
        <f t="shared" si="4"/>
        <v>0.83164066361781497</v>
      </c>
      <c r="AO15" s="79">
        <v>154</v>
      </c>
      <c r="AP15" s="77">
        <v>53671395.950000003</v>
      </c>
      <c r="AQ15" s="77">
        <v>26835697.870000001</v>
      </c>
      <c r="AR15" s="193">
        <f t="shared" si="5"/>
        <v>0.83164066361781497</v>
      </c>
      <c r="AS15" s="214"/>
      <c r="AT15" s="214"/>
      <c r="AU15" s="214"/>
      <c r="AV15" s="214"/>
      <c r="AW15" s="214"/>
      <c r="AX15" s="214"/>
    </row>
    <row r="16" spans="1:50" x14ac:dyDescent="0.2">
      <c r="A16" s="166" t="s">
        <v>25</v>
      </c>
      <c r="B16" s="175">
        <v>4253500</v>
      </c>
      <c r="C16" s="76">
        <v>3</v>
      </c>
      <c r="D16" s="77">
        <v>2700000</v>
      </c>
      <c r="E16" s="92">
        <v>2025000</v>
      </c>
      <c r="F16" s="193">
        <f t="shared" si="0"/>
        <v>0.63477136475843421</v>
      </c>
      <c r="G16" s="79">
        <v>3</v>
      </c>
      <c r="H16" s="77">
        <v>2700000</v>
      </c>
      <c r="I16" s="77">
        <v>2025000</v>
      </c>
      <c r="J16" s="193">
        <f t="shared" si="1"/>
        <v>0.63477136475843421</v>
      </c>
      <c r="K16" s="79">
        <v>0</v>
      </c>
      <c r="L16" s="77">
        <v>0</v>
      </c>
      <c r="M16" s="78">
        <v>0</v>
      </c>
      <c r="N16" s="79">
        <v>3</v>
      </c>
      <c r="O16" s="77">
        <v>2700000</v>
      </c>
      <c r="P16" s="77">
        <v>2025000</v>
      </c>
      <c r="Q16" s="193">
        <f t="shared" si="6"/>
        <v>0.63477136475843421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3</v>
      </c>
      <c r="Y16" s="77">
        <v>2700000</v>
      </c>
      <c r="Z16" s="77">
        <v>2025000</v>
      </c>
      <c r="AA16" s="193">
        <f t="shared" si="2"/>
        <v>0.63477136475843421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3">
        <f t="shared" si="3"/>
        <v>6.6686164335253317E-2</v>
      </c>
      <c r="AG16" s="80">
        <v>0</v>
      </c>
      <c r="AH16" s="78">
        <v>0</v>
      </c>
      <c r="AI16" s="79">
        <v>1</v>
      </c>
      <c r="AJ16" s="77">
        <v>283649.59999999998</v>
      </c>
      <c r="AK16" s="77">
        <v>212737.2</v>
      </c>
      <c r="AL16" s="77">
        <v>0</v>
      </c>
      <c r="AM16" s="77">
        <v>0</v>
      </c>
      <c r="AN16" s="193">
        <f t="shared" si="4"/>
        <v>6.6686164335253317E-2</v>
      </c>
      <c r="AO16" s="79">
        <v>1</v>
      </c>
      <c r="AP16" s="77">
        <v>283649.59999999998</v>
      </c>
      <c r="AQ16" s="77">
        <v>212737.2</v>
      </c>
      <c r="AR16" s="193">
        <f t="shared" si="5"/>
        <v>6.6686164335253317E-2</v>
      </c>
      <c r="AS16" s="214"/>
      <c r="AT16" s="214"/>
      <c r="AU16" s="214"/>
      <c r="AV16" s="214"/>
      <c r="AW16" s="214"/>
      <c r="AX16" s="214"/>
    </row>
    <row r="17" spans="1:50" ht="25.5" x14ac:dyDescent="0.2">
      <c r="A17" s="166" t="s">
        <v>26</v>
      </c>
      <c r="B17" s="175">
        <v>58419044.636333346</v>
      </c>
      <c r="C17" s="76">
        <v>377</v>
      </c>
      <c r="D17" s="77">
        <v>92488422.609999999</v>
      </c>
      <c r="E17" s="92">
        <v>69366316.957499996</v>
      </c>
      <c r="F17" s="193">
        <f t="shared" si="0"/>
        <v>1.5831895777439233</v>
      </c>
      <c r="G17" s="79">
        <v>227</v>
      </c>
      <c r="H17" s="77">
        <v>55044931.490000002</v>
      </c>
      <c r="I17" s="77">
        <v>41283698.6175</v>
      </c>
      <c r="J17" s="193">
        <f t="shared" si="1"/>
        <v>0.94224292493419459</v>
      </c>
      <c r="K17" s="79">
        <v>119</v>
      </c>
      <c r="L17" s="77">
        <v>29662291.18</v>
      </c>
      <c r="M17" s="78">
        <v>22246718.384999998</v>
      </c>
      <c r="N17" s="79">
        <v>140</v>
      </c>
      <c r="O17" s="77">
        <v>28950893.91</v>
      </c>
      <c r="P17" s="77">
        <v>21713170.009999998</v>
      </c>
      <c r="Q17" s="193">
        <f t="shared" si="6"/>
        <v>0.49557287508248943</v>
      </c>
      <c r="R17" s="79">
        <v>13</v>
      </c>
      <c r="S17" s="77">
        <v>2492634.02</v>
      </c>
      <c r="T17" s="78">
        <v>1869475.48</v>
      </c>
      <c r="U17" s="79">
        <v>9</v>
      </c>
      <c r="V17" s="77">
        <v>121810.5</v>
      </c>
      <c r="W17" s="78">
        <v>91357.875</v>
      </c>
      <c r="X17" s="79">
        <v>127</v>
      </c>
      <c r="Y17" s="77">
        <v>26336449.390000001</v>
      </c>
      <c r="Z17" s="77">
        <v>19752336.655000001</v>
      </c>
      <c r="AA17" s="193">
        <f t="shared" si="2"/>
        <v>0.45081958381805198</v>
      </c>
      <c r="AB17" s="79">
        <v>96</v>
      </c>
      <c r="AC17" s="80">
        <v>100</v>
      </c>
      <c r="AD17" s="77">
        <v>18386554.520000003</v>
      </c>
      <c r="AE17" s="77">
        <v>13789915.890000001</v>
      </c>
      <c r="AF17" s="193">
        <f t="shared" si="3"/>
        <v>0.31473562490552276</v>
      </c>
      <c r="AG17" s="80">
        <v>1</v>
      </c>
      <c r="AH17" s="78">
        <v>117000</v>
      </c>
      <c r="AI17" s="79">
        <v>116</v>
      </c>
      <c r="AJ17" s="78">
        <v>21651315.080000002</v>
      </c>
      <c r="AK17" s="104">
        <v>16238485.959999999</v>
      </c>
      <c r="AL17" s="77">
        <v>19632685.120000001</v>
      </c>
      <c r="AM17" s="77">
        <v>14724513.580000002</v>
      </c>
      <c r="AN17" s="193">
        <f t="shared" si="4"/>
        <v>0.37062083460594814</v>
      </c>
      <c r="AO17" s="79">
        <v>76</v>
      </c>
      <c r="AP17" s="77">
        <v>13684458.609999999</v>
      </c>
      <c r="AQ17" s="77">
        <v>10263343.699999999</v>
      </c>
      <c r="AR17" s="193">
        <f t="shared" si="5"/>
        <v>0.23424653202029666</v>
      </c>
      <c r="AS17" s="214"/>
      <c r="AT17" s="214"/>
      <c r="AU17" s="214"/>
      <c r="AV17" s="214"/>
      <c r="AW17" s="214"/>
      <c r="AX17" s="214"/>
    </row>
    <row r="18" spans="1:50" x14ac:dyDescent="0.2">
      <c r="A18" s="166" t="s">
        <v>27</v>
      </c>
      <c r="B18" s="175">
        <v>37513292.004522532</v>
      </c>
      <c r="C18" s="76">
        <v>499</v>
      </c>
      <c r="D18" s="77">
        <v>63798204.24000001</v>
      </c>
      <c r="E18" s="92">
        <v>47848653.180000007</v>
      </c>
      <c r="F18" s="193">
        <f t="shared" si="0"/>
        <v>1.7006826335664866</v>
      </c>
      <c r="G18" s="79">
        <v>294</v>
      </c>
      <c r="H18" s="77">
        <v>37163792.839999996</v>
      </c>
      <c r="I18" s="77">
        <v>27872844.629999995</v>
      </c>
      <c r="J18" s="193">
        <f t="shared" si="1"/>
        <v>0.99068332460717123</v>
      </c>
      <c r="K18" s="79">
        <v>86</v>
      </c>
      <c r="L18" s="77">
        <v>10016335.27</v>
      </c>
      <c r="M18" s="78">
        <v>7512251.4525000006</v>
      </c>
      <c r="N18" s="79">
        <v>239</v>
      </c>
      <c r="O18" s="77">
        <v>23615476.329999998</v>
      </c>
      <c r="P18" s="77">
        <v>17711606.920000002</v>
      </c>
      <c r="Q18" s="193">
        <f t="shared" si="6"/>
        <v>0.62952289890082058</v>
      </c>
      <c r="R18" s="79">
        <v>12</v>
      </c>
      <c r="S18" s="77">
        <v>1240711.5</v>
      </c>
      <c r="T18" s="78">
        <v>930533.6100000001</v>
      </c>
      <c r="U18" s="79">
        <v>27</v>
      </c>
      <c r="V18" s="77">
        <v>299704.56</v>
      </c>
      <c r="W18" s="78">
        <v>224778.41999999998</v>
      </c>
      <c r="X18" s="79">
        <v>227</v>
      </c>
      <c r="Y18" s="77">
        <v>22075060.270000003</v>
      </c>
      <c r="Z18" s="77">
        <v>16556294.890000001</v>
      </c>
      <c r="AA18" s="193">
        <f t="shared" si="2"/>
        <v>0.5884596922962313</v>
      </c>
      <c r="AB18" s="79">
        <v>191</v>
      </c>
      <c r="AC18" s="80">
        <v>193</v>
      </c>
      <c r="AD18" s="77">
        <v>15211262.469999999</v>
      </c>
      <c r="AE18" s="77">
        <v>11408446.852499999</v>
      </c>
      <c r="AF18" s="193">
        <f t="shared" si="3"/>
        <v>0.40548993855740939</v>
      </c>
      <c r="AG18" s="80">
        <v>0</v>
      </c>
      <c r="AH18" s="78">
        <v>0</v>
      </c>
      <c r="AI18" s="79">
        <v>203</v>
      </c>
      <c r="AJ18" s="77">
        <v>16724610.780000001</v>
      </c>
      <c r="AK18" s="77">
        <v>12543457.780000001</v>
      </c>
      <c r="AL18" s="77">
        <v>14697852.640000001</v>
      </c>
      <c r="AM18" s="77">
        <v>11023389.300000001</v>
      </c>
      <c r="AN18" s="193">
        <f t="shared" si="4"/>
        <v>0.44583159425154456</v>
      </c>
      <c r="AO18" s="79">
        <v>168</v>
      </c>
      <c r="AP18" s="77">
        <v>12031792.65</v>
      </c>
      <c r="AQ18" s="77">
        <v>9023844.3200000003</v>
      </c>
      <c r="AR18" s="193">
        <f t="shared" si="5"/>
        <v>0.320734118683838</v>
      </c>
      <c r="AS18" s="214"/>
      <c r="AT18" s="214"/>
      <c r="AU18" s="214"/>
      <c r="AV18" s="214"/>
      <c r="AW18" s="214"/>
      <c r="AX18" s="214"/>
    </row>
    <row r="19" spans="1:50" ht="25.5" x14ac:dyDescent="0.2">
      <c r="A19" s="166" t="s">
        <v>28</v>
      </c>
      <c r="B19" s="175">
        <v>355876080.93400002</v>
      </c>
      <c r="C19" s="76">
        <v>3969</v>
      </c>
      <c r="D19" s="77">
        <v>350290101</v>
      </c>
      <c r="E19" s="92">
        <v>223277213.25</v>
      </c>
      <c r="F19" s="193">
        <f t="shared" si="0"/>
        <v>0.98430358140580965</v>
      </c>
      <c r="G19" s="117">
        <v>3969</v>
      </c>
      <c r="H19" s="116">
        <v>350290101</v>
      </c>
      <c r="I19" s="116">
        <v>223277213.25</v>
      </c>
      <c r="J19" s="193">
        <f t="shared" si="1"/>
        <v>0.98430358140580965</v>
      </c>
      <c r="K19" s="79">
        <v>112</v>
      </c>
      <c r="L19" s="77">
        <v>8478300</v>
      </c>
      <c r="M19" s="78">
        <v>4925912.5</v>
      </c>
      <c r="N19" s="79">
        <v>3765</v>
      </c>
      <c r="O19" s="77">
        <v>334998100</v>
      </c>
      <c r="P19" s="77">
        <v>213499825</v>
      </c>
      <c r="Q19" s="193">
        <f t="shared" si="6"/>
        <v>0.94133356510163435</v>
      </c>
      <c r="R19" s="79">
        <v>1</v>
      </c>
      <c r="S19" s="77">
        <v>117000</v>
      </c>
      <c r="T19" s="78">
        <v>58500</v>
      </c>
      <c r="U19" s="79">
        <v>1</v>
      </c>
      <c r="V19" s="77">
        <v>25150</v>
      </c>
      <c r="W19" s="78">
        <v>18862.5</v>
      </c>
      <c r="X19" s="79">
        <v>3764</v>
      </c>
      <c r="Y19" s="77">
        <v>334855950</v>
      </c>
      <c r="Z19" s="77">
        <v>213422462.5</v>
      </c>
      <c r="AA19" s="193">
        <f t="shared" si="2"/>
        <v>0.94093412830996537</v>
      </c>
      <c r="AB19" s="79">
        <v>3386</v>
      </c>
      <c r="AC19" s="80">
        <v>3476</v>
      </c>
      <c r="AD19" s="77">
        <v>295137462.5</v>
      </c>
      <c r="AE19" s="77">
        <v>183621496.875</v>
      </c>
      <c r="AF19" s="193">
        <f t="shared" si="3"/>
        <v>0.82932649400153291</v>
      </c>
      <c r="AG19" s="80">
        <v>3</v>
      </c>
      <c r="AH19" s="78">
        <v>160500</v>
      </c>
      <c r="AI19" s="79">
        <v>3201</v>
      </c>
      <c r="AJ19" s="77">
        <v>271724500</v>
      </c>
      <c r="AK19" s="77">
        <v>166073875</v>
      </c>
      <c r="AL19" s="77">
        <v>0</v>
      </c>
      <c r="AM19" s="77">
        <v>0</v>
      </c>
      <c r="AN19" s="193">
        <f t="shared" si="4"/>
        <v>0.76353684486705764</v>
      </c>
      <c r="AO19" s="79">
        <v>3197</v>
      </c>
      <c r="AP19" s="77">
        <v>271724500</v>
      </c>
      <c r="AQ19" s="77">
        <v>166073875</v>
      </c>
      <c r="AR19" s="193">
        <f t="shared" si="5"/>
        <v>0.76353684486705764</v>
      </c>
      <c r="AS19" s="214"/>
      <c r="AT19" s="214"/>
      <c r="AU19" s="214"/>
      <c r="AV19" s="214"/>
      <c r="AW19" s="214"/>
      <c r="AX19" s="214"/>
    </row>
    <row r="20" spans="1:50" hidden="1" outlineLevel="1" x14ac:dyDescent="0.2">
      <c r="A20" s="167" t="s">
        <v>224</v>
      </c>
      <c r="B20" s="176">
        <v>152251080.93399999</v>
      </c>
      <c r="C20" s="219">
        <v>2745</v>
      </c>
      <c r="D20" s="220">
        <v>157761450</v>
      </c>
      <c r="E20" s="221">
        <v>78880725</v>
      </c>
      <c r="F20" s="222">
        <f t="shared" si="0"/>
        <v>1.0361926433112729</v>
      </c>
      <c r="G20" s="223">
        <v>2745</v>
      </c>
      <c r="H20" s="224">
        <v>157761450</v>
      </c>
      <c r="I20" s="224">
        <v>78880725</v>
      </c>
      <c r="J20" s="222">
        <f t="shared" si="1"/>
        <v>1.0361926433112729</v>
      </c>
      <c r="K20" s="225">
        <v>99</v>
      </c>
      <c r="L20" s="220">
        <v>5731250</v>
      </c>
      <c r="M20" s="226">
        <v>2865625</v>
      </c>
      <c r="N20" s="225">
        <v>2646</v>
      </c>
      <c r="O20" s="220">
        <v>150995000</v>
      </c>
      <c r="P20" s="220">
        <v>75497500</v>
      </c>
      <c r="Q20" s="222">
        <f t="shared" si="6"/>
        <v>0.99174993749604645</v>
      </c>
      <c r="R20" s="225">
        <v>1</v>
      </c>
      <c r="S20" s="220">
        <v>117000</v>
      </c>
      <c r="T20" s="226">
        <v>58500</v>
      </c>
      <c r="U20" s="225">
        <v>0</v>
      </c>
      <c r="V20" s="220">
        <v>0</v>
      </c>
      <c r="W20" s="226">
        <v>0</v>
      </c>
      <c r="X20" s="225">
        <v>2645</v>
      </c>
      <c r="Y20" s="220">
        <v>150878000</v>
      </c>
      <c r="Z20" s="220">
        <v>75439000</v>
      </c>
      <c r="AA20" s="222">
        <f t="shared" si="2"/>
        <v>0.99098147004555448</v>
      </c>
      <c r="AB20" s="79">
        <v>2646</v>
      </c>
      <c r="AC20" s="80">
        <v>2648</v>
      </c>
      <c r="AD20" s="77">
        <v>150926400</v>
      </c>
      <c r="AE20" s="77">
        <v>75463200</v>
      </c>
      <c r="AF20" s="222">
        <f t="shared" si="3"/>
        <v>0.99129936598233925</v>
      </c>
      <c r="AG20" s="80">
        <v>3</v>
      </c>
      <c r="AH20" s="78">
        <v>160500</v>
      </c>
      <c r="AI20" s="79">
        <v>2645</v>
      </c>
      <c r="AJ20" s="77">
        <v>150878000</v>
      </c>
      <c r="AK20" s="77">
        <v>75439000</v>
      </c>
      <c r="AL20" s="77">
        <v>0</v>
      </c>
      <c r="AM20" s="77">
        <v>0</v>
      </c>
      <c r="AN20" s="222">
        <f t="shared" si="4"/>
        <v>0.99098147004555448</v>
      </c>
      <c r="AO20" s="79">
        <v>2645</v>
      </c>
      <c r="AP20" s="77">
        <v>150878000</v>
      </c>
      <c r="AQ20" s="77">
        <v>75439000</v>
      </c>
      <c r="AR20" s="222">
        <f t="shared" si="5"/>
        <v>0.99098147004555448</v>
      </c>
      <c r="AS20" s="214"/>
      <c r="AT20" s="214"/>
      <c r="AU20" s="214"/>
      <c r="AV20" s="214"/>
      <c r="AW20" s="214"/>
      <c r="AX20" s="214"/>
    </row>
    <row r="21" spans="1:50" ht="25.5" hidden="1" outlineLevel="1" x14ac:dyDescent="0.2">
      <c r="A21" s="167" t="s">
        <v>226</v>
      </c>
      <c r="B21" s="176">
        <v>203625000</v>
      </c>
      <c r="C21" s="219">
        <v>1224</v>
      </c>
      <c r="D21" s="220">
        <v>192528651</v>
      </c>
      <c r="E21" s="221">
        <v>144396488.25</v>
      </c>
      <c r="F21" s="222">
        <f t="shared" si="0"/>
        <v>0.94550595948434624</v>
      </c>
      <c r="G21" s="223">
        <v>1224</v>
      </c>
      <c r="H21" s="224">
        <v>192528651</v>
      </c>
      <c r="I21" s="224">
        <v>144396488.25</v>
      </c>
      <c r="J21" s="222">
        <f t="shared" si="1"/>
        <v>0.94550595948434624</v>
      </c>
      <c r="K21" s="225">
        <v>13</v>
      </c>
      <c r="L21" s="220">
        <v>2747050</v>
      </c>
      <c r="M21" s="226">
        <v>2060287.5</v>
      </c>
      <c r="N21" s="225">
        <v>1119</v>
      </c>
      <c r="O21" s="220">
        <v>184003100</v>
      </c>
      <c r="P21" s="220">
        <v>138002325</v>
      </c>
      <c r="Q21" s="222">
        <f t="shared" si="6"/>
        <v>0.90363707796193982</v>
      </c>
      <c r="R21" s="225">
        <v>0</v>
      </c>
      <c r="S21" s="220">
        <v>0</v>
      </c>
      <c r="T21" s="226">
        <v>0</v>
      </c>
      <c r="U21" s="225">
        <v>1</v>
      </c>
      <c r="V21" s="220">
        <v>25150</v>
      </c>
      <c r="W21" s="226">
        <v>18862.5</v>
      </c>
      <c r="X21" s="225">
        <v>1119</v>
      </c>
      <c r="Y21" s="220">
        <v>183977950</v>
      </c>
      <c r="Z21" s="220">
        <v>137983462.5</v>
      </c>
      <c r="AA21" s="222">
        <f t="shared" si="2"/>
        <v>0.90351356660527926</v>
      </c>
      <c r="AB21" s="79">
        <v>740</v>
      </c>
      <c r="AC21" s="80">
        <v>828</v>
      </c>
      <c r="AD21" s="77">
        <v>144211062.5</v>
      </c>
      <c r="AE21" s="77">
        <v>108158296.875</v>
      </c>
      <c r="AF21" s="222">
        <f t="shared" si="3"/>
        <v>0.70821884591774098</v>
      </c>
      <c r="AG21" s="80">
        <v>0</v>
      </c>
      <c r="AH21" s="78">
        <v>0</v>
      </c>
      <c r="AI21" s="79">
        <v>556</v>
      </c>
      <c r="AJ21" s="77">
        <v>120846500</v>
      </c>
      <c r="AK21" s="77">
        <v>90634875</v>
      </c>
      <c r="AL21" s="77">
        <v>0</v>
      </c>
      <c r="AM21" s="77">
        <v>0</v>
      </c>
      <c r="AN21" s="222">
        <f t="shared" si="4"/>
        <v>0.59347575199508906</v>
      </c>
      <c r="AO21" s="79">
        <v>552</v>
      </c>
      <c r="AP21" s="77">
        <v>120846500</v>
      </c>
      <c r="AQ21" s="77">
        <v>90634875</v>
      </c>
      <c r="AR21" s="222">
        <f t="shared" si="5"/>
        <v>0.59347575199508906</v>
      </c>
      <c r="AS21" s="214"/>
      <c r="AT21" s="214"/>
      <c r="AU21" s="214"/>
      <c r="AV21" s="214"/>
      <c r="AW21" s="214"/>
      <c r="AX21" s="214"/>
    </row>
    <row r="22" spans="1:50" ht="25.5" collapsed="1" x14ac:dyDescent="0.2">
      <c r="A22" s="166" t="s">
        <v>29</v>
      </c>
      <c r="B22" s="175">
        <v>103210563.35533333</v>
      </c>
      <c r="C22" s="76">
        <v>501</v>
      </c>
      <c r="D22" s="77">
        <v>128638387.62</v>
      </c>
      <c r="E22" s="92">
        <v>96478790.715000004</v>
      </c>
      <c r="F22" s="193">
        <f t="shared" si="0"/>
        <v>1.246368428172645</v>
      </c>
      <c r="G22" s="79">
        <v>404</v>
      </c>
      <c r="H22" s="77">
        <v>105442305.40000011</v>
      </c>
      <c r="I22" s="77">
        <v>79081729.050000086</v>
      </c>
      <c r="J22" s="193">
        <f t="shared" si="1"/>
        <v>1.0216231941006206</v>
      </c>
      <c r="K22" s="79">
        <v>87</v>
      </c>
      <c r="L22" s="77">
        <v>21089562.740000002</v>
      </c>
      <c r="M22" s="78">
        <v>15817172.055</v>
      </c>
      <c r="N22" s="79">
        <v>359</v>
      </c>
      <c r="O22" s="77">
        <v>78805933.219999999</v>
      </c>
      <c r="P22" s="77">
        <v>59104449.549999997</v>
      </c>
      <c r="Q22" s="193">
        <f t="shared" si="6"/>
        <v>0.76354522888017706</v>
      </c>
      <c r="R22" s="79">
        <v>10</v>
      </c>
      <c r="S22" s="77">
        <v>1915683</v>
      </c>
      <c r="T22" s="78">
        <v>1436762.25</v>
      </c>
      <c r="U22" s="79">
        <v>27</v>
      </c>
      <c r="V22" s="77">
        <v>842062.12</v>
      </c>
      <c r="W22" s="78">
        <v>631546.59</v>
      </c>
      <c r="X22" s="79">
        <v>349</v>
      </c>
      <c r="Y22" s="77">
        <v>76048188.100000009</v>
      </c>
      <c r="Z22" s="77">
        <v>57036140.710000001</v>
      </c>
      <c r="AA22" s="193">
        <f t="shared" si="2"/>
        <v>0.73682562741355562</v>
      </c>
      <c r="AB22" s="79">
        <v>222</v>
      </c>
      <c r="AC22" s="80">
        <v>229</v>
      </c>
      <c r="AD22" s="77">
        <v>44850890.530000001</v>
      </c>
      <c r="AE22" s="77">
        <v>33638167.897500001</v>
      </c>
      <c r="AF22" s="193">
        <f t="shared" si="3"/>
        <v>0.43455717197848592</v>
      </c>
      <c r="AG22" s="80">
        <v>3</v>
      </c>
      <c r="AH22" s="78">
        <v>743286.03</v>
      </c>
      <c r="AI22" s="79">
        <v>268</v>
      </c>
      <c r="AJ22" s="77">
        <v>53489479.350000001</v>
      </c>
      <c r="AK22" s="77">
        <v>40117109.210000001</v>
      </c>
      <c r="AL22" s="77">
        <v>51285579.869999997</v>
      </c>
      <c r="AM22" s="77">
        <v>38464184.689999998</v>
      </c>
      <c r="AN22" s="193">
        <f t="shared" si="4"/>
        <v>0.51825586074795871</v>
      </c>
      <c r="AO22" s="79">
        <v>160</v>
      </c>
      <c r="AP22" s="77">
        <v>30241617.390000001</v>
      </c>
      <c r="AQ22" s="77">
        <v>22681212.829999998</v>
      </c>
      <c r="AR22" s="193">
        <f t="shared" si="5"/>
        <v>0.29300893636133113</v>
      </c>
      <c r="AS22" s="214"/>
      <c r="AT22" s="214"/>
      <c r="AU22" s="214"/>
      <c r="AV22" s="214"/>
      <c r="AW22" s="214"/>
      <c r="AX22" s="214"/>
    </row>
    <row r="23" spans="1:50" ht="25.5" collapsed="1" x14ac:dyDescent="0.2">
      <c r="A23" s="166" t="s">
        <v>30</v>
      </c>
      <c r="B23" s="175">
        <v>142125612.32599998</v>
      </c>
      <c r="C23" s="76">
        <v>34</v>
      </c>
      <c r="D23" s="77">
        <v>456501382.29000002</v>
      </c>
      <c r="E23" s="92">
        <v>342376036.71750003</v>
      </c>
      <c r="F23" s="193">
        <f t="shared" si="0"/>
        <v>3.2119571892707279</v>
      </c>
      <c r="G23" s="79">
        <v>10</v>
      </c>
      <c r="H23" s="77">
        <v>106362434.73999998</v>
      </c>
      <c r="I23" s="77">
        <v>79771826.054999977</v>
      </c>
      <c r="J23" s="193">
        <f t="shared" si="1"/>
        <v>0.74836922775067194</v>
      </c>
      <c r="K23" s="79">
        <v>23</v>
      </c>
      <c r="L23" s="77">
        <v>156363221.55000001</v>
      </c>
      <c r="M23" s="78">
        <v>117272416.16249999</v>
      </c>
      <c r="N23" s="79">
        <v>9</v>
      </c>
      <c r="O23" s="77">
        <v>273505011.69999999</v>
      </c>
      <c r="P23" s="77">
        <v>205128758.73999998</v>
      </c>
      <c r="Q23" s="193">
        <f t="shared" si="6"/>
        <v>1.9243893287344234</v>
      </c>
      <c r="R23" s="79">
        <v>1</v>
      </c>
      <c r="S23" s="77">
        <v>188897941</v>
      </c>
      <c r="T23" s="78">
        <v>141673455.75</v>
      </c>
      <c r="U23" s="79">
        <v>0</v>
      </c>
      <c r="V23" s="77">
        <v>0</v>
      </c>
      <c r="W23" s="78">
        <v>0</v>
      </c>
      <c r="X23" s="79">
        <v>8</v>
      </c>
      <c r="Y23" s="77">
        <v>84607070.700000003</v>
      </c>
      <c r="Z23" s="77">
        <v>63455302.989999995</v>
      </c>
      <c r="AA23" s="193">
        <f t="shared" si="2"/>
        <v>0.59529784473985536</v>
      </c>
      <c r="AB23" s="79">
        <v>3</v>
      </c>
      <c r="AC23" s="119">
        <v>3</v>
      </c>
      <c r="AD23" s="116">
        <v>252628.01</v>
      </c>
      <c r="AE23" s="116">
        <v>189471.00750000001</v>
      </c>
      <c r="AF23" s="193">
        <f t="shared" si="3"/>
        <v>1.7774981290531622E-3</v>
      </c>
      <c r="AG23" s="80">
        <v>1</v>
      </c>
      <c r="AH23" s="78">
        <v>74853.2</v>
      </c>
      <c r="AI23" s="79">
        <v>5</v>
      </c>
      <c r="AJ23" s="77">
        <v>7616627.1900000004</v>
      </c>
      <c r="AK23" s="77">
        <v>5712470.3799999999</v>
      </c>
      <c r="AL23" s="77">
        <v>7531352.3799999999</v>
      </c>
      <c r="AM23" s="77">
        <v>5648514.2800000003</v>
      </c>
      <c r="AN23" s="193">
        <f t="shared" si="4"/>
        <v>5.3590813544073933E-2</v>
      </c>
      <c r="AO23" s="79">
        <v>1</v>
      </c>
      <c r="AP23" s="77">
        <v>85274.81</v>
      </c>
      <c r="AQ23" s="77">
        <v>63956.1</v>
      </c>
      <c r="AR23" s="193">
        <f t="shared" si="5"/>
        <v>5.9999607814811937E-4</v>
      </c>
      <c r="AS23" s="214"/>
      <c r="AT23" s="214"/>
      <c r="AU23" s="214"/>
      <c r="AV23" s="214"/>
      <c r="AW23" s="214"/>
      <c r="AX23" s="214"/>
    </row>
    <row r="24" spans="1:50" x14ac:dyDescent="0.2">
      <c r="A24" s="166" t="s">
        <v>31</v>
      </c>
      <c r="B24" s="175">
        <v>41156058.04661037</v>
      </c>
      <c r="C24" s="76">
        <v>21</v>
      </c>
      <c r="D24" s="77">
        <v>98157722.769999996</v>
      </c>
      <c r="E24" s="92">
        <v>73618292.077499986</v>
      </c>
      <c r="F24" s="193">
        <f t="shared" si="0"/>
        <v>2.3850127400159091</v>
      </c>
      <c r="G24" s="79">
        <v>7</v>
      </c>
      <c r="H24" s="77">
        <v>39508586.519999996</v>
      </c>
      <c r="I24" s="77">
        <v>29631439.889999997</v>
      </c>
      <c r="J24" s="193">
        <f t="shared" si="1"/>
        <v>0.95997013307871792</v>
      </c>
      <c r="K24" s="79">
        <v>3</v>
      </c>
      <c r="L24" s="77">
        <v>6261611.7200000007</v>
      </c>
      <c r="M24" s="78">
        <v>4696208.79</v>
      </c>
      <c r="N24" s="79">
        <v>7</v>
      </c>
      <c r="O24" s="77">
        <v>38090811.899999999</v>
      </c>
      <c r="P24" s="77">
        <v>28568108.91</v>
      </c>
      <c r="Q24" s="193">
        <f t="shared" si="6"/>
        <v>0.92552138635000236</v>
      </c>
      <c r="R24" s="79">
        <v>1</v>
      </c>
      <c r="S24" s="77">
        <v>3646826.6</v>
      </c>
      <c r="T24" s="78">
        <v>2735119.95</v>
      </c>
      <c r="U24" s="79">
        <v>4</v>
      </c>
      <c r="V24" s="77">
        <v>12.24</v>
      </c>
      <c r="W24" s="78">
        <v>9.18</v>
      </c>
      <c r="X24" s="79">
        <v>6</v>
      </c>
      <c r="Y24" s="77">
        <v>34443973.060000002</v>
      </c>
      <c r="Z24" s="77">
        <v>25832979.780000001</v>
      </c>
      <c r="AA24" s="193">
        <f t="shared" si="2"/>
        <v>0.83691137331450094</v>
      </c>
      <c r="AB24" s="79">
        <v>1</v>
      </c>
      <c r="AC24" s="80">
        <v>2</v>
      </c>
      <c r="AD24" s="77">
        <v>2403115.2799999998</v>
      </c>
      <c r="AE24" s="77">
        <v>1802336.46</v>
      </c>
      <c r="AF24" s="193">
        <f t="shared" si="3"/>
        <v>5.8390317101759494E-2</v>
      </c>
      <c r="AG24" s="80">
        <v>0</v>
      </c>
      <c r="AH24" s="78">
        <v>0</v>
      </c>
      <c r="AI24" s="79">
        <v>5</v>
      </c>
      <c r="AJ24" s="77">
        <v>8702571.6799999997</v>
      </c>
      <c r="AK24" s="77">
        <v>6526928.7599999998</v>
      </c>
      <c r="AL24" s="77">
        <v>8702563.7599999998</v>
      </c>
      <c r="AM24" s="77">
        <v>6526922.8200000003</v>
      </c>
      <c r="AN24" s="193">
        <f t="shared" si="4"/>
        <v>0.21145299363083067</v>
      </c>
      <c r="AO24" s="79">
        <v>1</v>
      </c>
      <c r="AP24" s="77">
        <v>1094304.76</v>
      </c>
      <c r="AQ24" s="77">
        <v>820728.57</v>
      </c>
      <c r="AR24" s="193">
        <f t="shared" si="5"/>
        <v>2.6589153867959601E-2</v>
      </c>
      <c r="AS24" s="214"/>
      <c r="AT24" s="214"/>
      <c r="AU24" s="214"/>
      <c r="AV24" s="214"/>
      <c r="AW24" s="214"/>
      <c r="AX24" s="214"/>
    </row>
    <row r="25" spans="1:50" x14ac:dyDescent="0.2">
      <c r="A25" s="166" t="s">
        <v>32</v>
      </c>
      <c r="B25" s="175">
        <v>8507000</v>
      </c>
      <c r="C25" s="76">
        <v>0</v>
      </c>
      <c r="D25" s="77">
        <v>0</v>
      </c>
      <c r="E25" s="92">
        <v>0</v>
      </c>
      <c r="F25" s="193">
        <f t="shared" si="0"/>
        <v>0</v>
      </c>
      <c r="G25" s="79">
        <v>0</v>
      </c>
      <c r="H25" s="77">
        <v>0</v>
      </c>
      <c r="I25" s="77">
        <v>0</v>
      </c>
      <c r="J25" s="193">
        <f t="shared" si="1"/>
        <v>0</v>
      </c>
      <c r="K25" s="79">
        <v>0</v>
      </c>
      <c r="L25" s="77">
        <v>0</v>
      </c>
      <c r="M25" s="78">
        <v>0</v>
      </c>
      <c r="N25" s="79">
        <v>0</v>
      </c>
      <c r="O25" s="77">
        <v>0</v>
      </c>
      <c r="P25" s="77">
        <v>0</v>
      </c>
      <c r="Q25" s="193">
        <f t="shared" si="6"/>
        <v>0</v>
      </c>
      <c r="R25" s="79">
        <v>0</v>
      </c>
      <c r="S25" s="77">
        <v>0</v>
      </c>
      <c r="T25" s="78">
        <v>0</v>
      </c>
      <c r="U25" s="79">
        <v>0</v>
      </c>
      <c r="V25" s="77">
        <v>0</v>
      </c>
      <c r="W25" s="78">
        <v>0</v>
      </c>
      <c r="X25" s="79">
        <v>0</v>
      </c>
      <c r="Y25" s="77">
        <v>0</v>
      </c>
      <c r="Z25" s="77">
        <v>0</v>
      </c>
      <c r="AA25" s="193">
        <f t="shared" si="2"/>
        <v>0</v>
      </c>
      <c r="AB25" s="79">
        <v>0</v>
      </c>
      <c r="AC25" s="80">
        <v>0</v>
      </c>
      <c r="AD25" s="77">
        <v>0</v>
      </c>
      <c r="AE25" s="77">
        <v>0</v>
      </c>
      <c r="AF25" s="193">
        <f t="shared" si="3"/>
        <v>0</v>
      </c>
      <c r="AG25" s="80">
        <v>0</v>
      </c>
      <c r="AH25" s="78">
        <v>0</v>
      </c>
      <c r="AI25" s="79">
        <v>0</v>
      </c>
      <c r="AJ25" s="77">
        <v>0</v>
      </c>
      <c r="AK25" s="77">
        <v>0</v>
      </c>
      <c r="AL25" s="77">
        <v>0</v>
      </c>
      <c r="AM25" s="77">
        <v>0</v>
      </c>
      <c r="AN25" s="193">
        <f t="shared" si="4"/>
        <v>0</v>
      </c>
      <c r="AO25" s="79">
        <v>0</v>
      </c>
      <c r="AP25" s="77">
        <v>0</v>
      </c>
      <c r="AQ25" s="77">
        <v>0</v>
      </c>
      <c r="AR25" s="193">
        <f t="shared" si="5"/>
        <v>0</v>
      </c>
      <c r="AS25" s="214"/>
      <c r="AT25" s="214"/>
      <c r="AU25" s="214"/>
      <c r="AV25" s="214"/>
      <c r="AW25" s="214"/>
      <c r="AX25" s="214"/>
    </row>
    <row r="26" spans="1:50" x14ac:dyDescent="0.2">
      <c r="A26" s="166" t="s">
        <v>33</v>
      </c>
      <c r="B26" s="175">
        <v>10633750</v>
      </c>
      <c r="C26" s="76">
        <v>95</v>
      </c>
      <c r="D26" s="77">
        <v>18435485.5</v>
      </c>
      <c r="E26" s="92">
        <v>13826614.125</v>
      </c>
      <c r="F26" s="193">
        <f t="shared" si="0"/>
        <v>1.7336767838250853</v>
      </c>
      <c r="G26" s="79">
        <v>56</v>
      </c>
      <c r="H26" s="77">
        <v>10371258.889999999</v>
      </c>
      <c r="I26" s="77">
        <v>7778444.1674999986</v>
      </c>
      <c r="J26" s="193">
        <f t="shared" si="1"/>
        <v>0.97531528294345826</v>
      </c>
      <c r="K26" s="79">
        <v>0</v>
      </c>
      <c r="L26" s="77">
        <v>0</v>
      </c>
      <c r="M26" s="78">
        <v>0</v>
      </c>
      <c r="N26" s="79">
        <v>0</v>
      </c>
      <c r="O26" s="77">
        <v>0</v>
      </c>
      <c r="P26" s="77">
        <v>0</v>
      </c>
      <c r="Q26" s="193">
        <f t="shared" si="6"/>
        <v>0</v>
      </c>
      <c r="R26" s="79">
        <v>0</v>
      </c>
      <c r="S26" s="77">
        <v>0</v>
      </c>
      <c r="T26" s="78">
        <v>0</v>
      </c>
      <c r="U26" s="79">
        <v>0</v>
      </c>
      <c r="V26" s="77">
        <v>0</v>
      </c>
      <c r="W26" s="78">
        <v>0</v>
      </c>
      <c r="X26" s="79">
        <v>0</v>
      </c>
      <c r="Y26" s="77">
        <v>0</v>
      </c>
      <c r="Z26" s="77">
        <v>0</v>
      </c>
      <c r="AA26" s="193">
        <f t="shared" si="2"/>
        <v>0</v>
      </c>
      <c r="AB26" s="79">
        <v>0</v>
      </c>
      <c r="AC26" s="80">
        <v>0</v>
      </c>
      <c r="AD26" s="77">
        <v>0</v>
      </c>
      <c r="AE26" s="77">
        <v>0</v>
      </c>
      <c r="AF26" s="193">
        <f t="shared" si="3"/>
        <v>0</v>
      </c>
      <c r="AG26" s="80">
        <v>0</v>
      </c>
      <c r="AH26" s="78">
        <v>0</v>
      </c>
      <c r="AI26" s="79">
        <v>0</v>
      </c>
      <c r="AJ26" s="77">
        <v>0</v>
      </c>
      <c r="AK26" s="77">
        <v>0</v>
      </c>
      <c r="AL26" s="77">
        <v>0</v>
      </c>
      <c r="AM26" s="77">
        <v>0</v>
      </c>
      <c r="AN26" s="193">
        <f t="shared" si="4"/>
        <v>0</v>
      </c>
      <c r="AO26" s="79">
        <v>0</v>
      </c>
      <c r="AP26" s="77">
        <v>0</v>
      </c>
      <c r="AQ26" s="77">
        <v>0</v>
      </c>
      <c r="AR26" s="193">
        <f t="shared" si="5"/>
        <v>0</v>
      </c>
      <c r="AS26" s="214"/>
      <c r="AT26" s="214"/>
      <c r="AU26" s="214"/>
      <c r="AV26" s="214"/>
      <c r="AW26" s="214"/>
      <c r="AX26" s="214"/>
    </row>
    <row r="27" spans="1:50" ht="13.5" thickBot="1" x14ac:dyDescent="0.25">
      <c r="A27" s="168" t="s">
        <v>34</v>
      </c>
      <c r="B27" s="177">
        <v>5898713.4869943531</v>
      </c>
      <c r="C27" s="102">
        <v>15</v>
      </c>
      <c r="D27" s="98">
        <v>6999331.2599999998</v>
      </c>
      <c r="E27" s="99">
        <v>5249498.4450000003</v>
      </c>
      <c r="F27" s="193">
        <f t="shared" si="0"/>
        <v>1.1865860709173821</v>
      </c>
      <c r="G27" s="100">
        <v>10</v>
      </c>
      <c r="H27" s="98">
        <v>4288122.76</v>
      </c>
      <c r="I27" s="98">
        <v>3216092.07</v>
      </c>
      <c r="J27" s="193">
        <f t="shared" si="1"/>
        <v>0.72695898342148191</v>
      </c>
      <c r="K27" s="100">
        <v>3</v>
      </c>
      <c r="L27" s="98">
        <v>1663861</v>
      </c>
      <c r="M27" s="103">
        <v>1247895.75</v>
      </c>
      <c r="N27" s="100">
        <v>6</v>
      </c>
      <c r="O27" s="98">
        <v>2053602.36</v>
      </c>
      <c r="P27" s="98">
        <v>1540201.76</v>
      </c>
      <c r="Q27" s="193">
        <f t="shared" si="6"/>
        <v>0.34814411049593091</v>
      </c>
      <c r="R27" s="100">
        <v>0</v>
      </c>
      <c r="S27" s="98">
        <v>0</v>
      </c>
      <c r="T27" s="103">
        <v>0</v>
      </c>
      <c r="U27" s="100">
        <v>0</v>
      </c>
      <c r="V27" s="98">
        <v>0</v>
      </c>
      <c r="W27" s="103">
        <v>0</v>
      </c>
      <c r="X27" s="100">
        <v>6</v>
      </c>
      <c r="Y27" s="98">
        <v>2053602.36</v>
      </c>
      <c r="Z27" s="98">
        <v>1540201.76</v>
      </c>
      <c r="AA27" s="193">
        <f t="shared" si="2"/>
        <v>0.34814411049593091</v>
      </c>
      <c r="AB27" s="100">
        <v>3</v>
      </c>
      <c r="AC27" s="101">
        <v>3</v>
      </c>
      <c r="AD27" s="98">
        <v>1150166.78</v>
      </c>
      <c r="AE27" s="98">
        <v>862625.08499999996</v>
      </c>
      <c r="AF27" s="193">
        <f t="shared" si="3"/>
        <v>0.19498603933483455</v>
      </c>
      <c r="AG27" s="101">
        <v>0</v>
      </c>
      <c r="AH27" s="103">
        <v>0</v>
      </c>
      <c r="AI27" s="100">
        <v>3</v>
      </c>
      <c r="AJ27" s="98">
        <v>1148082.95</v>
      </c>
      <c r="AK27" s="98">
        <v>861062.21</v>
      </c>
      <c r="AL27" s="98">
        <v>1108082.95</v>
      </c>
      <c r="AM27" s="98">
        <v>831062.21</v>
      </c>
      <c r="AN27" s="193">
        <f t="shared" si="4"/>
        <v>0.19463277077812391</v>
      </c>
      <c r="AO27" s="100">
        <v>2</v>
      </c>
      <c r="AP27" s="98">
        <v>1052082.95</v>
      </c>
      <c r="AQ27" s="98">
        <v>789062.21</v>
      </c>
      <c r="AR27" s="193">
        <f t="shared" si="5"/>
        <v>0.17835803558176908</v>
      </c>
      <c r="AS27" s="214"/>
      <c r="AT27" s="214"/>
      <c r="AU27" s="214"/>
      <c r="AV27" s="214"/>
      <c r="AW27" s="214"/>
      <c r="AX27" s="214"/>
    </row>
    <row r="28" spans="1:50" s="83" customFormat="1" ht="59.25" customHeight="1" thickBot="1" x14ac:dyDescent="0.25">
      <c r="A28" s="164" t="s">
        <v>181</v>
      </c>
      <c r="B28" s="135">
        <f>SUM(B29+B30+B31+B35+B36+B37+B38+B39)</f>
        <v>881089067.14362538</v>
      </c>
      <c r="C28" s="145">
        <v>2669</v>
      </c>
      <c r="D28" s="146">
        <v>1278175884.6199999</v>
      </c>
      <c r="E28" s="146">
        <v>958631913.46500015</v>
      </c>
      <c r="F28" s="194">
        <f t="shared" si="0"/>
        <v>1.4506772723485013</v>
      </c>
      <c r="G28" s="145">
        <v>2137</v>
      </c>
      <c r="H28" s="146">
        <v>759469207.11000013</v>
      </c>
      <c r="I28" s="146">
        <v>569601905.33249986</v>
      </c>
      <c r="J28" s="194">
        <f t="shared" si="1"/>
        <v>0.86196644065973849</v>
      </c>
      <c r="K28" s="145">
        <v>481</v>
      </c>
      <c r="L28" s="146">
        <v>412003006.40999997</v>
      </c>
      <c r="M28" s="146">
        <v>309002254.8075</v>
      </c>
      <c r="N28" s="145">
        <v>1520</v>
      </c>
      <c r="O28" s="146">
        <v>583465116.03000009</v>
      </c>
      <c r="P28" s="146">
        <v>437598832.36000001</v>
      </c>
      <c r="Q28" s="194">
        <f t="shared" ref="Q28" si="7">O28/B28</f>
        <v>0.66220900677103745</v>
      </c>
      <c r="R28" s="145">
        <v>22</v>
      </c>
      <c r="S28" s="146">
        <v>8276733.0399999991</v>
      </c>
      <c r="T28" s="146">
        <v>6207549.7275</v>
      </c>
      <c r="U28" s="145">
        <v>66</v>
      </c>
      <c r="V28" s="146">
        <v>1454761.2699999998</v>
      </c>
      <c r="W28" s="146">
        <v>1091070.9524999997</v>
      </c>
      <c r="X28" s="145">
        <v>1498</v>
      </c>
      <c r="Y28" s="146">
        <v>573733621.72000003</v>
      </c>
      <c r="Z28" s="146">
        <v>430300211.68000001</v>
      </c>
      <c r="AA28" s="194">
        <f t="shared" si="2"/>
        <v>0.65116415935107308</v>
      </c>
      <c r="AB28" s="145">
        <v>350</v>
      </c>
      <c r="AC28" s="145">
        <v>406</v>
      </c>
      <c r="AD28" s="146">
        <v>144647165.82000002</v>
      </c>
      <c r="AE28" s="146">
        <v>108485374.36499999</v>
      </c>
      <c r="AF28" s="194">
        <f t="shared" si="3"/>
        <v>0.16416860816231335</v>
      </c>
      <c r="AG28" s="145">
        <v>13</v>
      </c>
      <c r="AH28" s="146">
        <v>4376266.7699999996</v>
      </c>
      <c r="AI28" s="145">
        <v>1319</v>
      </c>
      <c r="AJ28" s="146">
        <v>403123398.59000003</v>
      </c>
      <c r="AK28" s="146">
        <v>302342544.49000001</v>
      </c>
      <c r="AL28" s="146">
        <v>134292663.68000001</v>
      </c>
      <c r="AM28" s="146">
        <v>100719497.27</v>
      </c>
      <c r="AN28" s="194">
        <f t="shared" si="4"/>
        <v>0.45752854464177267</v>
      </c>
      <c r="AO28" s="145">
        <v>1161</v>
      </c>
      <c r="AP28" s="146">
        <v>305161077.32999998</v>
      </c>
      <c r="AQ28" s="146">
        <v>228870853.34</v>
      </c>
      <c r="AR28" s="194">
        <f t="shared" si="5"/>
        <v>0.34634532274846169</v>
      </c>
      <c r="AS28" s="214"/>
      <c r="AT28" s="214"/>
      <c r="AU28" s="214"/>
      <c r="AV28" s="214"/>
      <c r="AW28" s="214"/>
      <c r="AX28" s="214"/>
    </row>
    <row r="29" spans="1:50" s="82" customFormat="1" x14ac:dyDescent="0.2">
      <c r="A29" s="169" t="s">
        <v>36</v>
      </c>
      <c r="B29" s="174">
        <v>66734107.587666675</v>
      </c>
      <c r="C29" s="208">
        <v>22</v>
      </c>
      <c r="D29" s="154">
        <v>142472057.74000001</v>
      </c>
      <c r="E29" s="154">
        <v>106854043.30499999</v>
      </c>
      <c r="F29" s="193">
        <f t="shared" si="0"/>
        <v>2.1349211503703494</v>
      </c>
      <c r="G29" s="149">
        <v>7</v>
      </c>
      <c r="H29" s="148">
        <v>39718206.640000001</v>
      </c>
      <c r="I29" s="148">
        <v>29788654.98</v>
      </c>
      <c r="J29" s="193">
        <f t="shared" si="1"/>
        <v>0.59517101637754477</v>
      </c>
      <c r="K29" s="149">
        <v>9</v>
      </c>
      <c r="L29" s="148">
        <v>67299785.640000001</v>
      </c>
      <c r="M29" s="150">
        <v>50474839.229999997</v>
      </c>
      <c r="N29" s="149">
        <v>6</v>
      </c>
      <c r="O29" s="148">
        <v>32076210</v>
      </c>
      <c r="P29" s="148">
        <v>24057157.470000003</v>
      </c>
      <c r="Q29" s="193">
        <f t="shared" ref="Q29:Q60" si="8">O29/$B29</f>
        <v>0.48065691082873035</v>
      </c>
      <c r="R29" s="149">
        <v>0</v>
      </c>
      <c r="S29" s="148">
        <v>0</v>
      </c>
      <c r="T29" s="150">
        <v>0</v>
      </c>
      <c r="U29" s="149">
        <v>2</v>
      </c>
      <c r="V29" s="148">
        <v>2505.9499999999998</v>
      </c>
      <c r="W29" s="150">
        <v>1879.4624999999999</v>
      </c>
      <c r="X29" s="149">
        <v>6</v>
      </c>
      <c r="Y29" s="148">
        <v>32073704.050000004</v>
      </c>
      <c r="Z29" s="148">
        <v>24055278.0075</v>
      </c>
      <c r="AA29" s="193">
        <f t="shared" si="2"/>
        <v>0.48061935956610646</v>
      </c>
      <c r="AB29" s="149">
        <v>2</v>
      </c>
      <c r="AC29" s="151">
        <v>4</v>
      </c>
      <c r="AD29" s="148">
        <v>8100880.4400000004</v>
      </c>
      <c r="AE29" s="148">
        <v>6075660.3300000001</v>
      </c>
      <c r="AF29" s="193">
        <f t="shared" si="3"/>
        <v>0.12139040638788953</v>
      </c>
      <c r="AG29" s="151">
        <v>0</v>
      </c>
      <c r="AH29" s="150">
        <v>0</v>
      </c>
      <c r="AI29" s="149">
        <v>6</v>
      </c>
      <c r="AJ29" s="148">
        <v>15320351.169999998</v>
      </c>
      <c r="AK29" s="148">
        <v>11490263.32</v>
      </c>
      <c r="AL29" s="148">
        <v>15095590.969999999</v>
      </c>
      <c r="AM29" s="148">
        <v>11321693.18</v>
      </c>
      <c r="AN29" s="193">
        <f t="shared" si="4"/>
        <v>0.22957302830301723</v>
      </c>
      <c r="AO29" s="149">
        <v>1</v>
      </c>
      <c r="AP29" s="148">
        <v>2040507.03</v>
      </c>
      <c r="AQ29" s="148">
        <v>1530380.25</v>
      </c>
      <c r="AR29" s="193">
        <f t="shared" si="5"/>
        <v>3.0576673664504238E-2</v>
      </c>
      <c r="AS29" s="214"/>
      <c r="AT29" s="214"/>
      <c r="AU29" s="214"/>
      <c r="AV29" s="214"/>
      <c r="AW29" s="214"/>
      <c r="AX29" s="214"/>
    </row>
    <row r="30" spans="1:50" s="75" customFormat="1" x14ac:dyDescent="0.25">
      <c r="A30" s="166" t="s">
        <v>37</v>
      </c>
      <c r="B30" s="175">
        <v>11308077.023666667</v>
      </c>
      <c r="C30" s="76">
        <v>34</v>
      </c>
      <c r="D30" s="98">
        <v>17356707.68</v>
      </c>
      <c r="E30" s="98">
        <v>13017530.76</v>
      </c>
      <c r="F30" s="193">
        <f t="shared" si="0"/>
        <v>1.5348947167298346</v>
      </c>
      <c r="G30" s="79">
        <v>13</v>
      </c>
      <c r="H30" s="98">
        <v>10876041.65</v>
      </c>
      <c r="I30" s="98">
        <v>8157031.2375000007</v>
      </c>
      <c r="J30" s="193">
        <f t="shared" si="1"/>
        <v>0.96179408994451843</v>
      </c>
      <c r="K30" s="79">
        <v>21</v>
      </c>
      <c r="L30" s="98">
        <v>6480666.0299999993</v>
      </c>
      <c r="M30" s="78">
        <v>4860499.5225</v>
      </c>
      <c r="N30" s="79">
        <v>11</v>
      </c>
      <c r="O30" s="98">
        <v>7078315.1300000008</v>
      </c>
      <c r="P30" s="98">
        <v>5308736.34</v>
      </c>
      <c r="Q30" s="193">
        <f t="shared" si="8"/>
        <v>0.62595215041300123</v>
      </c>
      <c r="R30" s="100">
        <v>0</v>
      </c>
      <c r="S30" s="98">
        <v>0</v>
      </c>
      <c r="T30" s="78">
        <v>0</v>
      </c>
      <c r="U30" s="79">
        <v>0</v>
      </c>
      <c r="V30" s="98">
        <v>0</v>
      </c>
      <c r="W30" s="78">
        <v>0</v>
      </c>
      <c r="X30" s="79">
        <v>11</v>
      </c>
      <c r="Y30" s="98">
        <v>7078315.1300000008</v>
      </c>
      <c r="Z30" s="98">
        <v>5308736.34</v>
      </c>
      <c r="AA30" s="193">
        <f t="shared" si="2"/>
        <v>0.62595215041300123</v>
      </c>
      <c r="AB30" s="79">
        <v>4</v>
      </c>
      <c r="AC30" s="101">
        <v>4</v>
      </c>
      <c r="AD30" s="98">
        <v>481684.02</v>
      </c>
      <c r="AE30" s="98">
        <v>361263.01500000001</v>
      </c>
      <c r="AF30" s="193">
        <f t="shared" si="3"/>
        <v>4.2596457292595716E-2</v>
      </c>
      <c r="AG30" s="101">
        <v>0</v>
      </c>
      <c r="AH30" s="78">
        <v>0</v>
      </c>
      <c r="AI30" s="79">
        <v>9</v>
      </c>
      <c r="AJ30" s="98">
        <v>1804773.63</v>
      </c>
      <c r="AK30" s="98">
        <v>1353580.2</v>
      </c>
      <c r="AL30" s="98">
        <v>1603395.09</v>
      </c>
      <c r="AM30" s="98">
        <v>1202546.3</v>
      </c>
      <c r="AN30" s="193">
        <f t="shared" si="4"/>
        <v>0.15960040121965832</v>
      </c>
      <c r="AO30" s="79">
        <v>3</v>
      </c>
      <c r="AP30" s="98">
        <v>266628.53999999998</v>
      </c>
      <c r="AQ30" s="98">
        <v>199971.4</v>
      </c>
      <c r="AR30" s="193">
        <f t="shared" si="5"/>
        <v>2.3578592491187784E-2</v>
      </c>
      <c r="AS30" s="214"/>
      <c r="AT30" s="214"/>
      <c r="AU30" s="214"/>
      <c r="AV30" s="214"/>
      <c r="AW30" s="214"/>
      <c r="AX30" s="214"/>
    </row>
    <row r="31" spans="1:50" s="75" customFormat="1" ht="39" customHeight="1" x14ac:dyDescent="0.25">
      <c r="A31" s="166" t="s">
        <v>38</v>
      </c>
      <c r="B31" s="175">
        <v>506136965.13662529</v>
      </c>
      <c r="C31" s="79">
        <v>1004</v>
      </c>
      <c r="D31" s="104">
        <v>847226780.13</v>
      </c>
      <c r="E31" s="104">
        <v>635420085.09750009</v>
      </c>
      <c r="F31" s="193">
        <f t="shared" si="0"/>
        <v>1.6739081286056667</v>
      </c>
      <c r="G31" s="79">
        <v>600</v>
      </c>
      <c r="H31" s="104">
        <v>449956650.84000003</v>
      </c>
      <c r="I31" s="104">
        <v>337467488.13</v>
      </c>
      <c r="J31" s="193">
        <f t="shared" si="1"/>
        <v>0.88900175611267573</v>
      </c>
      <c r="K31" s="79">
        <v>367</v>
      </c>
      <c r="L31" s="104">
        <v>327965798.53999996</v>
      </c>
      <c r="M31" s="104">
        <v>245974348.905</v>
      </c>
      <c r="N31" s="100">
        <v>554</v>
      </c>
      <c r="O31" s="104">
        <v>326853665.37</v>
      </c>
      <c r="P31" s="104">
        <v>245140247.75999999</v>
      </c>
      <c r="Q31" s="193">
        <f t="shared" si="8"/>
        <v>0.64578105904944128</v>
      </c>
      <c r="R31" s="79">
        <v>17</v>
      </c>
      <c r="S31" s="104">
        <v>7885455.3199999994</v>
      </c>
      <c r="T31" s="78">
        <v>5914091.4474999998</v>
      </c>
      <c r="U31" s="100">
        <v>63</v>
      </c>
      <c r="V31" s="104">
        <v>1448808.8699999999</v>
      </c>
      <c r="W31" s="104">
        <v>1086606.6524999999</v>
      </c>
      <c r="X31" s="100">
        <v>537</v>
      </c>
      <c r="Y31" s="104">
        <v>317519401.18000001</v>
      </c>
      <c r="Z31" s="104">
        <v>238139549.65999997</v>
      </c>
      <c r="AA31" s="193">
        <f t="shared" si="2"/>
        <v>0.6273388885838237</v>
      </c>
      <c r="AB31" s="100">
        <v>336</v>
      </c>
      <c r="AC31" s="101">
        <v>387</v>
      </c>
      <c r="AD31" s="104">
        <v>132757273.34</v>
      </c>
      <c r="AE31" s="104">
        <v>99567955.004999995</v>
      </c>
      <c r="AF31" s="193">
        <f t="shared" si="3"/>
        <v>0.26229515424577587</v>
      </c>
      <c r="AG31" s="100">
        <v>13</v>
      </c>
      <c r="AH31" s="78">
        <v>4376266.7699999996</v>
      </c>
      <c r="AI31" s="100">
        <v>386</v>
      </c>
      <c r="AJ31" s="104">
        <v>174422931.43000001</v>
      </c>
      <c r="AK31" s="104">
        <v>130817197.58999999</v>
      </c>
      <c r="AL31" s="104">
        <v>115032980.32000001</v>
      </c>
      <c r="AM31" s="104">
        <v>86274734.849999994</v>
      </c>
      <c r="AN31" s="193">
        <f t="shared" si="4"/>
        <v>0.34461606925492339</v>
      </c>
      <c r="AO31" s="100">
        <v>243</v>
      </c>
      <c r="AP31" s="104">
        <v>92882152.489999995</v>
      </c>
      <c r="AQ31" s="104">
        <v>69661663.120000005</v>
      </c>
      <c r="AR31" s="193">
        <f t="shared" si="5"/>
        <v>0.18351189280341859</v>
      </c>
      <c r="AS31" s="214"/>
      <c r="AT31" s="214"/>
      <c r="AU31" s="214"/>
      <c r="AV31" s="214"/>
      <c r="AW31" s="214"/>
      <c r="AX31" s="214"/>
    </row>
    <row r="32" spans="1:50" s="134" customFormat="1" ht="35.25" hidden="1" customHeight="1" outlineLevel="1" x14ac:dyDescent="0.25">
      <c r="A32" s="167" t="s">
        <v>39</v>
      </c>
      <c r="B32" s="176">
        <v>291061823.93825692</v>
      </c>
      <c r="C32" s="76">
        <v>709</v>
      </c>
      <c r="D32" s="77">
        <v>487788798.73000002</v>
      </c>
      <c r="E32" s="77">
        <v>365841599.04750001</v>
      </c>
      <c r="F32" s="193">
        <f t="shared" si="0"/>
        <v>1.6758941180602061</v>
      </c>
      <c r="G32" s="79">
        <v>420</v>
      </c>
      <c r="H32" s="77">
        <v>262101467.31000003</v>
      </c>
      <c r="I32" s="77">
        <v>196576100.48250002</v>
      </c>
      <c r="J32" s="193">
        <f t="shared" si="1"/>
        <v>0.9005010130273895</v>
      </c>
      <c r="K32" s="79">
        <v>276</v>
      </c>
      <c r="L32" s="77">
        <v>219642832.04999995</v>
      </c>
      <c r="M32" s="78">
        <v>164732124.03749999</v>
      </c>
      <c r="N32" s="79">
        <v>418</v>
      </c>
      <c r="O32" s="77">
        <v>233183097.13</v>
      </c>
      <c r="P32" s="77">
        <v>174887321.78</v>
      </c>
      <c r="Q32" s="193">
        <f t="shared" si="8"/>
        <v>0.80114627873515021</v>
      </c>
      <c r="R32" s="79">
        <v>13</v>
      </c>
      <c r="S32" s="77">
        <v>4888414.0299999993</v>
      </c>
      <c r="T32" s="78">
        <v>3666310.4875000003</v>
      </c>
      <c r="U32" s="79">
        <v>58</v>
      </c>
      <c r="V32" s="77">
        <v>1420320.7</v>
      </c>
      <c r="W32" s="78">
        <v>1065240.5249999999</v>
      </c>
      <c r="X32" s="79">
        <v>405</v>
      </c>
      <c r="Y32" s="77">
        <v>226874362.40000001</v>
      </c>
      <c r="Z32" s="77">
        <v>170155770.76749998</v>
      </c>
      <c r="AA32" s="193">
        <f t="shared" si="2"/>
        <v>0.7794713828500125</v>
      </c>
      <c r="AB32" s="79">
        <v>285</v>
      </c>
      <c r="AC32" s="80">
        <v>332</v>
      </c>
      <c r="AD32" s="77">
        <v>119800937.16</v>
      </c>
      <c r="AE32" s="77">
        <v>89850702.86999999</v>
      </c>
      <c r="AF32" s="193">
        <f t="shared" si="3"/>
        <v>0.41159962354050739</v>
      </c>
      <c r="AG32" s="80">
        <v>12</v>
      </c>
      <c r="AH32" s="78">
        <v>4339266.7699999996</v>
      </c>
      <c r="AI32" s="79">
        <v>311</v>
      </c>
      <c r="AJ32" s="77">
        <v>140051425.56999999</v>
      </c>
      <c r="AK32" s="77">
        <v>105038568.31999999</v>
      </c>
      <c r="AL32" s="77">
        <v>86162291.379999995</v>
      </c>
      <c r="AM32" s="77">
        <v>64621718.209999993</v>
      </c>
      <c r="AN32" s="193">
        <f t="shared" si="4"/>
        <v>0.48117414944705755</v>
      </c>
      <c r="AO32" s="79">
        <v>209</v>
      </c>
      <c r="AP32" s="77">
        <v>84050998.560000002</v>
      </c>
      <c r="AQ32" s="77">
        <v>63038297.740000002</v>
      </c>
      <c r="AR32" s="193">
        <f t="shared" si="5"/>
        <v>0.28877369564560201</v>
      </c>
      <c r="AS32" s="214"/>
      <c r="AT32" s="214"/>
      <c r="AU32" s="214"/>
      <c r="AV32" s="214"/>
      <c r="AW32" s="214"/>
      <c r="AX32" s="214"/>
    </row>
    <row r="33" spans="1:50" s="134" customFormat="1" hidden="1" outlineLevel="1" x14ac:dyDescent="0.25">
      <c r="A33" s="167" t="s">
        <v>40</v>
      </c>
      <c r="B33" s="176">
        <v>37863086.240812287</v>
      </c>
      <c r="C33" s="76">
        <v>179</v>
      </c>
      <c r="D33" s="77">
        <v>46521497.069999993</v>
      </c>
      <c r="E33" s="77">
        <v>34891122.802499995</v>
      </c>
      <c r="F33" s="193">
        <f t="shared" si="0"/>
        <v>1.2286768377548389</v>
      </c>
      <c r="G33" s="79">
        <v>122</v>
      </c>
      <c r="H33" s="77">
        <v>30436624.280000005</v>
      </c>
      <c r="I33" s="77">
        <v>22827468.210000005</v>
      </c>
      <c r="J33" s="193">
        <f t="shared" si="1"/>
        <v>0.8038600996870835</v>
      </c>
      <c r="K33" s="79">
        <v>57</v>
      </c>
      <c r="L33" s="77">
        <v>16084872.779999999</v>
      </c>
      <c r="M33" s="78">
        <v>12063654.585000001</v>
      </c>
      <c r="N33" s="79">
        <v>97</v>
      </c>
      <c r="O33" s="77">
        <v>14953066.040000001</v>
      </c>
      <c r="P33" s="77">
        <v>11214799.42</v>
      </c>
      <c r="Q33" s="193">
        <f t="shared" si="8"/>
        <v>0.39492464890202805</v>
      </c>
      <c r="R33" s="79">
        <v>0</v>
      </c>
      <c r="S33" s="77">
        <v>0</v>
      </c>
      <c r="T33" s="78">
        <v>0</v>
      </c>
      <c r="U33" s="79">
        <v>4</v>
      </c>
      <c r="V33" s="77">
        <v>21376.42</v>
      </c>
      <c r="W33" s="78">
        <v>16032.315000000001</v>
      </c>
      <c r="X33" s="79">
        <v>97</v>
      </c>
      <c r="Y33" s="77">
        <v>14931689.620000001</v>
      </c>
      <c r="Z33" s="77">
        <v>11198767.105</v>
      </c>
      <c r="AA33" s="193">
        <f t="shared" si="2"/>
        <v>0.39436007738601259</v>
      </c>
      <c r="AB33" s="79">
        <v>32</v>
      </c>
      <c r="AC33" s="80">
        <v>32</v>
      </c>
      <c r="AD33" s="77">
        <v>5054714.9000000004</v>
      </c>
      <c r="AE33" s="77">
        <v>3791036.1749999998</v>
      </c>
      <c r="AF33" s="193">
        <f t="shared" si="3"/>
        <v>0.13349981213500678</v>
      </c>
      <c r="AG33" s="80">
        <v>0</v>
      </c>
      <c r="AH33" s="78">
        <v>0</v>
      </c>
      <c r="AI33" s="79">
        <v>44</v>
      </c>
      <c r="AJ33" s="77">
        <v>6473856.1299999999</v>
      </c>
      <c r="AK33" s="77">
        <v>4855392.05</v>
      </c>
      <c r="AL33" s="77">
        <v>5295936.3600000003</v>
      </c>
      <c r="AM33" s="77">
        <v>3971952.24</v>
      </c>
      <c r="AN33" s="193">
        <f t="shared" si="4"/>
        <v>0.17098067729676741</v>
      </c>
      <c r="AO33" s="79">
        <v>21</v>
      </c>
      <c r="AP33" s="77">
        <v>2923253.52</v>
      </c>
      <c r="AQ33" s="77">
        <v>2192440.12</v>
      </c>
      <c r="AR33" s="193">
        <f t="shared" si="5"/>
        <v>7.7205896566589202E-2</v>
      </c>
      <c r="AS33" s="214"/>
      <c r="AT33" s="214"/>
      <c r="AU33" s="214"/>
      <c r="AV33" s="214"/>
      <c r="AW33" s="214"/>
      <c r="AX33" s="214"/>
    </row>
    <row r="34" spans="1:50" s="134" customFormat="1" hidden="1" outlineLevel="1" x14ac:dyDescent="0.25">
      <c r="A34" s="167" t="s">
        <v>41</v>
      </c>
      <c r="B34" s="176">
        <v>177212054.95755604</v>
      </c>
      <c r="C34" s="76">
        <v>116</v>
      </c>
      <c r="D34" s="77">
        <v>312916484.32999998</v>
      </c>
      <c r="E34" s="77">
        <v>234687363.2475</v>
      </c>
      <c r="F34" s="193">
        <f t="shared" si="0"/>
        <v>1.7657742550581361</v>
      </c>
      <c r="G34" s="79">
        <v>58</v>
      </c>
      <c r="H34" s="77">
        <v>157418559.25</v>
      </c>
      <c r="I34" s="77">
        <v>118063919.4375</v>
      </c>
      <c r="J34" s="193">
        <f t="shared" si="1"/>
        <v>0.88830615551353564</v>
      </c>
      <c r="K34" s="79">
        <v>34</v>
      </c>
      <c r="L34" s="77">
        <v>92238093.710000008</v>
      </c>
      <c r="M34" s="78">
        <v>69178570.282499999</v>
      </c>
      <c r="N34" s="79">
        <v>39</v>
      </c>
      <c r="O34" s="77">
        <v>78717502.200000003</v>
      </c>
      <c r="P34" s="77">
        <v>59038126.560000002</v>
      </c>
      <c r="Q34" s="193">
        <f t="shared" si="8"/>
        <v>0.4441994773936434</v>
      </c>
      <c r="R34" s="79">
        <v>4</v>
      </c>
      <c r="S34" s="77">
        <v>2997041.29</v>
      </c>
      <c r="T34" s="78">
        <v>2247780.96</v>
      </c>
      <c r="U34" s="79">
        <v>1</v>
      </c>
      <c r="V34" s="77">
        <v>7111.75</v>
      </c>
      <c r="W34" s="78">
        <v>5333.8125</v>
      </c>
      <c r="X34" s="79">
        <v>35</v>
      </c>
      <c r="Y34" s="77">
        <v>75713349.159999996</v>
      </c>
      <c r="Z34" s="77">
        <v>56785011.787500001</v>
      </c>
      <c r="AA34" s="193">
        <f t="shared" si="2"/>
        <v>0.42724717106933868</v>
      </c>
      <c r="AB34" s="79">
        <v>19</v>
      </c>
      <c r="AC34" s="80">
        <v>23</v>
      </c>
      <c r="AD34" s="77">
        <v>7901621.2800000003</v>
      </c>
      <c r="AE34" s="77">
        <v>5926215.959999999</v>
      </c>
      <c r="AF34" s="193">
        <f t="shared" si="3"/>
        <v>4.4588508845476188E-2</v>
      </c>
      <c r="AG34" s="80">
        <v>1</v>
      </c>
      <c r="AH34" s="78">
        <v>37000</v>
      </c>
      <c r="AI34" s="79">
        <v>31</v>
      </c>
      <c r="AJ34" s="77">
        <v>27897649.73</v>
      </c>
      <c r="AK34" s="77">
        <v>20923237.219999999</v>
      </c>
      <c r="AL34" s="77">
        <v>23574752.580000002</v>
      </c>
      <c r="AM34" s="77">
        <v>17681064.399999999</v>
      </c>
      <c r="AN34" s="193">
        <f t="shared" si="4"/>
        <v>0.15742523688177845</v>
      </c>
      <c r="AO34" s="79">
        <v>13</v>
      </c>
      <c r="AP34" s="77">
        <v>5907900.4100000001</v>
      </c>
      <c r="AQ34" s="77">
        <v>4430925.26</v>
      </c>
      <c r="AR34" s="193">
        <f t="shared" si="5"/>
        <v>3.3338027773646653E-2</v>
      </c>
      <c r="AS34" s="214"/>
      <c r="AT34" s="214"/>
      <c r="AU34" s="214"/>
      <c r="AV34" s="214"/>
      <c r="AW34" s="214"/>
      <c r="AX34" s="214"/>
    </row>
    <row r="35" spans="1:50" s="75" customFormat="1" collapsed="1" x14ac:dyDescent="0.25">
      <c r="A35" s="166" t="s">
        <v>42</v>
      </c>
      <c r="B35" s="175">
        <v>0</v>
      </c>
      <c r="C35" s="76">
        <v>0</v>
      </c>
      <c r="D35" s="77">
        <v>0</v>
      </c>
      <c r="E35" s="77">
        <v>0</v>
      </c>
      <c r="F35" s="193">
        <v>0</v>
      </c>
      <c r="G35" s="79">
        <v>0</v>
      </c>
      <c r="H35" s="77">
        <v>0</v>
      </c>
      <c r="I35" s="77">
        <v>0</v>
      </c>
      <c r="J35" s="193">
        <v>0</v>
      </c>
      <c r="K35" s="79">
        <v>0</v>
      </c>
      <c r="L35" s="77">
        <v>0</v>
      </c>
      <c r="M35" s="78">
        <v>0</v>
      </c>
      <c r="N35" s="79">
        <v>0</v>
      </c>
      <c r="O35" s="77">
        <v>0</v>
      </c>
      <c r="P35" s="77">
        <v>0</v>
      </c>
      <c r="Q35" s="193">
        <v>0</v>
      </c>
      <c r="R35" s="79">
        <v>0</v>
      </c>
      <c r="S35" s="77">
        <v>0</v>
      </c>
      <c r="T35" s="78">
        <v>0</v>
      </c>
      <c r="U35" s="79">
        <v>0</v>
      </c>
      <c r="V35" s="77">
        <v>0</v>
      </c>
      <c r="W35" s="78">
        <v>0</v>
      </c>
      <c r="X35" s="79">
        <v>0</v>
      </c>
      <c r="Y35" s="77">
        <v>0</v>
      </c>
      <c r="Z35" s="77">
        <v>0</v>
      </c>
      <c r="AA35" s="193">
        <v>0</v>
      </c>
      <c r="AB35" s="79">
        <v>0</v>
      </c>
      <c r="AC35" s="80">
        <v>0</v>
      </c>
      <c r="AD35" s="77">
        <v>0</v>
      </c>
      <c r="AE35" s="77">
        <v>0</v>
      </c>
      <c r="AF35" s="193">
        <v>0</v>
      </c>
      <c r="AG35" s="80">
        <v>0</v>
      </c>
      <c r="AH35" s="78">
        <v>0</v>
      </c>
      <c r="AI35" s="79">
        <v>0</v>
      </c>
      <c r="AJ35" s="77">
        <v>0</v>
      </c>
      <c r="AK35" s="77">
        <v>0</v>
      </c>
      <c r="AL35" s="77">
        <v>0</v>
      </c>
      <c r="AM35" s="77">
        <v>0</v>
      </c>
      <c r="AN35" s="193">
        <v>0</v>
      </c>
      <c r="AO35" s="79">
        <v>0</v>
      </c>
      <c r="AP35" s="78">
        <v>0</v>
      </c>
      <c r="AQ35" s="104">
        <v>0</v>
      </c>
      <c r="AR35" s="193">
        <v>0</v>
      </c>
      <c r="AS35" s="214"/>
      <c r="AT35" s="214"/>
      <c r="AU35" s="214"/>
      <c r="AV35" s="214"/>
      <c r="AW35" s="214"/>
      <c r="AX35" s="214"/>
    </row>
    <row r="36" spans="1:50" x14ac:dyDescent="0.2">
      <c r="A36" s="166" t="s">
        <v>43</v>
      </c>
      <c r="B36" s="175">
        <v>220593534.20700002</v>
      </c>
      <c r="C36" s="76">
        <v>966</v>
      </c>
      <c r="D36" s="77">
        <v>220493703.52000001</v>
      </c>
      <c r="E36" s="77">
        <v>165370277.63999999</v>
      </c>
      <c r="F36" s="193">
        <f t="shared" si="0"/>
        <v>0.99954744509008897</v>
      </c>
      <c r="G36" s="79">
        <v>906</v>
      </c>
      <c r="H36" s="77">
        <v>214879121.31999993</v>
      </c>
      <c r="I36" s="77">
        <v>161159340.98999995</v>
      </c>
      <c r="J36" s="193">
        <f t="shared" si="1"/>
        <v>0.97409528385524746</v>
      </c>
      <c r="K36" s="79">
        <v>55</v>
      </c>
      <c r="L36" s="77">
        <v>4388073.3500000006</v>
      </c>
      <c r="M36" s="78">
        <v>3291055.0124999993</v>
      </c>
      <c r="N36" s="79">
        <v>910</v>
      </c>
      <c r="O36" s="77">
        <v>208222883.06000003</v>
      </c>
      <c r="P36" s="77">
        <v>156167158.99000001</v>
      </c>
      <c r="Q36" s="193">
        <f t="shared" si="8"/>
        <v>0.94392106191384717</v>
      </c>
      <c r="R36" s="79">
        <v>4</v>
      </c>
      <c r="S36" s="77">
        <v>316307.72000000003</v>
      </c>
      <c r="T36" s="78">
        <v>237230.78000000003</v>
      </c>
      <c r="U36" s="79">
        <v>1</v>
      </c>
      <c r="V36" s="77">
        <v>3446.45</v>
      </c>
      <c r="W36" s="78">
        <v>2584.8374999999996</v>
      </c>
      <c r="X36" s="79">
        <v>906</v>
      </c>
      <c r="Y36" s="77">
        <v>207903128.88999999</v>
      </c>
      <c r="Z36" s="77">
        <v>155927343.3725</v>
      </c>
      <c r="AA36" s="193">
        <f t="shared" si="2"/>
        <v>0.94247154449644188</v>
      </c>
      <c r="AB36" s="79">
        <v>0</v>
      </c>
      <c r="AC36" s="80">
        <v>0</v>
      </c>
      <c r="AD36" s="77">
        <v>0</v>
      </c>
      <c r="AE36" s="77">
        <v>0</v>
      </c>
      <c r="AF36" s="193">
        <f t="shared" si="3"/>
        <v>0</v>
      </c>
      <c r="AG36" s="80">
        <v>0</v>
      </c>
      <c r="AH36" s="78">
        <v>0</v>
      </c>
      <c r="AI36" s="79">
        <v>910</v>
      </c>
      <c r="AJ36" s="77">
        <v>208219436.61000001</v>
      </c>
      <c r="AK36" s="77">
        <v>156164574.12000003</v>
      </c>
      <c r="AL36" s="77">
        <v>0</v>
      </c>
      <c r="AM36" s="77">
        <v>0</v>
      </c>
      <c r="AN36" s="193">
        <f t="shared" si="4"/>
        <v>0.94390543838248486</v>
      </c>
      <c r="AO36" s="79">
        <v>910</v>
      </c>
      <c r="AP36" s="77">
        <v>208219436.60999998</v>
      </c>
      <c r="AQ36" s="77">
        <v>156164574.12</v>
      </c>
      <c r="AR36" s="193">
        <f t="shared" si="5"/>
        <v>0.94390543838248464</v>
      </c>
      <c r="AS36" s="214"/>
      <c r="AT36" s="214"/>
      <c r="AU36" s="214"/>
      <c r="AV36" s="214"/>
      <c r="AW36" s="214"/>
      <c r="AX36" s="214"/>
    </row>
    <row r="37" spans="1:50" x14ac:dyDescent="0.2">
      <c r="A37" s="166" t="s">
        <v>44</v>
      </c>
      <c r="B37" s="175">
        <v>8441383.1886666659</v>
      </c>
      <c r="C37" s="76">
        <v>24</v>
      </c>
      <c r="D37" s="77">
        <v>12327574.620000001</v>
      </c>
      <c r="E37" s="77">
        <v>9245680.9649999999</v>
      </c>
      <c r="F37" s="193">
        <f t="shared" si="0"/>
        <v>1.4603737734061053</v>
      </c>
      <c r="G37" s="79">
        <v>11</v>
      </c>
      <c r="H37" s="77">
        <v>7747782.1900000004</v>
      </c>
      <c r="I37" s="77">
        <v>5810836.6425000001</v>
      </c>
      <c r="J37" s="193">
        <f t="shared" si="1"/>
        <v>0.91783325277806505</v>
      </c>
      <c r="K37" s="79">
        <v>11</v>
      </c>
      <c r="L37" s="77">
        <v>3967253.33</v>
      </c>
      <c r="M37" s="78">
        <v>2975439.9975000001</v>
      </c>
      <c r="N37" s="79">
        <v>9</v>
      </c>
      <c r="O37" s="77">
        <v>5662449.4699999997</v>
      </c>
      <c r="P37" s="77">
        <v>4246837.08</v>
      </c>
      <c r="Q37" s="193">
        <f t="shared" si="8"/>
        <v>0.67079640189801593</v>
      </c>
      <c r="R37" s="79">
        <v>1</v>
      </c>
      <c r="S37" s="77">
        <v>74970</v>
      </c>
      <c r="T37" s="78">
        <v>56227.5</v>
      </c>
      <c r="U37" s="79">
        <v>0</v>
      </c>
      <c r="V37" s="77">
        <v>0</v>
      </c>
      <c r="W37" s="78">
        <v>0</v>
      </c>
      <c r="X37" s="79">
        <v>8</v>
      </c>
      <c r="Y37" s="77">
        <v>5587479.4699999997</v>
      </c>
      <c r="Z37" s="77">
        <v>4190609.58</v>
      </c>
      <c r="AA37" s="193">
        <f t="shared" si="2"/>
        <v>0.66191515597843076</v>
      </c>
      <c r="AB37" s="79">
        <v>8</v>
      </c>
      <c r="AC37" s="80">
        <v>11</v>
      </c>
      <c r="AD37" s="77">
        <v>3307328.02</v>
      </c>
      <c r="AE37" s="77">
        <v>2480496.0149999997</v>
      </c>
      <c r="AF37" s="193">
        <f t="shared" si="3"/>
        <v>0.39179929948451958</v>
      </c>
      <c r="AG37" s="80">
        <v>0</v>
      </c>
      <c r="AH37" s="78">
        <v>0</v>
      </c>
      <c r="AI37" s="79">
        <v>8</v>
      </c>
      <c r="AJ37" s="77">
        <v>3355905.75</v>
      </c>
      <c r="AK37" s="77">
        <v>2516929.2599999998</v>
      </c>
      <c r="AL37" s="77">
        <v>2560697.3000000003</v>
      </c>
      <c r="AM37" s="77">
        <v>1920522.9400000002</v>
      </c>
      <c r="AN37" s="193">
        <f t="shared" si="4"/>
        <v>0.39755401158729681</v>
      </c>
      <c r="AO37" s="79">
        <v>4</v>
      </c>
      <c r="AP37" s="77">
        <v>1752352.66</v>
      </c>
      <c r="AQ37" s="77">
        <v>1314264.4500000002</v>
      </c>
      <c r="AR37" s="193">
        <f t="shared" si="5"/>
        <v>0.20759070176469357</v>
      </c>
      <c r="AS37" s="214"/>
      <c r="AT37" s="214"/>
      <c r="AU37" s="214"/>
      <c r="AV37" s="214"/>
      <c r="AW37" s="214"/>
      <c r="AX37" s="214"/>
    </row>
    <row r="38" spans="1:50" x14ac:dyDescent="0.2">
      <c r="A38" s="168" t="s">
        <v>45</v>
      </c>
      <c r="B38" s="177">
        <v>0</v>
      </c>
      <c r="C38" s="102">
        <v>0</v>
      </c>
      <c r="D38" s="98">
        <v>0</v>
      </c>
      <c r="E38" s="98">
        <v>0</v>
      </c>
      <c r="F38" s="193">
        <v>0</v>
      </c>
      <c r="G38" s="100">
        <v>0</v>
      </c>
      <c r="H38" s="98">
        <v>0</v>
      </c>
      <c r="I38" s="98">
        <v>0</v>
      </c>
      <c r="J38" s="193">
        <v>0</v>
      </c>
      <c r="K38" s="100">
        <v>0</v>
      </c>
      <c r="L38" s="98">
        <v>0</v>
      </c>
      <c r="M38" s="103">
        <v>0</v>
      </c>
      <c r="N38" s="100">
        <v>0</v>
      </c>
      <c r="O38" s="98">
        <v>0</v>
      </c>
      <c r="P38" s="98">
        <v>0</v>
      </c>
      <c r="Q38" s="193">
        <v>0</v>
      </c>
      <c r="R38" s="100">
        <v>0</v>
      </c>
      <c r="S38" s="98">
        <v>0</v>
      </c>
      <c r="T38" s="103">
        <v>0</v>
      </c>
      <c r="U38" s="100">
        <v>0</v>
      </c>
      <c r="V38" s="98">
        <v>0</v>
      </c>
      <c r="W38" s="103">
        <v>0</v>
      </c>
      <c r="X38" s="100">
        <v>0</v>
      </c>
      <c r="Y38" s="98">
        <v>0</v>
      </c>
      <c r="Z38" s="98">
        <v>0</v>
      </c>
      <c r="AA38" s="193">
        <v>0</v>
      </c>
      <c r="AB38" s="100">
        <v>0</v>
      </c>
      <c r="AC38" s="101">
        <v>0</v>
      </c>
      <c r="AD38" s="98">
        <v>0</v>
      </c>
      <c r="AE38" s="98">
        <v>0</v>
      </c>
      <c r="AF38" s="193">
        <v>0</v>
      </c>
      <c r="AG38" s="101">
        <v>0</v>
      </c>
      <c r="AH38" s="103">
        <v>0</v>
      </c>
      <c r="AI38" s="100">
        <v>0</v>
      </c>
      <c r="AJ38" s="98">
        <v>0</v>
      </c>
      <c r="AK38" s="98">
        <v>0</v>
      </c>
      <c r="AL38" s="98">
        <v>0</v>
      </c>
      <c r="AM38" s="98">
        <v>0</v>
      </c>
      <c r="AN38" s="193">
        <v>0</v>
      </c>
      <c r="AO38" s="100">
        <v>0</v>
      </c>
      <c r="AP38" s="98">
        <v>0</v>
      </c>
      <c r="AQ38" s="98">
        <v>0</v>
      </c>
      <c r="AR38" s="193">
        <v>0</v>
      </c>
      <c r="AS38" s="214"/>
      <c r="AT38" s="214"/>
      <c r="AU38" s="214"/>
      <c r="AV38" s="214"/>
      <c r="AW38" s="214"/>
      <c r="AX38" s="214"/>
    </row>
    <row r="39" spans="1:50" ht="13.5" thickBot="1" x14ac:dyDescent="0.25">
      <c r="A39" s="168" t="s">
        <v>225</v>
      </c>
      <c r="B39" s="177">
        <v>67875000</v>
      </c>
      <c r="C39" s="102">
        <v>619</v>
      </c>
      <c r="D39" s="98">
        <v>38299060.93</v>
      </c>
      <c r="E39" s="98">
        <v>28724295.697499998</v>
      </c>
      <c r="F39" s="193">
        <f t="shared" si="0"/>
        <v>0.56425872456721915</v>
      </c>
      <c r="G39" s="100">
        <v>600</v>
      </c>
      <c r="H39" s="98">
        <v>36291404.469999999</v>
      </c>
      <c r="I39" s="98">
        <v>27218553.352499999</v>
      </c>
      <c r="J39" s="193">
        <v>0</v>
      </c>
      <c r="K39" s="100">
        <v>18</v>
      </c>
      <c r="L39" s="98">
        <v>1901429.52</v>
      </c>
      <c r="M39" s="103">
        <v>1426072.1400000001</v>
      </c>
      <c r="N39" s="100">
        <v>30</v>
      </c>
      <c r="O39" s="98">
        <v>3571593</v>
      </c>
      <c r="P39" s="98">
        <v>2678694.7200000002</v>
      </c>
      <c r="Q39" s="193">
        <f t="shared" si="8"/>
        <v>5.2620154696132598E-2</v>
      </c>
      <c r="R39" s="100">
        <v>0</v>
      </c>
      <c r="S39" s="98">
        <v>0</v>
      </c>
      <c r="T39" s="103">
        <v>0</v>
      </c>
      <c r="U39" s="100">
        <v>0</v>
      </c>
      <c r="V39" s="98">
        <v>0</v>
      </c>
      <c r="W39" s="103">
        <v>0</v>
      </c>
      <c r="X39" s="100">
        <v>30</v>
      </c>
      <c r="Y39" s="98">
        <v>3571593</v>
      </c>
      <c r="Z39" s="98">
        <v>2678694.7200000002</v>
      </c>
      <c r="AA39" s="193">
        <f t="shared" si="2"/>
        <v>5.2620154696132598E-2</v>
      </c>
      <c r="AB39" s="100">
        <v>0</v>
      </c>
      <c r="AC39" s="101">
        <v>0</v>
      </c>
      <c r="AD39" s="98">
        <v>0</v>
      </c>
      <c r="AE39" s="98">
        <v>0</v>
      </c>
      <c r="AF39" s="193">
        <f t="shared" si="3"/>
        <v>0</v>
      </c>
      <c r="AG39" s="101">
        <v>0</v>
      </c>
      <c r="AH39" s="103">
        <v>0</v>
      </c>
      <c r="AI39" s="100">
        <v>0</v>
      </c>
      <c r="AJ39" s="98">
        <v>0</v>
      </c>
      <c r="AK39" s="98">
        <v>0</v>
      </c>
      <c r="AL39" s="98">
        <v>0</v>
      </c>
      <c r="AM39" s="98">
        <v>0</v>
      </c>
      <c r="AN39" s="193">
        <f t="shared" si="4"/>
        <v>0</v>
      </c>
      <c r="AO39" s="100">
        <v>0</v>
      </c>
      <c r="AP39" s="98">
        <v>0</v>
      </c>
      <c r="AQ39" s="98">
        <v>0</v>
      </c>
      <c r="AR39" s="193">
        <f t="shared" si="5"/>
        <v>0</v>
      </c>
      <c r="AS39" s="214"/>
      <c r="AT39" s="214"/>
      <c r="AU39" s="214"/>
      <c r="AV39" s="214"/>
      <c r="AW39" s="214"/>
      <c r="AX39" s="214"/>
    </row>
    <row r="40" spans="1:50" s="83" customFormat="1" ht="26.25" thickBot="1" x14ac:dyDescent="0.25">
      <c r="A40" s="164" t="s">
        <v>182</v>
      </c>
      <c r="B40" s="135">
        <f>B41+B44</f>
        <v>132990655.29945563</v>
      </c>
      <c r="C40" s="145">
        <v>56</v>
      </c>
      <c r="D40" s="146">
        <v>112397643.53</v>
      </c>
      <c r="E40" s="146">
        <v>88015910.358999997</v>
      </c>
      <c r="F40" s="194">
        <f t="shared" si="0"/>
        <v>0.84515444545268048</v>
      </c>
      <c r="G40" s="145">
        <v>56</v>
      </c>
      <c r="H40" s="146">
        <v>112397643.53</v>
      </c>
      <c r="I40" s="146">
        <v>88015910.358999997</v>
      </c>
      <c r="J40" s="194">
        <f t="shared" si="1"/>
        <v>0.84515444545268048</v>
      </c>
      <c r="K40" s="145">
        <v>3</v>
      </c>
      <c r="L40" s="146">
        <v>1073500</v>
      </c>
      <c r="M40" s="146">
        <v>966150</v>
      </c>
      <c r="N40" s="145">
        <v>51</v>
      </c>
      <c r="O40" s="146">
        <v>108320727.78999999</v>
      </c>
      <c r="P40" s="146">
        <v>84704304.960000008</v>
      </c>
      <c r="Q40" s="194">
        <f t="shared" ref="Q40" si="9">O40/B40</f>
        <v>0.81449878975401502</v>
      </c>
      <c r="R40" s="145">
        <v>1</v>
      </c>
      <c r="S40" s="146">
        <v>960000</v>
      </c>
      <c r="T40" s="146">
        <v>672000</v>
      </c>
      <c r="U40" s="145">
        <v>3</v>
      </c>
      <c r="V40" s="146">
        <v>591011.5</v>
      </c>
      <c r="W40" s="146">
        <v>531910.35</v>
      </c>
      <c r="X40" s="145">
        <v>50</v>
      </c>
      <c r="Y40" s="146">
        <v>106769716.28999999</v>
      </c>
      <c r="Z40" s="146">
        <v>83500394.609999985</v>
      </c>
      <c r="AA40" s="194">
        <f t="shared" si="2"/>
        <v>0.80283622973047364</v>
      </c>
      <c r="AB40" s="145">
        <v>46</v>
      </c>
      <c r="AC40" s="145">
        <v>99</v>
      </c>
      <c r="AD40" s="146">
        <v>41739987.789999999</v>
      </c>
      <c r="AE40" s="146">
        <v>35504727.342</v>
      </c>
      <c r="AF40" s="194">
        <f t="shared" si="3"/>
        <v>0.31385654650707517</v>
      </c>
      <c r="AG40" s="145">
        <v>1</v>
      </c>
      <c r="AH40" s="146">
        <v>139922.82999999999</v>
      </c>
      <c r="AI40" s="145">
        <v>43</v>
      </c>
      <c r="AJ40" s="146">
        <v>52294203.090000004</v>
      </c>
      <c r="AK40" s="146">
        <v>43829935.810000002</v>
      </c>
      <c r="AL40" s="146">
        <v>4000000</v>
      </c>
      <c r="AM40" s="146">
        <v>3200000</v>
      </c>
      <c r="AN40" s="194">
        <f t="shared" si="4"/>
        <v>0.39321712470886711</v>
      </c>
      <c r="AO40" s="145">
        <v>43</v>
      </c>
      <c r="AP40" s="146">
        <v>50140197.619999997</v>
      </c>
      <c r="AQ40" s="146">
        <v>42106731.43</v>
      </c>
      <c r="AR40" s="194">
        <f t="shared" si="5"/>
        <v>0.37702045686668062</v>
      </c>
      <c r="AS40" s="214"/>
      <c r="AT40" s="214"/>
      <c r="AU40" s="214"/>
      <c r="AV40" s="214"/>
      <c r="AW40" s="214"/>
      <c r="AX40" s="214"/>
    </row>
    <row r="41" spans="1:50" s="82" customFormat="1" x14ac:dyDescent="0.2">
      <c r="A41" s="169" t="s">
        <v>47</v>
      </c>
      <c r="B41" s="174">
        <v>92021537.493230015</v>
      </c>
      <c r="C41" s="147">
        <v>53</v>
      </c>
      <c r="D41" s="152">
        <v>75331955.349999994</v>
      </c>
      <c r="E41" s="152">
        <v>58363359.814999998</v>
      </c>
      <c r="F41" s="193">
        <f t="shared" si="0"/>
        <v>0.81863395681192719</v>
      </c>
      <c r="G41" s="155">
        <v>53</v>
      </c>
      <c r="H41" s="215">
        <v>75331955.349999994</v>
      </c>
      <c r="I41" s="215">
        <v>58363359.814999998</v>
      </c>
      <c r="J41" s="193">
        <f t="shared" si="1"/>
        <v>0.81863395681192719</v>
      </c>
      <c r="K41" s="149">
        <v>3</v>
      </c>
      <c r="L41" s="148">
        <v>1073500</v>
      </c>
      <c r="M41" s="150">
        <v>966150</v>
      </c>
      <c r="N41" s="149">
        <v>48</v>
      </c>
      <c r="O41" s="153">
        <v>72426887.549999997</v>
      </c>
      <c r="P41" s="153">
        <v>55989232.780000001</v>
      </c>
      <c r="Q41" s="193">
        <f t="shared" si="8"/>
        <v>0.78706452340386523</v>
      </c>
      <c r="R41" s="149">
        <v>1</v>
      </c>
      <c r="S41" s="148">
        <v>960000</v>
      </c>
      <c r="T41" s="150">
        <v>672000</v>
      </c>
      <c r="U41" s="149">
        <v>3</v>
      </c>
      <c r="V41" s="148">
        <v>591011.5</v>
      </c>
      <c r="W41" s="150">
        <v>531910.35</v>
      </c>
      <c r="X41" s="149">
        <v>47</v>
      </c>
      <c r="Y41" s="153">
        <v>70875876.049999997</v>
      </c>
      <c r="Z41" s="153">
        <v>54785322.429999992</v>
      </c>
      <c r="AA41" s="193">
        <f t="shared" si="2"/>
        <v>0.77020964853162022</v>
      </c>
      <c r="AB41" s="149">
        <v>44</v>
      </c>
      <c r="AC41" s="149">
        <v>95</v>
      </c>
      <c r="AD41" s="153">
        <v>21152971.099999998</v>
      </c>
      <c r="AE41" s="153">
        <v>19035113.989999998</v>
      </c>
      <c r="AF41" s="193">
        <f t="shared" si="3"/>
        <v>0.22986978566355962</v>
      </c>
      <c r="AG41" s="151">
        <v>1</v>
      </c>
      <c r="AH41" s="150">
        <v>139922.82999999999</v>
      </c>
      <c r="AI41" s="149">
        <v>40</v>
      </c>
      <c r="AJ41" s="153">
        <v>19971334.739999998</v>
      </c>
      <c r="AK41" s="153">
        <v>17971641.149999999</v>
      </c>
      <c r="AL41" s="153">
        <v>0</v>
      </c>
      <c r="AM41" s="153">
        <v>0</v>
      </c>
      <c r="AN41" s="193">
        <f t="shared" si="4"/>
        <v>0.21702891827328227</v>
      </c>
      <c r="AO41" s="149">
        <v>40</v>
      </c>
      <c r="AP41" s="153">
        <v>19971334.739999998</v>
      </c>
      <c r="AQ41" s="153">
        <v>17971641.149999999</v>
      </c>
      <c r="AR41" s="193">
        <f t="shared" si="5"/>
        <v>0.21702891827328227</v>
      </c>
      <c r="AS41" s="214"/>
      <c r="AT41" s="214"/>
      <c r="AU41" s="214"/>
      <c r="AV41" s="214"/>
      <c r="AW41" s="214"/>
      <c r="AX41" s="214"/>
    </row>
    <row r="42" spans="1:50" s="132" customFormat="1" ht="37.5" customHeight="1" outlineLevel="1" x14ac:dyDescent="0.2">
      <c r="A42" s="170" t="s">
        <v>48</v>
      </c>
      <c r="B42" s="176">
        <v>40307958.900234863</v>
      </c>
      <c r="C42" s="188">
        <v>49</v>
      </c>
      <c r="D42" s="189">
        <v>28154955.350000001</v>
      </c>
      <c r="E42" s="189">
        <v>25339459.815000001</v>
      </c>
      <c r="F42" s="193">
        <f t="shared" si="0"/>
        <v>0.69849618085811704</v>
      </c>
      <c r="G42" s="117">
        <v>49</v>
      </c>
      <c r="H42" s="116">
        <v>28154955.350000001</v>
      </c>
      <c r="I42" s="116">
        <v>25339459.815000001</v>
      </c>
      <c r="J42" s="193">
        <f t="shared" si="1"/>
        <v>0.69849618085811704</v>
      </c>
      <c r="K42" s="190">
        <v>3</v>
      </c>
      <c r="L42" s="189">
        <v>1073500</v>
      </c>
      <c r="M42" s="191">
        <v>966150</v>
      </c>
      <c r="N42" s="190">
        <v>45</v>
      </c>
      <c r="O42" s="189">
        <v>26452057.550000001</v>
      </c>
      <c r="P42" s="189">
        <v>23806851.779999997</v>
      </c>
      <c r="Q42" s="193">
        <f t="shared" si="8"/>
        <v>0.65624899577452611</v>
      </c>
      <c r="R42" s="190">
        <v>0</v>
      </c>
      <c r="S42" s="189">
        <v>0</v>
      </c>
      <c r="T42" s="191">
        <v>0</v>
      </c>
      <c r="U42" s="190">
        <v>3</v>
      </c>
      <c r="V42" s="189">
        <v>591011.5</v>
      </c>
      <c r="W42" s="191">
        <v>531910.35</v>
      </c>
      <c r="X42" s="190">
        <v>45</v>
      </c>
      <c r="Y42" s="189">
        <v>25861046.050000001</v>
      </c>
      <c r="Z42" s="189">
        <v>23274941.429999996</v>
      </c>
      <c r="AA42" s="193">
        <f t="shared" si="2"/>
        <v>0.64158659370492999</v>
      </c>
      <c r="AB42" s="190">
        <v>43</v>
      </c>
      <c r="AC42" s="192">
        <v>94</v>
      </c>
      <c r="AD42" s="189">
        <v>21140171.099999998</v>
      </c>
      <c r="AE42" s="189">
        <v>19026153.989999998</v>
      </c>
      <c r="AF42" s="193">
        <f t="shared" si="3"/>
        <v>0.52446642491433171</v>
      </c>
      <c r="AG42" s="192">
        <v>1</v>
      </c>
      <c r="AH42" s="191">
        <v>139922.82999999999</v>
      </c>
      <c r="AI42" s="190">
        <v>39</v>
      </c>
      <c r="AJ42" s="189">
        <v>19958534.739999998</v>
      </c>
      <c r="AK42" s="189">
        <v>17962681.149999999</v>
      </c>
      <c r="AL42" s="189">
        <v>0</v>
      </c>
      <c r="AM42" s="189">
        <v>0</v>
      </c>
      <c r="AN42" s="193">
        <f t="shared" si="4"/>
        <v>0.49515121292543807</v>
      </c>
      <c r="AO42" s="190">
        <v>39</v>
      </c>
      <c r="AP42" s="189">
        <v>19958534.739999998</v>
      </c>
      <c r="AQ42" s="189">
        <v>17962681.149999999</v>
      </c>
      <c r="AR42" s="193">
        <f t="shared" si="5"/>
        <v>0.49515121292543807</v>
      </c>
      <c r="AS42" s="214"/>
      <c r="AT42" s="214"/>
      <c r="AU42" s="214"/>
      <c r="AV42" s="214"/>
      <c r="AW42" s="214"/>
      <c r="AX42" s="214"/>
    </row>
    <row r="43" spans="1:50" s="132" customFormat="1" outlineLevel="1" x14ac:dyDescent="0.2">
      <c r="A43" s="170" t="s">
        <v>49</v>
      </c>
      <c r="B43" s="176">
        <v>51713578.592995152</v>
      </c>
      <c r="C43" s="125">
        <v>4</v>
      </c>
      <c r="D43" s="126">
        <v>47177000</v>
      </c>
      <c r="E43" s="126">
        <v>33023899.999999996</v>
      </c>
      <c r="F43" s="193">
        <f t="shared" si="0"/>
        <v>0.91227490503607012</v>
      </c>
      <c r="G43" s="122">
        <v>4</v>
      </c>
      <c r="H43" s="121">
        <v>47177000</v>
      </c>
      <c r="I43" s="121">
        <v>33023899.999999996</v>
      </c>
      <c r="J43" s="193">
        <f t="shared" si="1"/>
        <v>0.91227490503607012</v>
      </c>
      <c r="K43" s="127">
        <v>0</v>
      </c>
      <c r="L43" s="126">
        <v>0</v>
      </c>
      <c r="M43" s="128">
        <v>0</v>
      </c>
      <c r="N43" s="127">
        <v>3</v>
      </c>
      <c r="O43" s="126">
        <v>45974830</v>
      </c>
      <c r="P43" s="126">
        <v>32182381</v>
      </c>
      <c r="Q43" s="193">
        <f t="shared" si="8"/>
        <v>0.88902820595416132</v>
      </c>
      <c r="R43" s="127">
        <v>1</v>
      </c>
      <c r="S43" s="126">
        <v>960000</v>
      </c>
      <c r="T43" s="128">
        <v>672000</v>
      </c>
      <c r="U43" s="127">
        <v>0</v>
      </c>
      <c r="V43" s="126">
        <v>0</v>
      </c>
      <c r="W43" s="128">
        <v>0</v>
      </c>
      <c r="X43" s="127">
        <v>2</v>
      </c>
      <c r="Y43" s="126">
        <v>45014830</v>
      </c>
      <c r="Z43" s="189">
        <v>31510381</v>
      </c>
      <c r="AA43" s="193">
        <f t="shared" si="2"/>
        <v>0.87046441620842441</v>
      </c>
      <c r="AB43" s="127">
        <v>1</v>
      </c>
      <c r="AC43" s="129">
        <v>1</v>
      </c>
      <c r="AD43" s="126">
        <v>12800</v>
      </c>
      <c r="AE43" s="126">
        <v>8960</v>
      </c>
      <c r="AF43" s="193">
        <f t="shared" si="3"/>
        <v>2.4751719660982466E-4</v>
      </c>
      <c r="AG43" s="129">
        <v>0</v>
      </c>
      <c r="AH43" s="128">
        <v>0</v>
      </c>
      <c r="AI43" s="127">
        <v>1</v>
      </c>
      <c r="AJ43" s="126">
        <v>12800</v>
      </c>
      <c r="AK43" s="126">
        <v>8960</v>
      </c>
      <c r="AL43" s="126">
        <v>0</v>
      </c>
      <c r="AM43" s="126">
        <v>0</v>
      </c>
      <c r="AN43" s="193">
        <f t="shared" si="4"/>
        <v>2.4751719660982466E-4</v>
      </c>
      <c r="AO43" s="127">
        <v>1</v>
      </c>
      <c r="AP43" s="126">
        <v>12800</v>
      </c>
      <c r="AQ43" s="126">
        <v>8960</v>
      </c>
      <c r="AR43" s="193">
        <f t="shared" si="5"/>
        <v>2.4751719660982466E-4</v>
      </c>
      <c r="AS43" s="214"/>
      <c r="AT43" s="214"/>
      <c r="AU43" s="214"/>
      <c r="AV43" s="214"/>
      <c r="AW43" s="214"/>
      <c r="AX43" s="214"/>
    </row>
    <row r="44" spans="1:50" s="82" customFormat="1" ht="13.5" thickBot="1" x14ac:dyDescent="0.25">
      <c r="A44" s="171" t="s">
        <v>50</v>
      </c>
      <c r="B44" s="177">
        <v>40969117.806225613</v>
      </c>
      <c r="C44" s="125">
        <v>3</v>
      </c>
      <c r="D44" s="126">
        <v>37065688.18</v>
      </c>
      <c r="E44" s="126">
        <v>29652550.544</v>
      </c>
      <c r="F44" s="193">
        <f t="shared" si="0"/>
        <v>0.90472263413901355</v>
      </c>
      <c r="G44" s="122">
        <v>3</v>
      </c>
      <c r="H44" s="121">
        <v>37065688.18</v>
      </c>
      <c r="I44" s="121">
        <v>29652550.544</v>
      </c>
      <c r="J44" s="193">
        <f t="shared" si="1"/>
        <v>0.90472263413901355</v>
      </c>
      <c r="K44" s="127">
        <v>0</v>
      </c>
      <c r="L44" s="126">
        <v>0</v>
      </c>
      <c r="M44" s="128">
        <v>0</v>
      </c>
      <c r="N44" s="127">
        <v>3</v>
      </c>
      <c r="O44" s="126">
        <v>35893840.240000002</v>
      </c>
      <c r="P44" s="126">
        <v>28715072.18</v>
      </c>
      <c r="Q44" s="193">
        <f t="shared" si="8"/>
        <v>0.87611943244102808</v>
      </c>
      <c r="R44" s="127">
        <v>0</v>
      </c>
      <c r="S44" s="126">
        <v>0</v>
      </c>
      <c r="T44" s="128">
        <v>0</v>
      </c>
      <c r="U44" s="127">
        <v>0</v>
      </c>
      <c r="V44" s="126">
        <v>0</v>
      </c>
      <c r="W44" s="128">
        <v>0</v>
      </c>
      <c r="X44" s="127">
        <v>3</v>
      </c>
      <c r="Y44" s="126">
        <v>35893840.240000002</v>
      </c>
      <c r="Z44" s="126">
        <v>28715072.18</v>
      </c>
      <c r="AA44" s="193">
        <f t="shared" si="2"/>
        <v>0.87611943244102808</v>
      </c>
      <c r="AB44" s="127">
        <v>2</v>
      </c>
      <c r="AC44" s="129">
        <v>4</v>
      </c>
      <c r="AD44" s="126">
        <v>20587016.690000001</v>
      </c>
      <c r="AE44" s="126">
        <v>16469613.352000002</v>
      </c>
      <c r="AF44" s="193">
        <f t="shared" si="3"/>
        <v>0.50250085411581957</v>
      </c>
      <c r="AG44" s="129">
        <v>0</v>
      </c>
      <c r="AH44" s="128">
        <v>0</v>
      </c>
      <c r="AI44" s="127">
        <v>3</v>
      </c>
      <c r="AJ44" s="126">
        <v>32322868.350000001</v>
      </c>
      <c r="AK44" s="126">
        <v>25858294.66</v>
      </c>
      <c r="AL44" s="126">
        <v>4000000</v>
      </c>
      <c r="AM44" s="126">
        <v>3200000</v>
      </c>
      <c r="AN44" s="193">
        <f t="shared" si="4"/>
        <v>0.78895690414618258</v>
      </c>
      <c r="AO44" s="127">
        <v>3</v>
      </c>
      <c r="AP44" s="126">
        <v>30168862.879999999</v>
      </c>
      <c r="AQ44" s="126">
        <v>24135090.280000001</v>
      </c>
      <c r="AR44" s="193">
        <f t="shared" si="5"/>
        <v>0.73638058360669845</v>
      </c>
      <c r="AS44" s="214"/>
      <c r="AT44" s="214"/>
      <c r="AU44" s="214"/>
      <c r="AV44" s="214"/>
      <c r="AW44" s="214"/>
      <c r="AX44" s="214"/>
    </row>
    <row r="45" spans="1:50" s="83" customFormat="1" ht="26.25" thickBot="1" x14ac:dyDescent="0.25">
      <c r="A45" s="164" t="s">
        <v>183</v>
      </c>
      <c r="B45" s="135">
        <f>SUM(B46:B48)</f>
        <v>417316872.14558828</v>
      </c>
      <c r="C45" s="145">
        <v>3119</v>
      </c>
      <c r="D45" s="146">
        <v>453623336.62</v>
      </c>
      <c r="E45" s="146">
        <v>385200206.66000003</v>
      </c>
      <c r="F45" s="194">
        <f t="shared" si="0"/>
        <v>1.0869997522212465</v>
      </c>
      <c r="G45" s="145">
        <v>3058</v>
      </c>
      <c r="H45" s="146">
        <v>446495849.05999994</v>
      </c>
      <c r="I45" s="146">
        <v>379014342.23399997</v>
      </c>
      <c r="J45" s="194">
        <f t="shared" si="1"/>
        <v>1.069920434235959</v>
      </c>
      <c r="K45" s="145">
        <v>783</v>
      </c>
      <c r="L45" s="146">
        <v>114488744.11</v>
      </c>
      <c r="M45" s="146">
        <v>97315432.226499975</v>
      </c>
      <c r="N45" s="145">
        <v>2040</v>
      </c>
      <c r="O45" s="146">
        <v>294322442.49999994</v>
      </c>
      <c r="P45" s="146">
        <v>250174075.722</v>
      </c>
      <c r="Q45" s="194">
        <f t="shared" si="8"/>
        <v>0.70527328786582211</v>
      </c>
      <c r="R45" s="145">
        <v>120</v>
      </c>
      <c r="S45" s="146">
        <v>18664413.120000001</v>
      </c>
      <c r="T45" s="146">
        <v>15864751.126999998</v>
      </c>
      <c r="U45" s="145">
        <v>281</v>
      </c>
      <c r="V45" s="146">
        <v>3819628.2399999998</v>
      </c>
      <c r="W45" s="146">
        <v>3246684.2060000002</v>
      </c>
      <c r="X45" s="145">
        <v>1920</v>
      </c>
      <c r="Y45" s="146">
        <v>271838401.13999999</v>
      </c>
      <c r="Z45" s="146">
        <v>231062640.39049995</v>
      </c>
      <c r="AA45" s="194">
        <f t="shared" si="2"/>
        <v>0.6513956642643588</v>
      </c>
      <c r="AB45" s="145">
        <v>1469</v>
      </c>
      <c r="AC45" s="145">
        <v>1583</v>
      </c>
      <c r="AD45" s="146">
        <v>203171704.27999997</v>
      </c>
      <c r="AE45" s="146">
        <v>172695948.1665</v>
      </c>
      <c r="AF45" s="194">
        <f t="shared" si="3"/>
        <v>0.48685236049866676</v>
      </c>
      <c r="AG45" s="145">
        <v>26</v>
      </c>
      <c r="AH45" s="146">
        <v>4249927.91</v>
      </c>
      <c r="AI45" s="145">
        <v>1522</v>
      </c>
      <c r="AJ45" s="146">
        <v>212715395.60999998</v>
      </c>
      <c r="AK45" s="146">
        <v>180808084.78299999</v>
      </c>
      <c r="AL45" s="146">
        <v>111780418.31</v>
      </c>
      <c r="AM45" s="146">
        <v>95013355.07100001</v>
      </c>
      <c r="AN45" s="194">
        <f t="shared" si="4"/>
        <v>0.50972153250441909</v>
      </c>
      <c r="AO45" s="145">
        <v>1240</v>
      </c>
      <c r="AP45" s="146">
        <v>166173184.58000001</v>
      </c>
      <c r="AQ45" s="146">
        <v>141247205.43199998</v>
      </c>
      <c r="AR45" s="194">
        <f t="shared" si="5"/>
        <v>0.39819426357156151</v>
      </c>
      <c r="AS45" s="214"/>
      <c r="AT45" s="214"/>
      <c r="AU45" s="214"/>
      <c r="AV45" s="214"/>
      <c r="AW45" s="214"/>
      <c r="AX45" s="214"/>
    </row>
    <row r="46" spans="1:50" s="120" customFormat="1" x14ac:dyDescent="0.2">
      <c r="A46" s="165" t="s">
        <v>52</v>
      </c>
      <c r="B46" s="174">
        <v>109421.35470588235</v>
      </c>
      <c r="C46" s="208">
        <v>5</v>
      </c>
      <c r="D46" s="154">
        <v>99811</v>
      </c>
      <c r="E46" s="154">
        <v>84839.35</v>
      </c>
      <c r="F46" s="209">
        <f t="shared" si="0"/>
        <v>0.91217112297947356</v>
      </c>
      <c r="G46" s="155">
        <v>5</v>
      </c>
      <c r="H46" s="154">
        <v>99811</v>
      </c>
      <c r="I46" s="154">
        <v>84839.35</v>
      </c>
      <c r="J46" s="209">
        <f t="shared" si="1"/>
        <v>0.91217112297947356</v>
      </c>
      <c r="K46" s="155">
        <v>0</v>
      </c>
      <c r="L46" s="154">
        <v>0</v>
      </c>
      <c r="M46" s="156">
        <v>0</v>
      </c>
      <c r="N46" s="155">
        <v>5</v>
      </c>
      <c r="O46" s="154">
        <v>99811</v>
      </c>
      <c r="P46" s="154">
        <v>84839.35</v>
      </c>
      <c r="Q46" s="209">
        <f t="shared" si="8"/>
        <v>0.91217112297947356</v>
      </c>
      <c r="R46" s="155">
        <v>0</v>
      </c>
      <c r="S46" s="154">
        <v>0</v>
      </c>
      <c r="T46" s="156">
        <v>0</v>
      </c>
      <c r="U46" s="155">
        <v>0</v>
      </c>
      <c r="V46" s="154">
        <v>0</v>
      </c>
      <c r="W46" s="156">
        <v>0</v>
      </c>
      <c r="X46" s="155">
        <v>5</v>
      </c>
      <c r="Y46" s="154">
        <v>99811</v>
      </c>
      <c r="Z46" s="154">
        <v>84839.35</v>
      </c>
      <c r="AA46" s="209">
        <f t="shared" si="2"/>
        <v>0.91217112297947356</v>
      </c>
      <c r="AB46" s="155">
        <v>5</v>
      </c>
      <c r="AC46" s="157">
        <v>5</v>
      </c>
      <c r="AD46" s="154">
        <v>99811</v>
      </c>
      <c r="AE46" s="154">
        <v>84839.35</v>
      </c>
      <c r="AF46" s="209">
        <f t="shared" si="3"/>
        <v>0.91217112297947356</v>
      </c>
      <c r="AG46" s="157">
        <v>0</v>
      </c>
      <c r="AH46" s="156">
        <v>0</v>
      </c>
      <c r="AI46" s="155">
        <v>5</v>
      </c>
      <c r="AJ46" s="154">
        <v>99811</v>
      </c>
      <c r="AK46" s="154">
        <v>84839.35</v>
      </c>
      <c r="AL46" s="154">
        <v>0</v>
      </c>
      <c r="AM46" s="154">
        <v>0</v>
      </c>
      <c r="AN46" s="209">
        <f t="shared" si="4"/>
        <v>0.91217112297947356</v>
      </c>
      <c r="AO46" s="155">
        <v>5</v>
      </c>
      <c r="AP46" s="154">
        <v>99811</v>
      </c>
      <c r="AQ46" s="154">
        <v>84839.35</v>
      </c>
      <c r="AR46" s="209">
        <f t="shared" si="5"/>
        <v>0.91217112297947356</v>
      </c>
      <c r="AS46" s="214"/>
      <c r="AT46" s="214"/>
      <c r="AU46" s="214"/>
      <c r="AV46" s="214"/>
      <c r="AW46" s="214"/>
      <c r="AX46" s="214"/>
    </row>
    <row r="47" spans="1:50" s="120" customFormat="1" x14ac:dyDescent="0.2">
      <c r="A47" s="166" t="s">
        <v>53</v>
      </c>
      <c r="B47" s="175">
        <v>404280346.12088239</v>
      </c>
      <c r="C47" s="210">
        <v>3037</v>
      </c>
      <c r="D47" s="116">
        <v>447583558.36000001</v>
      </c>
      <c r="E47" s="116">
        <v>380066395.17750001</v>
      </c>
      <c r="F47" s="209">
        <f t="shared" si="0"/>
        <v>1.1071118412127057</v>
      </c>
      <c r="G47" s="117">
        <v>2976</v>
      </c>
      <c r="H47" s="116">
        <v>440456070.79999995</v>
      </c>
      <c r="I47" s="116">
        <v>374008030.75149995</v>
      </c>
      <c r="J47" s="209">
        <f t="shared" si="1"/>
        <v>1.0894817792312388</v>
      </c>
      <c r="K47" s="117">
        <v>778</v>
      </c>
      <c r="L47" s="116">
        <v>113698744.11</v>
      </c>
      <c r="M47" s="118">
        <v>96643932.226499975</v>
      </c>
      <c r="N47" s="117">
        <v>1967</v>
      </c>
      <c r="O47" s="116">
        <v>289658078.22999996</v>
      </c>
      <c r="P47" s="116">
        <v>246209366.102</v>
      </c>
      <c r="Q47" s="209">
        <f t="shared" si="8"/>
        <v>0.71647825824159739</v>
      </c>
      <c r="R47" s="117">
        <v>119</v>
      </c>
      <c r="S47" s="116">
        <v>18609413.120000001</v>
      </c>
      <c r="T47" s="118">
        <v>15818001.126999998</v>
      </c>
      <c r="U47" s="117">
        <v>265</v>
      </c>
      <c r="V47" s="116">
        <v>3755491.3499999996</v>
      </c>
      <c r="W47" s="118">
        <v>3192167.8460000004</v>
      </c>
      <c r="X47" s="117">
        <v>1848</v>
      </c>
      <c r="Y47" s="116">
        <v>267293173.75999999</v>
      </c>
      <c r="Z47" s="116">
        <v>227199197.13049996</v>
      </c>
      <c r="AA47" s="209">
        <f t="shared" si="2"/>
        <v>0.66115797199816795</v>
      </c>
      <c r="AB47" s="117">
        <v>1410</v>
      </c>
      <c r="AC47" s="119">
        <v>1523</v>
      </c>
      <c r="AD47" s="116">
        <v>200035754.13999999</v>
      </c>
      <c r="AE47" s="116">
        <v>170030390.5575</v>
      </c>
      <c r="AF47" s="209">
        <f t="shared" si="3"/>
        <v>0.49479465440100329</v>
      </c>
      <c r="AG47" s="119">
        <v>26</v>
      </c>
      <c r="AH47" s="118">
        <v>4249927.91</v>
      </c>
      <c r="AI47" s="117">
        <v>1459</v>
      </c>
      <c r="AJ47" s="116">
        <v>209287156.10999998</v>
      </c>
      <c r="AK47" s="154">
        <v>177894081.25299999</v>
      </c>
      <c r="AL47" s="116">
        <v>109592600.40000001</v>
      </c>
      <c r="AM47" s="116">
        <v>93153709.850000009</v>
      </c>
      <c r="AN47" s="209">
        <f t="shared" si="4"/>
        <v>0.51767828468075416</v>
      </c>
      <c r="AO47" s="117">
        <v>1184</v>
      </c>
      <c r="AP47" s="116">
        <v>163151667.05000001</v>
      </c>
      <c r="AQ47" s="116">
        <v>138678915.572</v>
      </c>
      <c r="AR47" s="209">
        <f t="shared" si="5"/>
        <v>0.40356071873258126</v>
      </c>
      <c r="AS47" s="214"/>
      <c r="AT47" s="214"/>
      <c r="AU47" s="214"/>
      <c r="AV47" s="214"/>
      <c r="AW47" s="214"/>
      <c r="AX47" s="214"/>
    </row>
    <row r="48" spans="1:50" s="120" customFormat="1" ht="33.75" customHeight="1" thickBot="1" x14ac:dyDescent="0.25">
      <c r="A48" s="168" t="s">
        <v>54</v>
      </c>
      <c r="B48" s="177">
        <v>12927104.670000002</v>
      </c>
      <c r="C48" s="211">
        <v>77</v>
      </c>
      <c r="D48" s="121">
        <v>5939967.2599999998</v>
      </c>
      <c r="E48" s="116">
        <v>5048972.1325000003</v>
      </c>
      <c r="F48" s="209">
        <f t="shared" si="0"/>
        <v>0.45949711181537134</v>
      </c>
      <c r="G48" s="122">
        <v>77</v>
      </c>
      <c r="H48" s="121">
        <v>5939967.2599999998</v>
      </c>
      <c r="I48" s="121">
        <v>4921472.1325000003</v>
      </c>
      <c r="J48" s="209">
        <f t="shared" si="1"/>
        <v>0.45949711181537134</v>
      </c>
      <c r="K48" s="122">
        <v>5</v>
      </c>
      <c r="L48" s="121">
        <v>790000</v>
      </c>
      <c r="M48" s="123">
        <v>671500</v>
      </c>
      <c r="N48" s="122">
        <v>68</v>
      </c>
      <c r="O48" s="121">
        <v>4564553.2699999996</v>
      </c>
      <c r="P48" s="121">
        <v>3879870.27</v>
      </c>
      <c r="Q48" s="209">
        <f t="shared" si="8"/>
        <v>0.35309942841206987</v>
      </c>
      <c r="R48" s="122">
        <v>1</v>
      </c>
      <c r="S48" s="121">
        <v>55000</v>
      </c>
      <c r="T48" s="123">
        <v>46750</v>
      </c>
      <c r="U48" s="122">
        <v>16</v>
      </c>
      <c r="V48" s="121">
        <v>64136.89</v>
      </c>
      <c r="W48" s="123">
        <v>54516.359999999993</v>
      </c>
      <c r="X48" s="122">
        <v>67</v>
      </c>
      <c r="Y48" s="121">
        <v>4445416.38</v>
      </c>
      <c r="Z48" s="121">
        <v>3778603.9099999997</v>
      </c>
      <c r="AA48" s="209">
        <f t="shared" si="2"/>
        <v>0.34388337477583053</v>
      </c>
      <c r="AB48" s="122">
        <v>54</v>
      </c>
      <c r="AC48" s="124">
        <v>55</v>
      </c>
      <c r="AD48" s="121">
        <v>3036139.14</v>
      </c>
      <c r="AE48" s="121">
        <v>2580718.2589999996</v>
      </c>
      <c r="AF48" s="209">
        <f t="shared" si="3"/>
        <v>0.23486613727557912</v>
      </c>
      <c r="AG48" s="124">
        <v>0</v>
      </c>
      <c r="AH48" s="123">
        <v>0</v>
      </c>
      <c r="AI48" s="122">
        <v>58</v>
      </c>
      <c r="AJ48" s="121">
        <v>3328428.5</v>
      </c>
      <c r="AK48" s="121">
        <v>2829164.18</v>
      </c>
      <c r="AL48" s="121">
        <v>2187817.91</v>
      </c>
      <c r="AM48" s="121">
        <v>1859645.2209999999</v>
      </c>
      <c r="AN48" s="209">
        <f t="shared" si="4"/>
        <v>0.25747671926292215</v>
      </c>
      <c r="AO48" s="122">
        <v>51</v>
      </c>
      <c r="AP48" s="121">
        <v>2921706.53</v>
      </c>
      <c r="AQ48" s="121">
        <v>2483450.5099999998</v>
      </c>
      <c r="AR48" s="209">
        <f t="shared" si="5"/>
        <v>0.22601399188639812</v>
      </c>
      <c r="AS48" s="214"/>
      <c r="AT48" s="214"/>
      <c r="AU48" s="214"/>
      <c r="AV48" s="214"/>
      <c r="AW48" s="214"/>
      <c r="AX48" s="214"/>
    </row>
    <row r="49" spans="1:50" s="83" customFormat="1" ht="48" customHeight="1" thickBot="1" x14ac:dyDescent="0.25">
      <c r="A49" s="164" t="s">
        <v>184</v>
      </c>
      <c r="B49" s="135">
        <f>SUM(B50:B53)</f>
        <v>502296183.98633337</v>
      </c>
      <c r="C49" s="145">
        <v>370</v>
      </c>
      <c r="D49" s="146">
        <v>529631759.44999999</v>
      </c>
      <c r="E49" s="146">
        <v>397223819.58749998</v>
      </c>
      <c r="F49" s="194">
        <f t="shared" si="0"/>
        <v>1.0544212286199857</v>
      </c>
      <c r="G49" s="145">
        <v>269</v>
      </c>
      <c r="H49" s="146">
        <v>385958870.64999998</v>
      </c>
      <c r="I49" s="146">
        <v>289469152.98749995</v>
      </c>
      <c r="J49" s="194">
        <f t="shared" si="1"/>
        <v>0.76838901619149325</v>
      </c>
      <c r="K49" s="145">
        <v>97</v>
      </c>
      <c r="L49" s="146">
        <v>137602813.46000001</v>
      </c>
      <c r="M49" s="146">
        <v>103202110.09500001</v>
      </c>
      <c r="N49" s="145">
        <v>173</v>
      </c>
      <c r="O49" s="146">
        <v>233604059.76999998</v>
      </c>
      <c r="P49" s="146">
        <v>175203044.52000001</v>
      </c>
      <c r="Q49" s="194">
        <f t="shared" si="8"/>
        <v>0.46507233623808686</v>
      </c>
      <c r="R49" s="145">
        <v>4</v>
      </c>
      <c r="S49" s="146">
        <v>1253031.04</v>
      </c>
      <c r="T49" s="146">
        <v>939773.28</v>
      </c>
      <c r="U49" s="145">
        <v>13</v>
      </c>
      <c r="V49" s="146">
        <v>831431.71</v>
      </c>
      <c r="W49" s="146">
        <v>623573.78249999997</v>
      </c>
      <c r="X49" s="145">
        <v>169</v>
      </c>
      <c r="Y49" s="146">
        <v>231519597.01999998</v>
      </c>
      <c r="Z49" s="146">
        <v>173639697.45750001</v>
      </c>
      <c r="AA49" s="194">
        <f t="shared" si="2"/>
        <v>0.46092246845797108</v>
      </c>
      <c r="AB49" s="145">
        <v>86</v>
      </c>
      <c r="AC49" s="145">
        <v>119</v>
      </c>
      <c r="AD49" s="146">
        <v>88574842.280000001</v>
      </c>
      <c r="AE49" s="146">
        <v>66431131.710000001</v>
      </c>
      <c r="AF49" s="194">
        <f t="shared" si="3"/>
        <v>0.17633986700247353</v>
      </c>
      <c r="AG49" s="145">
        <v>1</v>
      </c>
      <c r="AH49" s="146">
        <v>32938.699999999997</v>
      </c>
      <c r="AI49" s="145">
        <v>151</v>
      </c>
      <c r="AJ49" s="146">
        <v>168713864.48000002</v>
      </c>
      <c r="AK49" s="146">
        <v>126535397.99000001</v>
      </c>
      <c r="AL49" s="146">
        <v>49186616.310000002</v>
      </c>
      <c r="AM49" s="146">
        <v>36889962.129999995</v>
      </c>
      <c r="AN49" s="194">
        <f t="shared" si="4"/>
        <v>0.33588522043119967</v>
      </c>
      <c r="AO49" s="145">
        <v>138</v>
      </c>
      <c r="AP49" s="146">
        <v>143981859.99000001</v>
      </c>
      <c r="AQ49" s="146">
        <v>107986394.61000001</v>
      </c>
      <c r="AR49" s="194">
        <f t="shared" si="5"/>
        <v>0.28664732996243014</v>
      </c>
      <c r="AS49" s="214"/>
      <c r="AT49" s="214"/>
      <c r="AU49" s="214"/>
      <c r="AV49" s="214"/>
      <c r="AW49" s="214"/>
      <c r="AX49" s="214"/>
    </row>
    <row r="50" spans="1:50" x14ac:dyDescent="0.2">
      <c r="A50" s="165" t="s">
        <v>56</v>
      </c>
      <c r="B50" s="174">
        <v>78998302.620666653</v>
      </c>
      <c r="C50" s="139">
        <v>38</v>
      </c>
      <c r="D50" s="140">
        <v>75567751.280000001</v>
      </c>
      <c r="E50" s="140">
        <v>56675813.459999993</v>
      </c>
      <c r="F50" s="193">
        <f t="shared" si="0"/>
        <v>0.95657436645013194</v>
      </c>
      <c r="G50" s="142">
        <v>35</v>
      </c>
      <c r="H50" s="140">
        <v>75312127.459999993</v>
      </c>
      <c r="I50" s="140">
        <v>56484095.594999999</v>
      </c>
      <c r="J50" s="193">
        <f t="shared" si="1"/>
        <v>0.95333855236906917</v>
      </c>
      <c r="K50" s="142">
        <v>2</v>
      </c>
      <c r="L50" s="140">
        <v>85531</v>
      </c>
      <c r="M50" s="143">
        <v>64148.25</v>
      </c>
      <c r="N50" s="142">
        <v>24</v>
      </c>
      <c r="O50" s="140">
        <v>32852323.230000004</v>
      </c>
      <c r="P50" s="140">
        <v>24639242.350000001</v>
      </c>
      <c r="Q50" s="193">
        <f t="shared" si="8"/>
        <v>0.41586112789979801</v>
      </c>
      <c r="R50" s="142">
        <v>1</v>
      </c>
      <c r="S50" s="140">
        <v>34698.800000000003</v>
      </c>
      <c r="T50" s="143">
        <v>26024.1</v>
      </c>
      <c r="U50" s="142">
        <v>2</v>
      </c>
      <c r="V50" s="140">
        <v>300279.55</v>
      </c>
      <c r="W50" s="143">
        <v>225209.66249999998</v>
      </c>
      <c r="X50" s="142">
        <v>23</v>
      </c>
      <c r="Y50" s="140">
        <v>32517344.880000003</v>
      </c>
      <c r="Z50" s="140">
        <v>24388008.587500002</v>
      </c>
      <c r="AA50" s="193">
        <f t="shared" si="2"/>
        <v>0.41162080451451599</v>
      </c>
      <c r="AB50" s="142">
        <v>23</v>
      </c>
      <c r="AC50" s="144">
        <v>32</v>
      </c>
      <c r="AD50" s="140">
        <v>29708013.130000003</v>
      </c>
      <c r="AE50" s="140">
        <v>22281009.8475</v>
      </c>
      <c r="AF50" s="193">
        <f t="shared" si="3"/>
        <v>0.37605887904518248</v>
      </c>
      <c r="AG50" s="144">
        <v>1</v>
      </c>
      <c r="AH50" s="143">
        <v>32938.699999999997</v>
      </c>
      <c r="AI50" s="142">
        <v>18</v>
      </c>
      <c r="AJ50" s="140">
        <v>28462176.190000001</v>
      </c>
      <c r="AK50" s="140">
        <v>21346632.060000002</v>
      </c>
      <c r="AL50" s="140">
        <v>10434700.67</v>
      </c>
      <c r="AM50" s="140">
        <v>7826025.5</v>
      </c>
      <c r="AN50" s="193">
        <f t="shared" si="4"/>
        <v>0.36028845235662121</v>
      </c>
      <c r="AO50" s="142">
        <v>16</v>
      </c>
      <c r="AP50" s="140">
        <v>22608861.66</v>
      </c>
      <c r="AQ50" s="140">
        <v>16956646.16</v>
      </c>
      <c r="AR50" s="193">
        <f t="shared" si="5"/>
        <v>0.28619427139546316</v>
      </c>
      <c r="AS50" s="214"/>
      <c r="AT50" s="214"/>
      <c r="AU50" s="214"/>
      <c r="AV50" s="214"/>
      <c r="AW50" s="214"/>
      <c r="AX50" s="214"/>
    </row>
    <row r="51" spans="1:50" x14ac:dyDescent="0.2">
      <c r="A51" s="166" t="s">
        <v>57</v>
      </c>
      <c r="B51" s="175">
        <v>11353234.050000001</v>
      </c>
      <c r="C51" s="76">
        <v>0</v>
      </c>
      <c r="D51" s="77">
        <v>0</v>
      </c>
      <c r="E51" s="77">
        <v>0</v>
      </c>
      <c r="F51" s="193">
        <f t="shared" si="0"/>
        <v>0</v>
      </c>
      <c r="G51" s="79">
        <v>0</v>
      </c>
      <c r="H51" s="77">
        <v>0</v>
      </c>
      <c r="I51" s="77">
        <v>0</v>
      </c>
      <c r="J51" s="193">
        <f t="shared" si="1"/>
        <v>0</v>
      </c>
      <c r="K51" s="79">
        <v>0</v>
      </c>
      <c r="L51" s="77">
        <v>0</v>
      </c>
      <c r="M51" s="78">
        <v>0</v>
      </c>
      <c r="N51" s="79">
        <v>0</v>
      </c>
      <c r="O51" s="77">
        <v>0</v>
      </c>
      <c r="P51" s="77">
        <v>0</v>
      </c>
      <c r="Q51" s="193">
        <f t="shared" si="8"/>
        <v>0</v>
      </c>
      <c r="R51" s="79">
        <v>0</v>
      </c>
      <c r="S51" s="77">
        <v>0</v>
      </c>
      <c r="T51" s="78">
        <v>0</v>
      </c>
      <c r="U51" s="79">
        <v>0</v>
      </c>
      <c r="V51" s="77">
        <v>0</v>
      </c>
      <c r="W51" s="78">
        <v>0</v>
      </c>
      <c r="X51" s="79">
        <v>0</v>
      </c>
      <c r="Y51" s="77">
        <v>0</v>
      </c>
      <c r="Z51" s="77">
        <v>0</v>
      </c>
      <c r="AA51" s="193">
        <f t="shared" si="2"/>
        <v>0</v>
      </c>
      <c r="AB51" s="79">
        <v>0</v>
      </c>
      <c r="AC51" s="80">
        <v>0</v>
      </c>
      <c r="AD51" s="77">
        <v>0</v>
      </c>
      <c r="AE51" s="77">
        <v>0</v>
      </c>
      <c r="AF51" s="193">
        <f t="shared" si="3"/>
        <v>0</v>
      </c>
      <c r="AG51" s="80">
        <v>0</v>
      </c>
      <c r="AH51" s="78">
        <v>0</v>
      </c>
      <c r="AI51" s="79">
        <v>0</v>
      </c>
      <c r="AJ51" s="77">
        <v>0</v>
      </c>
      <c r="AK51" s="77">
        <v>0</v>
      </c>
      <c r="AL51" s="77">
        <v>0</v>
      </c>
      <c r="AM51" s="77">
        <v>0</v>
      </c>
      <c r="AN51" s="193">
        <f t="shared" si="4"/>
        <v>0</v>
      </c>
      <c r="AO51" s="79">
        <v>0</v>
      </c>
      <c r="AP51" s="77">
        <v>0</v>
      </c>
      <c r="AQ51" s="77">
        <v>0</v>
      </c>
      <c r="AR51" s="193">
        <f t="shared" si="5"/>
        <v>0</v>
      </c>
      <c r="AS51" s="214"/>
      <c r="AT51" s="214"/>
      <c r="AU51" s="214"/>
      <c r="AV51" s="214"/>
      <c r="AW51" s="214"/>
      <c r="AX51" s="214"/>
    </row>
    <row r="52" spans="1:50" x14ac:dyDescent="0.2">
      <c r="A52" s="166" t="s">
        <v>58</v>
      </c>
      <c r="B52" s="175">
        <v>82269853.852333337</v>
      </c>
      <c r="C52" s="76">
        <v>35</v>
      </c>
      <c r="D52" s="77">
        <v>76494294.540000007</v>
      </c>
      <c r="E52" s="77">
        <v>57370720.905000001</v>
      </c>
      <c r="F52" s="193">
        <f t="shared" si="0"/>
        <v>0.92979737969755094</v>
      </c>
      <c r="G52" s="79">
        <v>24</v>
      </c>
      <c r="H52" s="77">
        <v>67644333.709999993</v>
      </c>
      <c r="I52" s="77">
        <v>50733250.282499999</v>
      </c>
      <c r="J52" s="193">
        <f t="shared" si="1"/>
        <v>0.82222503800013091</v>
      </c>
      <c r="K52" s="79">
        <v>10</v>
      </c>
      <c r="L52" s="77">
        <v>8819960.8300000001</v>
      </c>
      <c r="M52" s="78">
        <v>6614970.6225000005</v>
      </c>
      <c r="N52" s="79">
        <v>19</v>
      </c>
      <c r="O52" s="77">
        <v>55345176.239999995</v>
      </c>
      <c r="P52" s="77">
        <v>41508882.109999999</v>
      </c>
      <c r="Q52" s="193">
        <f t="shared" si="8"/>
        <v>0.67272729497416384</v>
      </c>
      <c r="R52" s="79">
        <v>1</v>
      </c>
      <c r="S52" s="77">
        <v>30000</v>
      </c>
      <c r="T52" s="78">
        <v>22500</v>
      </c>
      <c r="U52" s="79">
        <v>1</v>
      </c>
      <c r="V52" s="77">
        <v>152632.85</v>
      </c>
      <c r="W52" s="78">
        <v>114474.63750000001</v>
      </c>
      <c r="X52" s="79">
        <v>18</v>
      </c>
      <c r="Y52" s="77">
        <v>55162543.390000001</v>
      </c>
      <c r="Z52" s="77">
        <v>41371907.472499996</v>
      </c>
      <c r="AA52" s="193">
        <f t="shared" si="2"/>
        <v>0.67050737064650179</v>
      </c>
      <c r="AB52" s="79">
        <v>11</v>
      </c>
      <c r="AC52" s="80">
        <v>15</v>
      </c>
      <c r="AD52" s="77">
        <v>16746170.77</v>
      </c>
      <c r="AE52" s="77">
        <v>12559628.077500001</v>
      </c>
      <c r="AF52" s="193">
        <f t="shared" si="3"/>
        <v>0.20355172625027149</v>
      </c>
      <c r="AG52" s="80">
        <v>0</v>
      </c>
      <c r="AH52" s="78">
        <v>0</v>
      </c>
      <c r="AI52" s="79">
        <v>14</v>
      </c>
      <c r="AJ52" s="77">
        <v>26499916.840000004</v>
      </c>
      <c r="AK52" s="77">
        <v>19874937.579999998</v>
      </c>
      <c r="AL52" s="77">
        <v>25847799.840000004</v>
      </c>
      <c r="AM52" s="77">
        <v>19385849.84</v>
      </c>
      <c r="AN52" s="193">
        <f t="shared" si="4"/>
        <v>0.32210968658780975</v>
      </c>
      <c r="AO52" s="79">
        <v>8</v>
      </c>
      <c r="AP52" s="77">
        <v>15850403.800000001</v>
      </c>
      <c r="AQ52" s="77">
        <v>11887802.800000001</v>
      </c>
      <c r="AR52" s="193">
        <f t="shared" si="5"/>
        <v>0.19266357064946277</v>
      </c>
      <c r="AS52" s="214"/>
      <c r="AT52" s="214"/>
      <c r="AU52" s="214"/>
      <c r="AV52" s="214"/>
      <c r="AW52" s="214"/>
      <c r="AX52" s="214"/>
    </row>
    <row r="53" spans="1:50" ht="26.25" thickBot="1" x14ac:dyDescent="0.25">
      <c r="A53" s="168" t="s">
        <v>59</v>
      </c>
      <c r="B53" s="177">
        <v>329674793.46333337</v>
      </c>
      <c r="C53" s="102">
        <v>297</v>
      </c>
      <c r="D53" s="98">
        <v>377569713.63</v>
      </c>
      <c r="E53" s="98">
        <v>283177285.22249997</v>
      </c>
      <c r="F53" s="193">
        <f t="shared" si="0"/>
        <v>1.145279290732288</v>
      </c>
      <c r="G53" s="100">
        <v>210</v>
      </c>
      <c r="H53" s="98">
        <v>243002409.47999999</v>
      </c>
      <c r="I53" s="98">
        <v>182251807.10999998</v>
      </c>
      <c r="J53" s="193">
        <f t="shared" si="1"/>
        <v>0.7370973283313117</v>
      </c>
      <c r="K53" s="100">
        <v>85</v>
      </c>
      <c r="L53" s="98">
        <v>128697321.63000001</v>
      </c>
      <c r="M53" s="103">
        <v>96522991.222500011</v>
      </c>
      <c r="N53" s="100">
        <v>130</v>
      </c>
      <c r="O53" s="98">
        <v>145406560.29999998</v>
      </c>
      <c r="P53" s="98">
        <v>109054920.06</v>
      </c>
      <c r="Q53" s="193">
        <f t="shared" si="8"/>
        <v>0.44106059420697624</v>
      </c>
      <c r="R53" s="100">
        <v>2</v>
      </c>
      <c r="S53" s="98">
        <v>1188332.24</v>
      </c>
      <c r="T53" s="103">
        <v>891249.18</v>
      </c>
      <c r="U53" s="100">
        <v>10</v>
      </c>
      <c r="V53" s="98">
        <v>378519.31</v>
      </c>
      <c r="W53" s="103">
        <v>283889.48249999998</v>
      </c>
      <c r="X53" s="100">
        <v>128</v>
      </c>
      <c r="Y53" s="98">
        <v>143839708.74999997</v>
      </c>
      <c r="Z53" s="98">
        <v>107879781.39750001</v>
      </c>
      <c r="AA53" s="193">
        <f t="shared" si="2"/>
        <v>0.43630787552460515</v>
      </c>
      <c r="AB53" s="100">
        <v>52</v>
      </c>
      <c r="AC53" s="101">
        <v>72</v>
      </c>
      <c r="AD53" s="98">
        <v>42120658.380000003</v>
      </c>
      <c r="AE53" s="98">
        <v>31590493.785000004</v>
      </c>
      <c r="AF53" s="193">
        <f t="shared" si="3"/>
        <v>0.12776426713583333</v>
      </c>
      <c r="AG53" s="101">
        <v>0</v>
      </c>
      <c r="AH53" s="103">
        <v>0</v>
      </c>
      <c r="AI53" s="100">
        <v>119</v>
      </c>
      <c r="AJ53" s="98">
        <v>113751771.45</v>
      </c>
      <c r="AK53" s="98">
        <v>85313828.350000009</v>
      </c>
      <c r="AL53" s="98">
        <v>12904115.800000001</v>
      </c>
      <c r="AM53" s="98">
        <v>9678086.7899999991</v>
      </c>
      <c r="AN53" s="193">
        <f t="shared" si="4"/>
        <v>0.34504236813194983</v>
      </c>
      <c r="AO53" s="100">
        <v>114</v>
      </c>
      <c r="AP53" s="98">
        <v>105522594.53</v>
      </c>
      <c r="AQ53" s="98">
        <v>79141945.650000006</v>
      </c>
      <c r="AR53" s="193">
        <f t="shared" si="5"/>
        <v>0.32008086945760472</v>
      </c>
      <c r="AS53" s="214"/>
      <c r="AT53" s="214"/>
      <c r="AU53" s="214"/>
      <c r="AV53" s="214"/>
      <c r="AW53" s="214"/>
      <c r="AX53" s="214"/>
    </row>
    <row r="54" spans="1:50" s="83" customFormat="1" ht="26.25" thickBot="1" x14ac:dyDescent="0.25">
      <c r="A54" s="164" t="s">
        <v>185</v>
      </c>
      <c r="B54" s="135">
        <f>SUM(B55:B57)</f>
        <v>1176487.7169134475</v>
      </c>
      <c r="C54" s="145">
        <v>10</v>
      </c>
      <c r="D54" s="146">
        <v>3660935.08</v>
      </c>
      <c r="E54" s="146">
        <v>2745701.31</v>
      </c>
      <c r="F54" s="194">
        <f t="shared" si="0"/>
        <v>3.111749512867485</v>
      </c>
      <c r="G54" s="145">
        <v>1</v>
      </c>
      <c r="H54" s="146">
        <v>1129660.8400000001</v>
      </c>
      <c r="I54" s="146">
        <v>847245.63000000012</v>
      </c>
      <c r="J54" s="194">
        <f t="shared" si="1"/>
        <v>0.96019773411974141</v>
      </c>
      <c r="K54" s="145">
        <v>9</v>
      </c>
      <c r="L54" s="146">
        <v>2531274.2400000002</v>
      </c>
      <c r="M54" s="146">
        <v>1898455.68</v>
      </c>
      <c r="N54" s="145">
        <v>1</v>
      </c>
      <c r="O54" s="146">
        <v>1127820.8400000001</v>
      </c>
      <c r="P54" s="146">
        <v>845865.63</v>
      </c>
      <c r="Q54" s="194">
        <f t="shared" si="8"/>
        <v>0.95863375689027464</v>
      </c>
      <c r="R54" s="145">
        <v>0</v>
      </c>
      <c r="S54" s="146">
        <v>0</v>
      </c>
      <c r="T54" s="146">
        <v>0</v>
      </c>
      <c r="U54" s="145">
        <v>0</v>
      </c>
      <c r="V54" s="146">
        <v>0</v>
      </c>
      <c r="W54" s="146">
        <v>0</v>
      </c>
      <c r="X54" s="145">
        <v>1</v>
      </c>
      <c r="Y54" s="146">
        <v>1127820.8400000001</v>
      </c>
      <c r="Z54" s="146">
        <v>845865.63000000012</v>
      </c>
      <c r="AA54" s="194">
        <f t="shared" si="2"/>
        <v>0.95863375689027464</v>
      </c>
      <c r="AB54" s="145">
        <v>0</v>
      </c>
      <c r="AC54" s="145">
        <v>0</v>
      </c>
      <c r="AD54" s="146">
        <v>0</v>
      </c>
      <c r="AE54" s="146">
        <v>0</v>
      </c>
      <c r="AF54" s="194">
        <f t="shared" si="3"/>
        <v>0</v>
      </c>
      <c r="AG54" s="145">
        <v>0</v>
      </c>
      <c r="AH54" s="146">
        <v>0</v>
      </c>
      <c r="AI54" s="145">
        <v>0</v>
      </c>
      <c r="AJ54" s="146">
        <v>0</v>
      </c>
      <c r="AK54" s="146">
        <v>0</v>
      </c>
      <c r="AL54" s="146">
        <v>0</v>
      </c>
      <c r="AM54" s="146">
        <v>0</v>
      </c>
      <c r="AN54" s="194">
        <f t="shared" si="4"/>
        <v>0</v>
      </c>
      <c r="AO54" s="145">
        <v>0</v>
      </c>
      <c r="AP54" s="146">
        <v>0</v>
      </c>
      <c r="AQ54" s="146">
        <v>0</v>
      </c>
      <c r="AR54" s="194">
        <f t="shared" si="5"/>
        <v>0</v>
      </c>
      <c r="AS54" s="214"/>
      <c r="AT54" s="214"/>
      <c r="AU54" s="214"/>
      <c r="AV54" s="214"/>
      <c r="AW54" s="214"/>
      <c r="AX54" s="214"/>
    </row>
    <row r="55" spans="1:50" x14ac:dyDescent="0.2">
      <c r="A55" s="165" t="s">
        <v>61</v>
      </c>
      <c r="B55" s="174">
        <v>1176487.7169134475</v>
      </c>
      <c r="C55" s="139">
        <v>4</v>
      </c>
      <c r="D55" s="140">
        <v>3030195.58</v>
      </c>
      <c r="E55" s="140">
        <v>2272646.6850000001</v>
      </c>
      <c r="F55" s="193">
        <f t="shared" si="0"/>
        <v>2.5756287434515794</v>
      </c>
      <c r="G55" s="142">
        <v>1</v>
      </c>
      <c r="H55" s="140">
        <v>1129660.8400000001</v>
      </c>
      <c r="I55" s="140">
        <v>847245.63000000012</v>
      </c>
      <c r="J55" s="193">
        <f t="shared" si="1"/>
        <v>0.96019773411974141</v>
      </c>
      <c r="K55" s="142">
        <v>3</v>
      </c>
      <c r="L55" s="140">
        <v>1900534.74</v>
      </c>
      <c r="M55" s="143">
        <v>1425401.0549999999</v>
      </c>
      <c r="N55" s="142">
        <v>1</v>
      </c>
      <c r="O55" s="140">
        <v>1127820.8400000001</v>
      </c>
      <c r="P55" s="140">
        <v>845865.63</v>
      </c>
      <c r="Q55" s="193">
        <f t="shared" si="8"/>
        <v>0.95863375689027464</v>
      </c>
      <c r="R55" s="142">
        <v>0</v>
      </c>
      <c r="S55" s="140">
        <v>0</v>
      </c>
      <c r="T55" s="143">
        <v>0</v>
      </c>
      <c r="U55" s="142">
        <v>0</v>
      </c>
      <c r="V55" s="140">
        <v>0</v>
      </c>
      <c r="W55" s="143">
        <v>0</v>
      </c>
      <c r="X55" s="142">
        <v>1</v>
      </c>
      <c r="Y55" s="140">
        <v>1127820.8400000001</v>
      </c>
      <c r="Z55" s="140">
        <v>845865.63000000012</v>
      </c>
      <c r="AA55" s="193">
        <f t="shared" si="2"/>
        <v>0.95863375689027464</v>
      </c>
      <c r="AB55" s="142">
        <v>0</v>
      </c>
      <c r="AC55" s="144">
        <v>0</v>
      </c>
      <c r="AD55" s="140">
        <v>0</v>
      </c>
      <c r="AE55" s="140">
        <v>0</v>
      </c>
      <c r="AF55" s="193">
        <f t="shared" si="3"/>
        <v>0</v>
      </c>
      <c r="AG55" s="144">
        <v>0</v>
      </c>
      <c r="AH55" s="143">
        <v>0</v>
      </c>
      <c r="AI55" s="158">
        <v>0</v>
      </c>
      <c r="AJ55" s="140">
        <v>0</v>
      </c>
      <c r="AK55" s="140">
        <v>0</v>
      </c>
      <c r="AL55" s="140">
        <v>0</v>
      </c>
      <c r="AM55" s="140">
        <v>0</v>
      </c>
      <c r="AN55" s="193">
        <f t="shared" si="4"/>
        <v>0</v>
      </c>
      <c r="AO55" s="142">
        <v>0</v>
      </c>
      <c r="AP55" s="140">
        <v>0</v>
      </c>
      <c r="AQ55" s="140">
        <v>0</v>
      </c>
      <c r="AR55" s="193">
        <f t="shared" si="5"/>
        <v>0</v>
      </c>
      <c r="AS55" s="214"/>
      <c r="AT55" s="214"/>
      <c r="AU55" s="214"/>
      <c r="AV55" s="214"/>
      <c r="AW55" s="214"/>
      <c r="AX55" s="214"/>
    </row>
    <row r="56" spans="1:50" ht="38.25" x14ac:dyDescent="0.2">
      <c r="A56" s="166" t="s">
        <v>62</v>
      </c>
      <c r="B56" s="175">
        <v>0</v>
      </c>
      <c r="C56" s="76">
        <v>3</v>
      </c>
      <c r="D56" s="77">
        <v>421000</v>
      </c>
      <c r="E56" s="77">
        <v>315750</v>
      </c>
      <c r="F56" s="193">
        <v>0</v>
      </c>
      <c r="G56" s="79">
        <v>0</v>
      </c>
      <c r="H56" s="77">
        <v>0</v>
      </c>
      <c r="I56" s="77">
        <v>0</v>
      </c>
      <c r="J56" s="193">
        <v>0</v>
      </c>
      <c r="K56" s="79">
        <v>3</v>
      </c>
      <c r="L56" s="77">
        <v>421000</v>
      </c>
      <c r="M56" s="78">
        <v>315750</v>
      </c>
      <c r="N56" s="79">
        <v>0</v>
      </c>
      <c r="O56" s="77">
        <v>0</v>
      </c>
      <c r="P56" s="77">
        <v>0</v>
      </c>
      <c r="Q56" s="193">
        <v>0</v>
      </c>
      <c r="R56" s="79">
        <v>0</v>
      </c>
      <c r="S56" s="77">
        <v>0</v>
      </c>
      <c r="T56" s="78">
        <v>0</v>
      </c>
      <c r="U56" s="79">
        <v>0</v>
      </c>
      <c r="V56" s="77">
        <v>0</v>
      </c>
      <c r="W56" s="78">
        <v>0</v>
      </c>
      <c r="X56" s="79">
        <v>0</v>
      </c>
      <c r="Y56" s="77">
        <v>0</v>
      </c>
      <c r="Z56" s="77">
        <v>0</v>
      </c>
      <c r="AA56" s="193">
        <v>0</v>
      </c>
      <c r="AB56" s="79">
        <v>0</v>
      </c>
      <c r="AC56" s="80">
        <v>0</v>
      </c>
      <c r="AD56" s="77">
        <v>0</v>
      </c>
      <c r="AE56" s="77">
        <v>0</v>
      </c>
      <c r="AF56" s="193">
        <v>0</v>
      </c>
      <c r="AG56" s="80">
        <v>0</v>
      </c>
      <c r="AH56" s="78">
        <v>0</v>
      </c>
      <c r="AI56" s="79">
        <v>0</v>
      </c>
      <c r="AJ56" s="77">
        <v>0</v>
      </c>
      <c r="AK56" s="77">
        <v>0</v>
      </c>
      <c r="AL56" s="77">
        <v>0</v>
      </c>
      <c r="AM56" s="77">
        <v>0</v>
      </c>
      <c r="AN56" s="193">
        <v>0</v>
      </c>
      <c r="AO56" s="79">
        <v>0</v>
      </c>
      <c r="AP56" s="77">
        <v>0</v>
      </c>
      <c r="AQ56" s="77">
        <v>0</v>
      </c>
      <c r="AR56" s="193">
        <v>0</v>
      </c>
      <c r="AS56" s="214"/>
      <c r="AT56" s="214"/>
      <c r="AU56" s="214"/>
      <c r="AV56" s="214"/>
      <c r="AW56" s="214"/>
      <c r="AX56" s="214"/>
    </row>
    <row r="57" spans="1:50" ht="26.25" thickBot="1" x14ac:dyDescent="0.25">
      <c r="A57" s="168" t="s">
        <v>63</v>
      </c>
      <c r="B57" s="177">
        <v>0</v>
      </c>
      <c r="C57" s="102">
        <v>3</v>
      </c>
      <c r="D57" s="98">
        <v>209739.5</v>
      </c>
      <c r="E57" s="98">
        <v>157304.625</v>
      </c>
      <c r="F57" s="193">
        <v>0</v>
      </c>
      <c r="G57" s="100">
        <v>0</v>
      </c>
      <c r="H57" s="98">
        <v>0</v>
      </c>
      <c r="I57" s="98">
        <v>0</v>
      </c>
      <c r="J57" s="193">
        <v>0</v>
      </c>
      <c r="K57" s="100">
        <v>3</v>
      </c>
      <c r="L57" s="98">
        <v>209739.5</v>
      </c>
      <c r="M57" s="103">
        <v>157304.625</v>
      </c>
      <c r="N57" s="100">
        <v>0</v>
      </c>
      <c r="O57" s="98">
        <v>0</v>
      </c>
      <c r="P57" s="98">
        <v>0</v>
      </c>
      <c r="Q57" s="193">
        <v>0</v>
      </c>
      <c r="R57" s="100">
        <v>0</v>
      </c>
      <c r="S57" s="98">
        <v>0</v>
      </c>
      <c r="T57" s="103">
        <v>0</v>
      </c>
      <c r="U57" s="100">
        <v>0</v>
      </c>
      <c r="V57" s="98">
        <v>0</v>
      </c>
      <c r="W57" s="103">
        <v>0</v>
      </c>
      <c r="X57" s="100">
        <v>0</v>
      </c>
      <c r="Y57" s="98">
        <v>0</v>
      </c>
      <c r="Z57" s="98">
        <v>0</v>
      </c>
      <c r="AA57" s="193">
        <v>0</v>
      </c>
      <c r="AB57" s="100">
        <v>0</v>
      </c>
      <c r="AC57" s="101">
        <v>0</v>
      </c>
      <c r="AD57" s="98">
        <v>0</v>
      </c>
      <c r="AE57" s="98">
        <v>0</v>
      </c>
      <c r="AF57" s="193">
        <v>0</v>
      </c>
      <c r="AG57" s="101">
        <v>0</v>
      </c>
      <c r="AH57" s="103">
        <v>0</v>
      </c>
      <c r="AI57" s="100">
        <v>0</v>
      </c>
      <c r="AJ57" s="98">
        <v>0</v>
      </c>
      <c r="AK57" s="98">
        <v>0</v>
      </c>
      <c r="AL57" s="98">
        <v>0</v>
      </c>
      <c r="AM57" s="98">
        <v>0</v>
      </c>
      <c r="AN57" s="193">
        <v>0</v>
      </c>
      <c r="AO57" s="100">
        <v>0</v>
      </c>
      <c r="AP57" s="98">
        <v>0</v>
      </c>
      <c r="AQ57" s="98">
        <v>0</v>
      </c>
      <c r="AR57" s="193">
        <v>0</v>
      </c>
      <c r="AS57" s="214"/>
      <c r="AT57" s="214"/>
      <c r="AU57" s="214"/>
      <c r="AV57" s="214"/>
      <c r="AW57" s="214"/>
      <c r="AX57" s="214"/>
    </row>
    <row r="58" spans="1:50" ht="13.5" thickBot="1" x14ac:dyDescent="0.25">
      <c r="A58" s="164" t="s">
        <v>186</v>
      </c>
      <c r="B58" s="135">
        <f>B59</f>
        <v>188686604.94933337</v>
      </c>
      <c r="C58" s="145">
        <v>124</v>
      </c>
      <c r="D58" s="146">
        <v>136821816.09</v>
      </c>
      <c r="E58" s="146">
        <v>102616362.0675</v>
      </c>
      <c r="F58" s="194">
        <f t="shared" si="0"/>
        <v>0.72512734079210217</v>
      </c>
      <c r="G58" s="145">
        <v>124</v>
      </c>
      <c r="H58" s="146">
        <v>136821816.09</v>
      </c>
      <c r="I58" s="146">
        <v>102616362.0675</v>
      </c>
      <c r="J58" s="194">
        <f t="shared" si="1"/>
        <v>0.72512734079210217</v>
      </c>
      <c r="K58" s="145">
        <v>2</v>
      </c>
      <c r="L58" s="146">
        <v>925216.38</v>
      </c>
      <c r="M58" s="146">
        <v>693912.28500000003</v>
      </c>
      <c r="N58" s="145">
        <v>107</v>
      </c>
      <c r="O58" s="146">
        <v>102722292.02</v>
      </c>
      <c r="P58" s="146">
        <v>77041718.640000001</v>
      </c>
      <c r="Q58" s="194">
        <f t="shared" si="8"/>
        <v>0.544406912443961</v>
      </c>
      <c r="R58" s="145">
        <v>0</v>
      </c>
      <c r="S58" s="146">
        <v>0</v>
      </c>
      <c r="T58" s="146">
        <v>0</v>
      </c>
      <c r="U58" s="145">
        <v>4</v>
      </c>
      <c r="V58" s="146">
        <v>156502.94</v>
      </c>
      <c r="W58" s="146">
        <v>117377.205</v>
      </c>
      <c r="X58" s="145">
        <v>107</v>
      </c>
      <c r="Y58" s="146">
        <v>102565789.08</v>
      </c>
      <c r="Z58" s="146">
        <v>76924341.435000002</v>
      </c>
      <c r="AA58" s="194">
        <f t="shared" si="2"/>
        <v>0.54357747921502553</v>
      </c>
      <c r="AB58" s="145">
        <v>97</v>
      </c>
      <c r="AC58" s="145">
        <v>149</v>
      </c>
      <c r="AD58" s="146">
        <v>97430591.209999993</v>
      </c>
      <c r="AE58" s="146">
        <v>73072943.407499999</v>
      </c>
      <c r="AF58" s="194">
        <f t="shared" si="3"/>
        <v>0.51636199207761635</v>
      </c>
      <c r="AG58" s="145">
        <v>0</v>
      </c>
      <c r="AH58" s="145">
        <v>0</v>
      </c>
      <c r="AI58" s="145">
        <v>86</v>
      </c>
      <c r="AJ58" s="146">
        <v>88747654.959999993</v>
      </c>
      <c r="AK58" s="146">
        <v>66560740.700000003</v>
      </c>
      <c r="AL58" s="145">
        <v>0</v>
      </c>
      <c r="AM58" s="145">
        <v>0</v>
      </c>
      <c r="AN58" s="194">
        <f t="shared" si="4"/>
        <v>0.47034422493229316</v>
      </c>
      <c r="AO58" s="145">
        <v>86</v>
      </c>
      <c r="AP58" s="146">
        <v>88747654.959999993</v>
      </c>
      <c r="AQ58" s="146">
        <v>66560740.700000003</v>
      </c>
      <c r="AR58" s="194">
        <f t="shared" si="5"/>
        <v>0.47034422493229316</v>
      </c>
      <c r="AS58" s="214"/>
      <c r="AT58" s="214"/>
      <c r="AU58" s="214"/>
      <c r="AV58" s="214"/>
      <c r="AW58" s="214"/>
      <c r="AX58" s="214"/>
    </row>
    <row r="59" spans="1:50" ht="13.5" thickBot="1" x14ac:dyDescent="0.25">
      <c r="A59" s="172" t="s">
        <v>64</v>
      </c>
      <c r="B59" s="178">
        <v>188686604.94933337</v>
      </c>
      <c r="C59" s="159">
        <v>124</v>
      </c>
      <c r="D59" s="160">
        <v>136821816.09</v>
      </c>
      <c r="E59" s="160">
        <v>102616362.0675</v>
      </c>
      <c r="F59" s="193">
        <f t="shared" si="0"/>
        <v>0.72512734079210217</v>
      </c>
      <c r="G59" s="216">
        <v>124</v>
      </c>
      <c r="H59" s="217">
        <v>136821816.09</v>
      </c>
      <c r="I59" s="217">
        <v>102616362.0675</v>
      </c>
      <c r="J59" s="193">
        <f t="shared" si="1"/>
        <v>0.72512734079210217</v>
      </c>
      <c r="K59" s="161">
        <v>2</v>
      </c>
      <c r="L59" s="160">
        <v>925216.38</v>
      </c>
      <c r="M59" s="162">
        <v>693912.28500000003</v>
      </c>
      <c r="N59" s="161">
        <v>107</v>
      </c>
      <c r="O59" s="160">
        <v>102722292.02</v>
      </c>
      <c r="P59" s="160">
        <v>77041718.640000001</v>
      </c>
      <c r="Q59" s="193">
        <f t="shared" si="8"/>
        <v>0.544406912443961</v>
      </c>
      <c r="R59" s="161">
        <v>0</v>
      </c>
      <c r="S59" s="160">
        <v>0</v>
      </c>
      <c r="T59" s="162">
        <v>0</v>
      </c>
      <c r="U59" s="161">
        <v>4</v>
      </c>
      <c r="V59" s="160">
        <v>156502.94</v>
      </c>
      <c r="W59" s="162">
        <v>117377.205</v>
      </c>
      <c r="X59" s="161">
        <v>107</v>
      </c>
      <c r="Y59" s="160">
        <v>102565789.08</v>
      </c>
      <c r="Z59" s="160">
        <v>76924341.435000002</v>
      </c>
      <c r="AA59" s="193">
        <f t="shared" si="2"/>
        <v>0.54357747921502553</v>
      </c>
      <c r="AB59" s="161">
        <v>97</v>
      </c>
      <c r="AC59" s="163">
        <v>149</v>
      </c>
      <c r="AD59" s="160">
        <v>97430591.209999993</v>
      </c>
      <c r="AE59" s="160">
        <v>73072943.407499999</v>
      </c>
      <c r="AF59" s="193">
        <f t="shared" si="3"/>
        <v>0.51636199207761635</v>
      </c>
      <c r="AG59" s="163">
        <v>0</v>
      </c>
      <c r="AH59" s="162">
        <v>0</v>
      </c>
      <c r="AI59" s="161">
        <v>86</v>
      </c>
      <c r="AJ59" s="160">
        <v>88747654.959999993</v>
      </c>
      <c r="AK59" s="160">
        <v>66560740.700000003</v>
      </c>
      <c r="AL59" s="160">
        <v>0</v>
      </c>
      <c r="AM59" s="160">
        <v>0</v>
      </c>
      <c r="AN59" s="193">
        <f t="shared" si="4"/>
        <v>0.47034422493229316</v>
      </c>
      <c r="AO59" s="161">
        <v>86</v>
      </c>
      <c r="AP59" s="160">
        <v>88747654.959999993</v>
      </c>
      <c r="AQ59" s="160">
        <v>66560740.700000003</v>
      </c>
      <c r="AR59" s="193">
        <f t="shared" si="5"/>
        <v>0.47034422493229316</v>
      </c>
      <c r="AS59" s="214"/>
      <c r="AT59" s="214"/>
      <c r="AU59" s="214"/>
      <c r="AV59" s="214"/>
      <c r="AW59" s="214"/>
      <c r="AX59" s="214"/>
    </row>
    <row r="60" spans="1:50" ht="13.5" thickBot="1" x14ac:dyDescent="0.25">
      <c r="A60" s="173" t="s">
        <v>65</v>
      </c>
      <c r="B60" s="135">
        <f>SUM(B6+B28+B40+B45+B49+B54+B58)</f>
        <v>3177185036.3118782</v>
      </c>
      <c r="C60" s="136">
        <f>SUM(C6+C28+C40+C45+C49+C54+C58)</f>
        <v>12497</v>
      </c>
      <c r="D60" s="137">
        <f>SUM(D6+D28+D40+D45+D49+D54+D58)</f>
        <v>4066088496.3099999</v>
      </c>
      <c r="E60" s="137">
        <f>SUM(E6+E28+E40+E45+E49+E54+E58)</f>
        <v>3041072410.1815</v>
      </c>
      <c r="F60" s="194">
        <f t="shared" si="0"/>
        <v>1.2797770510180841</v>
      </c>
      <c r="G60" s="136">
        <f>SUM(G6+G28+G40+G45+G49+G54+G58)</f>
        <v>11154</v>
      </c>
      <c r="H60" s="138">
        <f>SUM(H6+H28+H40+H45+H49+H54+H58)</f>
        <v>2825128610.2500005</v>
      </c>
      <c r="I60" s="138">
        <f>SUM(I6+I28+I40+I45+I49+I54+I58)</f>
        <v>2109512246.8804998</v>
      </c>
      <c r="J60" s="194">
        <f t="shared" si="1"/>
        <v>0.88919234415426118</v>
      </c>
      <c r="K60" s="136">
        <f t="shared" ref="K60:Z60" si="10">SUM(K6+K28+K40+K45+K49+K54+K58)</f>
        <v>1951</v>
      </c>
      <c r="L60" s="138">
        <f t="shared" si="10"/>
        <v>949460206.7700001</v>
      </c>
      <c r="M60" s="138">
        <f t="shared" si="10"/>
        <v>719465800.97399998</v>
      </c>
      <c r="N60" s="136">
        <f t="shared" si="10"/>
        <v>8899</v>
      </c>
      <c r="O60" s="138">
        <f t="shared" si="10"/>
        <v>2328984358.2400002</v>
      </c>
      <c r="P60" s="138">
        <f t="shared" si="10"/>
        <v>1727264222.4620001</v>
      </c>
      <c r="Q60" s="194">
        <f t="shared" si="8"/>
        <v>0.73303390631082621</v>
      </c>
      <c r="R60" s="136">
        <f t="shared" si="10"/>
        <v>196</v>
      </c>
      <c r="S60" s="138">
        <f t="shared" si="10"/>
        <v>231344478.71999997</v>
      </c>
      <c r="T60" s="138">
        <f t="shared" si="10"/>
        <v>174421448.37449998</v>
      </c>
      <c r="U60" s="136">
        <f t="shared" si="10"/>
        <v>467</v>
      </c>
      <c r="V60" s="138">
        <f t="shared" si="10"/>
        <v>9138747.4700000007</v>
      </c>
      <c r="W60" s="138">
        <f t="shared" si="10"/>
        <v>7324675.3535000002</v>
      </c>
      <c r="X60" s="136">
        <f t="shared" si="10"/>
        <v>8703</v>
      </c>
      <c r="Y60" s="138">
        <f t="shared" si="10"/>
        <v>2088501132.05</v>
      </c>
      <c r="Z60" s="138">
        <f t="shared" si="10"/>
        <v>1545518098.7355001</v>
      </c>
      <c r="AA60" s="194">
        <f t="shared" si="2"/>
        <v>0.65734324824668122</v>
      </c>
      <c r="AB60" s="136">
        <f t="shared" ref="AB60:AE60" si="11">SUM(AB6+AB28+AB40+AB45+AB49+AB54+AB58)</f>
        <v>6277</v>
      </c>
      <c r="AC60" s="136">
        <f t="shared" si="11"/>
        <v>6707</v>
      </c>
      <c r="AD60" s="138">
        <f t="shared" si="11"/>
        <v>1117341751.4399998</v>
      </c>
      <c r="AE60" s="213">
        <f t="shared" si="11"/>
        <v>813705452.79349995</v>
      </c>
      <c r="AF60" s="194">
        <f t="shared" si="3"/>
        <v>0.35167663786337922</v>
      </c>
      <c r="AG60" s="136">
        <f t="shared" ref="AG60:AM60" si="12">SUM(AG6+AG28+AG40+AG45+AG49+AG54+AG58)</f>
        <v>51</v>
      </c>
      <c r="AH60" s="138">
        <f t="shared" si="12"/>
        <v>9954455.4399999995</v>
      </c>
      <c r="AI60" s="136">
        <f t="shared" si="12"/>
        <v>7358</v>
      </c>
      <c r="AJ60" s="137">
        <f t="shared" si="12"/>
        <v>1495398877.7300003</v>
      </c>
      <c r="AK60" s="137">
        <f t="shared" si="12"/>
        <v>1096292624.223</v>
      </c>
      <c r="AL60" s="137">
        <f t="shared" si="12"/>
        <v>531297320.81999999</v>
      </c>
      <c r="AM60" s="137">
        <f t="shared" si="12"/>
        <v>409851030.61099994</v>
      </c>
      <c r="AN60" s="194">
        <f t="shared" si="4"/>
        <v>0.47066785869855432</v>
      </c>
      <c r="AO60" s="136">
        <f>SUM(AO6+AO28+AO40+AO45+AO49+AO54+AO58)</f>
        <v>6664</v>
      </c>
      <c r="AP60" s="138">
        <f>SUM(AP6+AP28+AP40+AP45+AP49+AP54+AP58)</f>
        <v>1240197059.3199999</v>
      </c>
      <c r="AQ60" s="138">
        <f>SUM(AQ6+AQ28+AQ40+AQ45+AQ49+AQ54+AQ58)</f>
        <v>900129389.18200004</v>
      </c>
      <c r="AR60" s="194">
        <f t="shared" si="5"/>
        <v>0.39034461170685808</v>
      </c>
      <c r="AS60" s="214"/>
      <c r="AT60" s="214"/>
      <c r="AU60" s="214"/>
      <c r="AV60" s="214"/>
      <c r="AW60" s="214"/>
      <c r="AX60" s="214"/>
    </row>
    <row r="61" spans="1:50" ht="21" customHeight="1" x14ac:dyDescent="0.2">
      <c r="A61" s="63" t="s">
        <v>170</v>
      </c>
      <c r="B61" s="84"/>
      <c r="C61" s="85"/>
      <c r="D61" s="65"/>
      <c r="F61" s="85"/>
      <c r="G61" s="66"/>
      <c r="H61" s="66"/>
      <c r="I61" s="66"/>
      <c r="J61" s="66"/>
      <c r="K61" s="62"/>
      <c r="L61" s="62"/>
      <c r="M61" s="86"/>
      <c r="S61" s="63"/>
      <c r="Y61" s="89"/>
      <c r="Z61" s="89"/>
      <c r="AB61" s="82"/>
      <c r="AC61" s="82"/>
      <c r="AD61" s="64"/>
      <c r="AE61" s="82"/>
      <c r="AF61" s="82"/>
      <c r="AG61" s="82"/>
      <c r="AH61" s="64"/>
      <c r="AJ61" s="218"/>
      <c r="AK61" s="218"/>
      <c r="AL61" s="218"/>
      <c r="AM61" s="218"/>
      <c r="AN61" s="81"/>
      <c r="AO61" s="81"/>
      <c r="AP61" s="87"/>
      <c r="AQ61" s="87"/>
      <c r="AR61" s="81"/>
      <c r="AS61" s="214"/>
      <c r="AT61" s="214"/>
      <c r="AU61" s="214"/>
      <c r="AV61" s="214"/>
      <c r="AW61" s="214"/>
    </row>
    <row r="62" spans="1:50" ht="15.75" customHeight="1" x14ac:dyDescent="0.2">
      <c r="A62" s="63" t="s">
        <v>169</v>
      </c>
      <c r="B62" s="84"/>
      <c r="F62" s="88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4"/>
      <c r="AT62" s="214"/>
      <c r="AU62" s="214"/>
      <c r="AV62" s="214"/>
      <c r="AW62" s="214"/>
    </row>
    <row r="63" spans="1:50" ht="12" customHeight="1" x14ac:dyDescent="0.2">
      <c r="A63" s="63" t="s">
        <v>222</v>
      </c>
      <c r="B63" s="84"/>
      <c r="F63" s="88"/>
      <c r="G63" s="66"/>
      <c r="H63" s="66"/>
      <c r="I63" s="66"/>
      <c r="J63" s="66"/>
      <c r="K63" s="63"/>
      <c r="L63" s="67"/>
      <c r="Y63" s="87"/>
      <c r="Z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  <c r="AS63" s="214"/>
      <c r="AT63" s="214"/>
      <c r="AU63" s="214"/>
      <c r="AV63" s="214"/>
      <c r="AW63" s="214"/>
    </row>
    <row r="64" spans="1:50" ht="15" customHeight="1" x14ac:dyDescent="0.2">
      <c r="A64" s="63" t="s">
        <v>221</v>
      </c>
      <c r="B64" s="84"/>
      <c r="F64" s="88"/>
      <c r="G64" s="66"/>
      <c r="H64" s="66"/>
      <c r="I64" s="66"/>
      <c r="J64" s="66"/>
      <c r="K64" s="63"/>
      <c r="L64" s="67"/>
      <c r="M64" s="67"/>
      <c r="O64" s="65"/>
      <c r="P64" s="65"/>
      <c r="Y64" s="87"/>
      <c r="Z64" s="8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7"/>
      <c r="AQ64" s="87"/>
      <c r="AR64" s="81"/>
      <c r="AS64" s="214"/>
      <c r="AT64" s="214"/>
      <c r="AU64" s="214"/>
      <c r="AV64" s="214"/>
      <c r="AW64" s="214"/>
    </row>
    <row r="65" spans="1:49" ht="12.75" customHeight="1" x14ac:dyDescent="0.2">
      <c r="A65" s="63" t="s">
        <v>219</v>
      </c>
      <c r="B65" s="84"/>
      <c r="F65" s="88"/>
      <c r="G65" s="66"/>
      <c r="H65" s="66"/>
      <c r="I65" s="66"/>
      <c r="J65" s="66"/>
      <c r="K65" s="63"/>
      <c r="L65" s="67"/>
      <c r="Y65" s="87"/>
      <c r="Z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  <c r="AS65" s="214"/>
      <c r="AT65" s="214"/>
      <c r="AU65" s="214"/>
      <c r="AV65" s="214"/>
      <c r="AW65" s="214"/>
    </row>
    <row r="66" spans="1:49" ht="24.75" customHeight="1" x14ac:dyDescent="0.2">
      <c r="A66" s="63"/>
      <c r="B66" s="84"/>
      <c r="D66" s="88"/>
      <c r="E66" s="88"/>
      <c r="F66" s="88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I66" s="87"/>
      <c r="AJ66" s="212"/>
      <c r="AK66" s="212"/>
      <c r="AL66" s="212"/>
      <c r="AM66" s="212"/>
      <c r="AN66" s="81"/>
      <c r="AO66" s="81"/>
      <c r="AP66" s="87"/>
      <c r="AQ66" s="87"/>
      <c r="AR66" s="81"/>
    </row>
    <row r="67" spans="1:49" ht="26.25" customHeight="1" x14ac:dyDescent="0.2">
      <c r="A67" s="63"/>
      <c r="B67" s="84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</row>
    <row r="68" spans="1:49" x14ac:dyDescent="0.2">
      <c r="A68" s="63"/>
      <c r="B68" s="84"/>
      <c r="C68" s="85"/>
      <c r="D68" s="65"/>
      <c r="F68" s="85"/>
      <c r="G68" s="66"/>
      <c r="H68" s="66"/>
      <c r="I68" s="66"/>
      <c r="J68" s="66"/>
      <c r="K68" s="63"/>
      <c r="L68" s="67"/>
      <c r="M68" s="63"/>
      <c r="S68" s="8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9" x14ac:dyDescent="0.2">
      <c r="B69" s="84"/>
      <c r="C69" s="85"/>
      <c r="D69" s="65"/>
      <c r="F69" s="85"/>
      <c r="G69" s="66"/>
      <c r="H69" s="66"/>
      <c r="I69" s="66"/>
      <c r="J69" s="66"/>
      <c r="K69" s="63"/>
      <c r="L69" s="67"/>
      <c r="M69" s="63"/>
      <c r="S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9" x14ac:dyDescent="0.2">
      <c r="F70" s="88"/>
      <c r="G70" s="66"/>
      <c r="H70" s="66"/>
      <c r="I70" s="66"/>
      <c r="J70" s="66"/>
      <c r="K70" s="63"/>
      <c r="L70" s="67"/>
      <c r="R70" s="67"/>
      <c r="S70" s="67"/>
      <c r="T70" s="87"/>
      <c r="U70" s="87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1:49" x14ac:dyDescent="0.2">
      <c r="B71" s="84"/>
      <c r="F71" s="88"/>
      <c r="G71" s="66"/>
      <c r="H71" s="66"/>
      <c r="I71" s="66"/>
      <c r="J71" s="66"/>
      <c r="K71" s="63"/>
      <c r="L71" s="63"/>
      <c r="S71" s="67"/>
      <c r="T71" s="67"/>
      <c r="U71" s="6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9" x14ac:dyDescent="0.2">
      <c r="B72" s="84"/>
      <c r="F72" s="88"/>
      <c r="G72" s="66"/>
      <c r="H72" s="66"/>
      <c r="I72" s="66"/>
      <c r="J72" s="66"/>
      <c r="K72" s="63"/>
      <c r="L72" s="63"/>
      <c r="S72" s="87"/>
      <c r="T72" s="87"/>
      <c r="U72" s="8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9" x14ac:dyDescent="0.2">
      <c r="B73" s="84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</row>
    <row r="74" spans="1:49" x14ac:dyDescent="0.2">
      <c r="B74" s="84"/>
      <c r="F74" s="88"/>
      <c r="G74" s="66"/>
      <c r="H74" s="66"/>
      <c r="I74" s="66"/>
      <c r="J74" s="66"/>
      <c r="S74" s="87"/>
      <c r="T74" s="87"/>
      <c r="U74" s="8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9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9" x14ac:dyDescent="0.2">
      <c r="B76" s="84"/>
      <c r="F76" s="88"/>
      <c r="G76" s="66"/>
      <c r="H76" s="66"/>
      <c r="I76" s="66"/>
      <c r="J76" s="66"/>
      <c r="S76" s="206"/>
      <c r="T76" s="206"/>
      <c r="U76" s="20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9" x14ac:dyDescent="0.2">
      <c r="B77" s="84"/>
      <c r="F77" s="88"/>
      <c r="G77" s="66"/>
      <c r="H77" s="66"/>
      <c r="I77" s="66"/>
      <c r="J77" s="66"/>
      <c r="X77" s="206"/>
      <c r="Y77" s="206"/>
      <c r="Z77" s="20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9" x14ac:dyDescent="0.2">
      <c r="B78" s="84"/>
      <c r="F78" s="88"/>
      <c r="G78" s="66"/>
      <c r="H78" s="66"/>
      <c r="I78" s="66"/>
      <c r="J78" s="66"/>
      <c r="S78" s="206"/>
      <c r="T78" s="206"/>
      <c r="U78" s="20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9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9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x14ac:dyDescent="0.2">
      <c r="B81" s="84"/>
      <c r="F81" s="88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  <c r="F82" s="88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7"/>
      <c r="AQ82" s="87"/>
      <c r="AR82" s="81"/>
    </row>
    <row r="83" spans="2:44" x14ac:dyDescent="0.2">
      <c r="B83" s="84"/>
      <c r="F83" s="88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7"/>
      <c r="AQ83" s="87"/>
      <c r="AR83" s="81"/>
    </row>
    <row r="84" spans="2:44" ht="18" x14ac:dyDescent="0.25">
      <c r="B84" s="84"/>
      <c r="F84" s="88"/>
      <c r="G84" s="66"/>
      <c r="H84" s="66"/>
      <c r="I84" s="66"/>
      <c r="J84" s="66"/>
      <c r="P84" s="207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7"/>
      <c r="AQ84" s="87"/>
      <c r="AR84" s="81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  <c r="P88" s="67"/>
    </row>
    <row r="89" spans="2:44" x14ac:dyDescent="0.2">
      <c r="B89" s="84"/>
    </row>
    <row r="90" spans="2:44" x14ac:dyDescent="0.2">
      <c r="B90" s="84"/>
    </row>
    <row r="91" spans="2:44" x14ac:dyDescent="0.2">
      <c r="B91" s="84"/>
    </row>
    <row r="92" spans="2:44" x14ac:dyDescent="0.2">
      <c r="B92" s="84"/>
    </row>
    <row r="93" spans="2:44" x14ac:dyDescent="0.2">
      <c r="B93" s="84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B1239" s="84"/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B1240" s="84"/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B1241" s="84"/>
      <c r="AJ1241" s="81"/>
      <c r="AK1241" s="81"/>
      <c r="AL1241" s="81"/>
      <c r="AM1241" s="81"/>
      <c r="AN1241" s="81"/>
      <c r="AO1241" s="81"/>
      <c r="AP1241" s="87"/>
      <c r="AQ1241" s="87"/>
      <c r="AR1241" s="81"/>
    </row>
    <row r="1242" spans="2:44" x14ac:dyDescent="0.2">
      <c r="AJ1242" s="81"/>
      <c r="AK1242" s="81"/>
      <c r="AL1242" s="81"/>
      <c r="AM1242" s="81"/>
      <c r="AN1242" s="81"/>
      <c r="AO1242" s="81"/>
      <c r="AP1242" s="87"/>
      <c r="AQ1242" s="87"/>
      <c r="AR1242" s="81"/>
    </row>
    <row r="1243" spans="2:44" x14ac:dyDescent="0.2">
      <c r="AJ1243" s="81"/>
      <c r="AK1243" s="81"/>
      <c r="AL1243" s="81"/>
      <c r="AM1243" s="81"/>
      <c r="AN1243" s="81"/>
      <c r="AO1243" s="81"/>
      <c r="AP1243" s="87"/>
      <c r="AQ1243" s="87"/>
      <c r="AR1243" s="81"/>
    </row>
    <row r="1244" spans="2:44" x14ac:dyDescent="0.2">
      <c r="AJ1244" s="81"/>
      <c r="AK1244" s="81"/>
      <c r="AL1244" s="81"/>
      <c r="AM1244" s="81"/>
      <c r="AN1244" s="81"/>
      <c r="AO1244" s="81"/>
      <c r="AP1244" s="87"/>
      <c r="AQ1244" s="87"/>
      <c r="AR1244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showGridLines="0" zoomScale="90" zoomScaleNormal="90" workbookViewId="0">
      <selection activeCell="D38" sqref="D38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58" t="s">
        <v>67</v>
      </c>
      <c r="B1" s="258" t="s">
        <v>68</v>
      </c>
      <c r="C1" s="258"/>
      <c r="D1" s="258" t="s">
        <v>201</v>
      </c>
      <c r="E1" s="258" t="s">
        <v>69</v>
      </c>
      <c r="F1" s="262" t="s">
        <v>70</v>
      </c>
      <c r="G1" s="263"/>
      <c r="H1" s="264"/>
      <c r="I1" s="265" t="s">
        <v>202</v>
      </c>
      <c r="J1" s="266"/>
      <c r="K1" s="267"/>
      <c r="L1" s="252" t="s">
        <v>203</v>
      </c>
      <c r="M1" s="253"/>
      <c r="N1" s="254"/>
      <c r="O1" s="255" t="s">
        <v>71</v>
      </c>
    </row>
    <row r="2" spans="1:15" ht="30.75" customHeight="1" thickBot="1" x14ac:dyDescent="0.25">
      <c r="A2" s="259"/>
      <c r="B2" s="260"/>
      <c r="C2" s="259"/>
      <c r="D2" s="261"/>
      <c r="E2" s="259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56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pazdziernika 2020 r'!Z7</f>
        <v>6135577.9800000004</v>
      </c>
      <c r="G3" s="16">
        <f>F3/'Dane - 31 pazdziernika 2020 r'!$B$3</f>
        <v>1355928.8353591161</v>
      </c>
      <c r="H3" s="17">
        <f>G3/E3</f>
        <v>0.91571027686097228</v>
      </c>
      <c r="I3" s="16">
        <f>'Dane - 31 pazdziernika 2020 r'!AK7</f>
        <v>382500</v>
      </c>
      <c r="J3" s="16">
        <f>I3/'Dane - 31 pazdziernika 2020 r'!$B$3</f>
        <v>84530.38674033148</v>
      </c>
      <c r="K3" s="17">
        <f>J3/E3</f>
        <v>5.7086582884457421E-2</v>
      </c>
      <c r="L3" s="16">
        <f>'Dane - 31 pazdziernika 2020 r'!AQ7</f>
        <v>0</v>
      </c>
      <c r="M3" s="16">
        <f>L3/'Dane - 31 pazdziernika 2020 r'!$B$3</f>
        <v>0</v>
      </c>
      <c r="N3" s="17">
        <f>M3/E3</f>
        <v>0</v>
      </c>
      <c r="O3" s="19">
        <f>'Dane - 31 pazdziernika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3834000</v>
      </c>
      <c r="E4" s="22">
        <v>2875500</v>
      </c>
      <c r="F4" s="22">
        <f>'Dane - 31 pazdziernika 2020 r'!Z8</f>
        <v>11377505.487500001</v>
      </c>
      <c r="G4" s="22">
        <f>F4/'Dane - 31 pazdziernika 2020 r'!$B$3</f>
        <v>2514365.8535911604</v>
      </c>
      <c r="H4" s="18">
        <f t="shared" ref="H4:H56" si="0">G4/E4</f>
        <v>0.87440996473349342</v>
      </c>
      <c r="I4" s="22">
        <f>'Dane - 31 pazdziernika 2020 r'!AK8</f>
        <v>10174095.42</v>
      </c>
      <c r="J4" s="22">
        <f>I4/'Dane - 31 pazdziernika 2020 r'!$B$3</f>
        <v>2248418.8773480663</v>
      </c>
      <c r="K4" s="18">
        <f>J4/E4</f>
        <v>0.78192275338134809</v>
      </c>
      <c r="L4" s="22">
        <f>'Dane - 31 pazdziernika 2020 r'!AQ8</f>
        <v>8090662.3499999996</v>
      </c>
      <c r="M4" s="22">
        <f>L4/'Dane - 31 pazdziernika 2020 r'!$B$3</f>
        <v>1787991.6795580108</v>
      </c>
      <c r="N4" s="18">
        <f t="shared" ref="N4:N56" si="1">M4/E4</f>
        <v>0.62180200993149393</v>
      </c>
      <c r="O4" s="23">
        <f>'Dane - 31 pazdziernika 2020 r'!X8</f>
        <v>270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pazdziernika 2020 r'!Z9</f>
        <v>0</v>
      </c>
      <c r="G5" s="22">
        <f>F5/'Dane - 31 pazdziernika 2020 r'!$B$3</f>
        <v>0</v>
      </c>
      <c r="H5" s="18">
        <f t="shared" si="0"/>
        <v>0</v>
      </c>
      <c r="I5" s="22">
        <f>'Dane - 31 pazdziernika 2020 r'!AK9</f>
        <v>0</v>
      </c>
      <c r="J5" s="22">
        <f>I5/'Dane - 31 pazdziernika 2020 r'!$B$3</f>
        <v>0</v>
      </c>
      <c r="K5" s="18">
        <f>J5/E5</f>
        <v>0</v>
      </c>
      <c r="L5" s="22">
        <f>'Dane - 31 pazdziernika 2020 r'!AQ9</f>
        <v>0</v>
      </c>
      <c r="M5" s="22">
        <f>L5/'Dane - 31 pazdziernika 2020 r'!$B$3</f>
        <v>0</v>
      </c>
      <c r="N5" s="18">
        <f t="shared" si="1"/>
        <v>0</v>
      </c>
      <c r="O5" s="23">
        <f>'Dane - 31 pazdziernika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35878520</v>
      </c>
      <c r="E6" s="46">
        <v>26908890</v>
      </c>
      <c r="F6" s="46">
        <f t="shared" ref="F6:M6" si="2">SUM(F7:F9)</f>
        <v>91021293.409999996</v>
      </c>
      <c r="G6" s="46">
        <f t="shared" si="2"/>
        <v>20115202.963535909</v>
      </c>
      <c r="H6" s="47">
        <f t="shared" si="0"/>
        <v>0.7475300156764515</v>
      </c>
      <c r="I6" s="46">
        <f t="shared" si="2"/>
        <v>79012851.349999994</v>
      </c>
      <c r="J6" s="46">
        <f t="shared" si="2"/>
        <v>17461403.613259666</v>
      </c>
      <c r="K6" s="47">
        <f>J6/E6</f>
        <v>0.64890835754502196</v>
      </c>
      <c r="L6" s="46">
        <f t="shared" si="2"/>
        <v>58091862.380000003</v>
      </c>
      <c r="M6" s="46">
        <f t="shared" si="2"/>
        <v>12837980.636464087</v>
      </c>
      <c r="N6" s="47">
        <f t="shared" si="1"/>
        <v>0.47709068030915014</v>
      </c>
      <c r="O6" s="48">
        <f>SUM(O7:O9)</f>
        <v>34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19082920</v>
      </c>
      <c r="E7" s="22">
        <v>14312190</v>
      </c>
      <c r="F7" s="22">
        <f>'Dane - 31 pazdziernika 2020 r'!Z11</f>
        <v>62357868.097499996</v>
      </c>
      <c r="G7" s="22">
        <f>F7/'Dane - 31 pazdziernika 2020 r'!$B$3</f>
        <v>13780744.330939224</v>
      </c>
      <c r="H7" s="18">
        <f t="shared" si="0"/>
        <v>0.96286762060447939</v>
      </c>
      <c r="I7" s="22">
        <f>'Dane - 31 pazdziernika 2020 r'!AK11</f>
        <v>56140720.909999996</v>
      </c>
      <c r="J7" s="22">
        <f>I7/'Dane - 31 pazdziernika 2020 r'!$B$3</f>
        <v>12406789.151381213</v>
      </c>
      <c r="K7" s="18">
        <f>J7/E7</f>
        <v>0.86686867288522673</v>
      </c>
      <c r="L7" s="22">
        <f>'Dane - 31 pazdziernika 2020 r'!AQ11</f>
        <v>37537656.770000003</v>
      </c>
      <c r="M7" s="22">
        <f>L7/'Dane - 31 pazdziernika 2020 r'!$B$3</f>
        <v>8295614.7558011049</v>
      </c>
      <c r="N7" s="18">
        <f t="shared" si="1"/>
        <v>0.57961882533708009</v>
      </c>
      <c r="O7" s="23">
        <f>'Dane - 31 pazdziernika 2020 r'!X11</f>
        <v>14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16475600</v>
      </c>
      <c r="E8" s="22">
        <v>12356700</v>
      </c>
      <c r="F8" s="22">
        <f>'Dane - 31 pazdziernika 2020 r'!Z12</f>
        <v>28266681.932499997</v>
      </c>
      <c r="G8" s="22">
        <f>F8/'Dane - 31 pazdziernika 2020 r'!$B$3</f>
        <v>6246780.53756906</v>
      </c>
      <c r="H8" s="18">
        <f t="shared" si="0"/>
        <v>0.50553792983313184</v>
      </c>
      <c r="I8" s="22">
        <f>'Dane - 31 pazdziernika 2020 r'!AK12</f>
        <v>22483760.690000001</v>
      </c>
      <c r="J8" s="22">
        <f>I8/'Dane - 31 pazdziernika 2020 r'!$B$3</f>
        <v>4968786.8928176798</v>
      </c>
      <c r="K8" s="18">
        <f t="shared" ref="K8:K56" si="3">J8/E8</f>
        <v>0.40211277224644765</v>
      </c>
      <c r="L8" s="22">
        <f>'Dane - 31 pazdziernika 2020 r'!AQ12</f>
        <v>20165835.859999999</v>
      </c>
      <c r="M8" s="22">
        <f>L8/'Dane - 31 pazdziernika 2020 r'!$B$3</f>
        <v>4456538.3116022097</v>
      </c>
      <c r="N8" s="18">
        <f t="shared" si="1"/>
        <v>0.36065764416083662</v>
      </c>
      <c r="O8" s="23">
        <f>'Dane - 31 pazdziernika 2020 r'!X12</f>
        <v>8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320000</v>
      </c>
      <c r="E9" s="22">
        <v>240000</v>
      </c>
      <c r="F9" s="22">
        <f>'Dane - 31 pazdziernika 2020 r'!Z13</f>
        <v>396743.38</v>
      </c>
      <c r="G9" s="22">
        <f>F9/'Dane - 31 pazdziernika 2020 r'!$B$3</f>
        <v>87678.095027624309</v>
      </c>
      <c r="H9" s="18">
        <f t="shared" si="0"/>
        <v>0.36532539594843461</v>
      </c>
      <c r="I9" s="22">
        <f>'Dane - 31 pazdziernika 2020 r'!AK13</f>
        <v>388369.75</v>
      </c>
      <c r="J9" s="22">
        <f>I9/'Dane - 31 pazdziernika 2020 r'!$B$3</f>
        <v>85827.569060773472</v>
      </c>
      <c r="K9" s="18">
        <f t="shared" si="3"/>
        <v>0.35761487108655615</v>
      </c>
      <c r="L9" s="22">
        <f>'Dane - 31 pazdziernika 2020 r'!AQ13</f>
        <v>388369.75</v>
      </c>
      <c r="M9" s="22">
        <f>L9/'Dane - 31 pazdziernika 2020 r'!$B$3</f>
        <v>85827.569060773472</v>
      </c>
      <c r="N9" s="18">
        <f t="shared" si="1"/>
        <v>0.35761487108655615</v>
      </c>
      <c r="O9" s="23">
        <f>'Dane - 31 pazdziernika 2020 r'!X13</f>
        <v>12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5920000</v>
      </c>
      <c r="E10" s="22">
        <v>4440000</v>
      </c>
      <c r="F10" s="22">
        <f>'Dane - 31 pazdziernika 2020 r'!Z14</f>
        <v>13599470.370000001</v>
      </c>
      <c r="G10" s="22">
        <f>F10/'Dane - 31 pazdziernika 2020 r'!$B$3</f>
        <v>3005407.8165745856</v>
      </c>
      <c r="H10" s="18">
        <f t="shared" si="0"/>
        <v>0.67689365238166344</v>
      </c>
      <c r="I10" s="22">
        <f>'Dane - 31 pazdziernika 2020 r'!AK14</f>
        <v>11524649.310000001</v>
      </c>
      <c r="J10" s="22">
        <f>I10/'Dane - 31 pazdziernika 2020 r'!$B$3</f>
        <v>2546883.8254143647</v>
      </c>
      <c r="K10" s="18">
        <f t="shared" si="3"/>
        <v>0.5736224832014335</v>
      </c>
      <c r="L10" s="22">
        <f>'Dane - 31 pazdziernika 2020 r'!AQ14</f>
        <v>10410481.140000001</v>
      </c>
      <c r="M10" s="22">
        <f>L10/'Dane - 31 pazdziernika 2020 r'!$B$3</f>
        <v>2300658.8154696133</v>
      </c>
      <c r="N10" s="18">
        <f t="shared" si="1"/>
        <v>0.51816639988054358</v>
      </c>
      <c r="O10" s="23">
        <f>'Dane - 31 pazdziernika 2020 r'!X14</f>
        <v>9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16580474</v>
      </c>
      <c r="E11" s="22">
        <v>8290237</v>
      </c>
      <c r="F11" s="22">
        <f>'Dane - 31 pazdziernika 2020 r'!Z15</f>
        <v>27490381</v>
      </c>
      <c r="G11" s="22">
        <f>F11/'Dane - 31 pazdziernika 2020 r'!$B$3</f>
        <v>6075222.3204419883</v>
      </c>
      <c r="H11" s="18">
        <f t="shared" si="0"/>
        <v>0.73281648286315437</v>
      </c>
      <c r="I11" s="22">
        <f>'Dane - 31 pazdziernika 2020 r'!AK15</f>
        <v>26835697.870000001</v>
      </c>
      <c r="J11" s="22">
        <f>I11/'Dane - 31 pazdziernika 2020 r'!$B$3</f>
        <v>5930540.9657458561</v>
      </c>
      <c r="K11" s="18">
        <f t="shared" si="3"/>
        <v>0.71536446614805538</v>
      </c>
      <c r="L11" s="22">
        <f>'Dane - 31 pazdziernika 2020 r'!AQ15</f>
        <v>26835697.870000001</v>
      </c>
      <c r="M11" s="22">
        <f>L11/'Dane - 31 pazdziernika 2020 r'!$B$3</f>
        <v>5930540.9657458561</v>
      </c>
      <c r="N11" s="18">
        <f t="shared" si="1"/>
        <v>0.71536446614805538</v>
      </c>
      <c r="O11" s="23">
        <f>'Dane - 31 pazdziernika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- 31 pazdziernika 2020 r'!Z16</f>
        <v>2025000</v>
      </c>
      <c r="G12" s="22">
        <f>F12/'Dane - 31 pazdziernika 2020 r'!$B$3</f>
        <v>447513.81215469609</v>
      </c>
      <c r="H12" s="18">
        <f t="shared" si="0"/>
        <v>0.63477136475843421</v>
      </c>
      <c r="I12" s="22">
        <f>'Dane - 31 pazdziernika 2020 r'!AK16</f>
        <v>212737.2</v>
      </c>
      <c r="J12" s="22">
        <f>I12/'Dane - 31 pazdziernika 2020 r'!$B$3</f>
        <v>47013.745856353591</v>
      </c>
      <c r="K12" s="18">
        <f t="shared" si="3"/>
        <v>6.6686164335253317E-2</v>
      </c>
      <c r="L12" s="22">
        <f>'Dane - 31 pazdziernika 2020 r'!AQ16</f>
        <v>212737.2</v>
      </c>
      <c r="M12" s="22">
        <f>L12/'Dane - 31 pazdziernika 2020 r'!$B$3</f>
        <v>47013.745856353591</v>
      </c>
      <c r="N12" s="18">
        <f t="shared" si="1"/>
        <v>6.6686164335253317E-2</v>
      </c>
      <c r="O12" s="23">
        <f>'Dane - 31 pazdziernika 2020 r'!X16</f>
        <v>3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13038008</v>
      </c>
      <c r="E13" s="22">
        <v>9778506</v>
      </c>
      <c r="F13" s="22">
        <f>'Dane - 31 pazdziernika 2020 r'!Z17</f>
        <v>19752336.655000001</v>
      </c>
      <c r="G13" s="22">
        <f>F13/'Dane - 31 pazdziernika 2020 r'!$B$3</f>
        <v>4365157.2718232041</v>
      </c>
      <c r="H13" s="18">
        <f t="shared" si="0"/>
        <v>0.4464032922639925</v>
      </c>
      <c r="I13" s="22">
        <f>'Dane - 31 pazdziernika 2020 r'!AK17</f>
        <v>16238485.959999999</v>
      </c>
      <c r="J13" s="22">
        <f>I13/'Dane - 31 pazdziernika 2020 r'!$B$3</f>
        <v>3588615.6817679554</v>
      </c>
      <c r="K13" s="18">
        <f t="shared" si="3"/>
        <v>0.3669901804803265</v>
      </c>
      <c r="L13" s="22">
        <f>'Dane - 31 pazdziernika 2020 r'!AQ17</f>
        <v>10263343.699999999</v>
      </c>
      <c r="M13" s="22">
        <f>L13/'Dane - 31 pazdziernika 2020 r'!$B$3</f>
        <v>2268142.254143646</v>
      </c>
      <c r="N13" s="18">
        <f t="shared" si="1"/>
        <v>0.23195181903489612</v>
      </c>
      <c r="O13" s="23">
        <f>'Dane - 31 pazdziernika 2020 r'!X17</f>
        <v>127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8397340</v>
      </c>
      <c r="E14" s="22">
        <v>6298005</v>
      </c>
      <c r="F14" s="22">
        <f>'Dane - 31 pazdziernika 2020 r'!Z18</f>
        <v>16556294.890000001</v>
      </c>
      <c r="G14" s="22">
        <f>F14/'Dane - 31 pazdziernika 2020 r'!$B$3</f>
        <v>3658849.6994475136</v>
      </c>
      <c r="H14" s="18">
        <f t="shared" si="0"/>
        <v>0.58095376225447792</v>
      </c>
      <c r="I14" s="22">
        <f>'Dane - 31 pazdziernika 2020 r'!AK18</f>
        <v>12543457.780000001</v>
      </c>
      <c r="J14" s="22">
        <f>I14/'Dane - 31 pazdziernika 2020 r'!$B$3</f>
        <v>2772034.8685082872</v>
      </c>
      <c r="K14" s="18">
        <f t="shared" si="3"/>
        <v>0.44014491390659222</v>
      </c>
      <c r="L14" s="22">
        <f>'Dane - 31 pazdziernika 2020 r'!AQ18</f>
        <v>9023844.3200000003</v>
      </c>
      <c r="M14" s="22">
        <f>L14/'Dane - 31 pazdziernika 2020 r'!$B$3</f>
        <v>1994219.7392265191</v>
      </c>
      <c r="N14" s="18">
        <f t="shared" si="1"/>
        <v>0.31664308606082708</v>
      </c>
      <c r="O14" s="23">
        <f>'Dane - 31 pazdziernika 2020 r'!X18</f>
        <v>227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80120000</v>
      </c>
      <c r="E15" s="22">
        <v>51310000</v>
      </c>
      <c r="F15" s="22">
        <f>'Dane - 31 pazdziernika 2020 r'!Z19</f>
        <v>213422462.5</v>
      </c>
      <c r="G15" s="22">
        <f>F15/'Dane - 31 pazdziernika 2020 r'!$B$3</f>
        <v>47165185.082872927</v>
      </c>
      <c r="H15" s="18">
        <f t="shared" si="0"/>
        <v>0.91922013414291415</v>
      </c>
      <c r="I15" s="22">
        <f>'Dane - 31 pazdziernika 2020 r'!AK19</f>
        <v>166073875</v>
      </c>
      <c r="J15" s="22">
        <f>I15/'Dane - 31 pazdziernika 2020 r'!$B$3</f>
        <v>36701408.839779004</v>
      </c>
      <c r="K15" s="18">
        <f t="shared" si="3"/>
        <v>0.71528764061155725</v>
      </c>
      <c r="L15" s="22">
        <f>'Dane - 31 pazdziernika 2020 r'!AQ19</f>
        <v>166073875</v>
      </c>
      <c r="M15" s="22">
        <f>L15/'Dane - 31 pazdziernika 2020 r'!$B$3</f>
        <v>36701408.839779004</v>
      </c>
      <c r="N15" s="18">
        <f t="shared" si="1"/>
        <v>0.71528764061155725</v>
      </c>
      <c r="O15" s="23">
        <f>'Dane - 31 pazdziernika 2020 r'!X19</f>
        <v>3764</v>
      </c>
    </row>
    <row r="16" spans="1:15" x14ac:dyDescent="0.2">
      <c r="A16" s="20" t="s">
        <v>75</v>
      </c>
      <c r="B16" s="21" t="s">
        <v>229</v>
      </c>
      <c r="C16" s="2" t="s">
        <v>100</v>
      </c>
      <c r="D16" s="22">
        <v>35120000</v>
      </c>
      <c r="E16" s="22">
        <v>17560000</v>
      </c>
      <c r="F16" s="22">
        <f>'Dane - 31 pazdziernika 2020 r'!Z20</f>
        <v>75439000</v>
      </c>
      <c r="G16" s="22">
        <f>F16/'Dane - 31 pazdziernika 2020 r'!$B$3</f>
        <v>16671602.209944749</v>
      </c>
      <c r="H16" s="18">
        <f t="shared" si="0"/>
        <v>0.94940787072578303</v>
      </c>
      <c r="I16" s="22">
        <f>'Dane - 31 pazdziernika 2020 r'!AK20</f>
        <v>75439000</v>
      </c>
      <c r="J16" s="22">
        <f>I16/'Dane - 31 pazdziernika 2020 r'!$B$3</f>
        <v>16671602.209944749</v>
      </c>
      <c r="K16" s="18">
        <f t="shared" si="3"/>
        <v>0.94940787072578303</v>
      </c>
      <c r="L16" s="22">
        <f>'Dane - 31 pazdziernika 2020 r'!AQ20</f>
        <v>75439000</v>
      </c>
      <c r="M16" s="22">
        <f>L16/'Dane - 31 pazdziernika 2020 r'!$B$3</f>
        <v>16671602.209944749</v>
      </c>
      <c r="N16" s="18">
        <f t="shared" si="1"/>
        <v>0.94940787072578303</v>
      </c>
      <c r="O16" s="23">
        <f>'Dane - 31 pazdziernika 2020 r'!X20</f>
        <v>2645</v>
      </c>
    </row>
    <row r="17" spans="1:15" x14ac:dyDescent="0.2">
      <c r="A17" s="20" t="s">
        <v>75</v>
      </c>
      <c r="B17" s="21" t="s">
        <v>230</v>
      </c>
      <c r="C17" s="2" t="s">
        <v>228</v>
      </c>
      <c r="D17" s="22">
        <v>45000000</v>
      </c>
      <c r="E17" s="22">
        <v>33750000</v>
      </c>
      <c r="F17" s="22">
        <f>'Dane - 31 pazdziernika 2020 r'!Z21</f>
        <v>137983462.5</v>
      </c>
      <c r="G17" s="22">
        <f>F17/'Dane - 31 pazdziernika 2020 r'!$B$3</f>
        <v>30493582.872928176</v>
      </c>
      <c r="H17" s="18">
        <f t="shared" si="0"/>
        <v>0.90351356660527926</v>
      </c>
      <c r="I17" s="22">
        <f>'Dane - 31 pazdziernika 2020 r'!AK21</f>
        <v>90634875</v>
      </c>
      <c r="J17" s="22">
        <f>I17/'Dane - 31 pazdziernika 2020 r'!$B$3</f>
        <v>20029806.629834253</v>
      </c>
      <c r="K17" s="18">
        <f t="shared" si="3"/>
        <v>0.59347575199508895</v>
      </c>
      <c r="L17" s="22">
        <f>'Dane - 31 pazdziernika 2020 r'!AQ21</f>
        <v>90634875</v>
      </c>
      <c r="M17" s="22">
        <f>L17/'Dane - 31 pazdziernika 2020 r'!$B$3</f>
        <v>20029806.629834253</v>
      </c>
      <c r="N17" s="18">
        <f t="shared" si="1"/>
        <v>0.59347575199508895</v>
      </c>
      <c r="O17" s="23">
        <f>'Dane - 31 pazdziernika 2020 r'!X21</f>
        <v>1119</v>
      </c>
    </row>
    <row r="18" spans="1:15" ht="21" x14ac:dyDescent="0.2">
      <c r="A18" s="20" t="s">
        <v>75</v>
      </c>
      <c r="B18" s="21" t="s">
        <v>101</v>
      </c>
      <c r="C18" s="2" t="s">
        <v>102</v>
      </c>
      <c r="D18" s="22">
        <v>23080000</v>
      </c>
      <c r="E18" s="22">
        <v>17310000</v>
      </c>
      <c r="F18" s="22">
        <f>'Dane - 31 pazdziernika 2020 r'!Z22</f>
        <v>57036140.710000001</v>
      </c>
      <c r="G18" s="22">
        <f>F18/'Dane - 31 pazdziernika 2020 r'!$B$3</f>
        <v>12604671.980110496</v>
      </c>
      <c r="H18" s="18">
        <f t="shared" si="0"/>
        <v>0.7281728469156844</v>
      </c>
      <c r="I18" s="22">
        <f>'Dane - 31 pazdziernika 2020 r'!AK22</f>
        <v>40117109.210000001</v>
      </c>
      <c r="J18" s="22">
        <f>I18/'Dane - 31 pazdziernika 2020 r'!$B$3</f>
        <v>8865659.4939226508</v>
      </c>
      <c r="K18" s="18">
        <f t="shared" si="3"/>
        <v>0.51216981478467072</v>
      </c>
      <c r="L18" s="22">
        <f>'Dane - 31 pazdziernika 2020 r'!AQ22</f>
        <v>22681212.829999998</v>
      </c>
      <c r="M18" s="22">
        <f>L18/'Dane - 31 pazdziernika 2020 r'!$B$3</f>
        <v>5012422.724861878</v>
      </c>
      <c r="N18" s="18">
        <f t="shared" si="1"/>
        <v>0.2895680372537191</v>
      </c>
      <c r="O18" s="23">
        <f>'Dane - 31 pazdziernika 2020 r'!X22</f>
        <v>349</v>
      </c>
    </row>
    <row r="19" spans="1:15" x14ac:dyDescent="0.2">
      <c r="A19" s="20" t="s">
        <v>75</v>
      </c>
      <c r="B19" s="21" t="s">
        <v>103</v>
      </c>
      <c r="C19" s="2" t="s">
        <v>104</v>
      </c>
      <c r="D19" s="22">
        <v>31410000</v>
      </c>
      <c r="E19" s="22">
        <v>23557500</v>
      </c>
      <c r="F19" s="22">
        <f>'Dane - 31 pazdziernika 2020 r'!Z23</f>
        <v>63455302.989999995</v>
      </c>
      <c r="G19" s="22">
        <f>F19/'Dane - 31 pazdziernika 2020 r'!$B$3</f>
        <v>14023271.379005523</v>
      </c>
      <c r="H19" s="18">
        <f t="shared" si="0"/>
        <v>0.5952784199938671</v>
      </c>
      <c r="I19" s="22">
        <f>'Dane - 31 pazdziernika 2020 r'!AK23</f>
        <v>5712470.3799999999</v>
      </c>
      <c r="J19" s="22">
        <f>I19/'Dane - 31 pazdziernika 2020 r'!$B$3</f>
        <v>1262424.3933701657</v>
      </c>
      <c r="K19" s="18">
        <f t="shared" si="3"/>
        <v>5.3589064772160279E-2</v>
      </c>
      <c r="L19" s="22">
        <f>'Dane - 31 pazdziernika 2020 r'!AQ23</f>
        <v>63956.1</v>
      </c>
      <c r="M19" s="22">
        <f>L19/'Dane - 31 pazdziernika 2020 r'!$B$3</f>
        <v>14133.944751381214</v>
      </c>
      <c r="N19" s="18">
        <f t="shared" si="1"/>
        <v>5.9997643007030511E-4</v>
      </c>
      <c r="O19" s="23">
        <f>'Dane - 31 pazdziernika 2020 r'!X23</f>
        <v>8</v>
      </c>
    </row>
    <row r="20" spans="1:15" x14ac:dyDescent="0.2">
      <c r="A20" s="20" t="s">
        <v>75</v>
      </c>
      <c r="B20" s="21" t="s">
        <v>105</v>
      </c>
      <c r="C20" s="2" t="s">
        <v>106</v>
      </c>
      <c r="D20" s="22">
        <v>9106668</v>
      </c>
      <c r="E20" s="22">
        <v>6830001</v>
      </c>
      <c r="F20" s="22">
        <f>'Dane - 31 pazdziernika 2020 r'!Z24</f>
        <v>25832979.780000001</v>
      </c>
      <c r="G20" s="22">
        <f>F20/'Dane - 31 pazdziernika 2020 r'!$B$3</f>
        <v>5708945.8077348061</v>
      </c>
      <c r="H20" s="18">
        <f t="shared" si="0"/>
        <v>0.83586309983480322</v>
      </c>
      <c r="I20" s="22">
        <f>'Dane - 31 pazdziernika 2020 r'!AK24</f>
        <v>6526928.7599999998</v>
      </c>
      <c r="J20" s="22">
        <f>I20/'Dane - 31 pazdziernika 2020 r'!$B$3</f>
        <v>1442415.1955801104</v>
      </c>
      <c r="K20" s="18">
        <f t="shared" si="3"/>
        <v>0.21118813827115257</v>
      </c>
      <c r="L20" s="22">
        <f>'Dane - 31 pazdziernika 2020 r'!AQ24</f>
        <v>820728.57</v>
      </c>
      <c r="M20" s="22">
        <f>L20/'Dane - 31 pazdziernika 2020 r'!$B$3</f>
        <v>181376.47955801102</v>
      </c>
      <c r="N20" s="18">
        <f t="shared" si="1"/>
        <v>2.6555849634284243E-2</v>
      </c>
      <c r="O20" s="23">
        <f>'Dane - 31 pazdziernika 2020 r'!X24</f>
        <v>6</v>
      </c>
    </row>
    <row r="21" spans="1:15" x14ac:dyDescent="0.2">
      <c r="A21" s="20" t="s">
        <v>75</v>
      </c>
      <c r="B21" s="21" t="s">
        <v>107</v>
      </c>
      <c r="C21" s="2" t="s">
        <v>108</v>
      </c>
      <c r="D21" s="22">
        <v>0</v>
      </c>
      <c r="E21" s="22">
        <v>0</v>
      </c>
      <c r="F21" s="22">
        <f>'Dane - 31 pazdziernika 2020 r'!Z25</f>
        <v>0</v>
      </c>
      <c r="G21" s="22">
        <f>F21/'Dane - 31 pazdziernika 2020 r'!$B$3</f>
        <v>0</v>
      </c>
      <c r="H21" s="18" t="e">
        <f t="shared" si="0"/>
        <v>#DIV/0!</v>
      </c>
      <c r="I21" s="22">
        <f>'Dane - 31 pazdziernika 2020 r'!AK25</f>
        <v>0</v>
      </c>
      <c r="J21" s="22">
        <f>I21/'Dane - 31 pazdziernika 2020 r'!$B$3</f>
        <v>0</v>
      </c>
      <c r="K21" s="18" t="e">
        <f t="shared" si="3"/>
        <v>#DIV/0!</v>
      </c>
      <c r="L21" s="22">
        <f>'Dane - 31 pazdziernika 2020 r'!AQ25</f>
        <v>0</v>
      </c>
      <c r="M21" s="22">
        <f>L21/'Dane - 31 pazdziernika 2020 r'!$B$3</f>
        <v>0</v>
      </c>
      <c r="N21" s="18" t="e">
        <f t="shared" si="1"/>
        <v>#DIV/0!</v>
      </c>
      <c r="O21" s="23">
        <f>'Dane - 31 pazdziernika 2020 r'!X25</f>
        <v>0</v>
      </c>
    </row>
    <row r="22" spans="1:15" x14ac:dyDescent="0.2">
      <c r="A22" s="20" t="s">
        <v>75</v>
      </c>
      <c r="B22" s="21" t="s">
        <v>109</v>
      </c>
      <c r="C22" s="2" t="s">
        <v>110</v>
      </c>
      <c r="D22" s="22">
        <v>2350000</v>
      </c>
      <c r="E22" s="22">
        <v>1762500</v>
      </c>
      <c r="F22" s="22">
        <f>'Dane - 31 pazdziernika 2020 r'!Z26</f>
        <v>0</v>
      </c>
      <c r="G22" s="22">
        <f>F22/'Dane - 31 pazdziernika 2020 r'!$B$3</f>
        <v>0</v>
      </c>
      <c r="H22" s="18">
        <f t="shared" si="0"/>
        <v>0</v>
      </c>
      <c r="I22" s="22">
        <f>'Dane - 31 pazdziernika 2020 r'!AK26</f>
        <v>0</v>
      </c>
      <c r="J22" s="22">
        <f>I22/'Dane - 31 pazdziernika 2020 r'!$B$3</f>
        <v>0</v>
      </c>
      <c r="K22" s="18">
        <f t="shared" si="3"/>
        <v>0</v>
      </c>
      <c r="L22" s="22">
        <f>'Dane - 31 pazdziernika 2020 r'!AQ26</f>
        <v>0</v>
      </c>
      <c r="M22" s="22">
        <f>L22/'Dane - 31 pazdziernika 2020 r'!$B$3</f>
        <v>0</v>
      </c>
      <c r="N22" s="18">
        <f t="shared" si="1"/>
        <v>0</v>
      </c>
      <c r="O22" s="23">
        <f>'Dane - 31 pazdziernika 2020 r'!X26</f>
        <v>0</v>
      </c>
    </row>
    <row r="23" spans="1:15" ht="12" thickBot="1" x14ac:dyDescent="0.25">
      <c r="A23" s="24" t="s">
        <v>75</v>
      </c>
      <c r="B23" s="25" t="s">
        <v>111</v>
      </c>
      <c r="C23" s="3" t="s">
        <v>112</v>
      </c>
      <c r="D23" s="26">
        <v>1304000</v>
      </c>
      <c r="E23" s="26">
        <v>978000</v>
      </c>
      <c r="F23" s="22">
        <f>'Dane - 31 pazdziernika 2020 r'!Z27</f>
        <v>1540201.76</v>
      </c>
      <c r="G23" s="22">
        <f>F23/'Dane - 31 pazdziernika 2020 r'!$B$3</f>
        <v>340376.07955801103</v>
      </c>
      <c r="H23" s="27">
        <f t="shared" si="0"/>
        <v>0.34803280118406038</v>
      </c>
      <c r="I23" s="22">
        <f>'Dane - 31 pazdziernika 2020 r'!AK27</f>
        <v>861062.21</v>
      </c>
      <c r="J23" s="22">
        <f>I23/'Dane - 31 pazdziernika 2020 r'!$B$3</f>
        <v>190289.99116022096</v>
      </c>
      <c r="K23" s="27">
        <f t="shared" si="3"/>
        <v>0.19457054310861038</v>
      </c>
      <c r="L23" s="22">
        <f>'Dane - 31 pazdziernika 2020 r'!AQ27</f>
        <v>789062.21</v>
      </c>
      <c r="M23" s="22">
        <f>L23/'Dane - 31 pazdziernika 2020 r'!$B$3</f>
        <v>174378.38895027622</v>
      </c>
      <c r="N23" s="27">
        <f t="shared" si="1"/>
        <v>0.17830101119660144</v>
      </c>
      <c r="O23" s="23">
        <f>'Dane - 31 pazdziernika 2020 r'!X27</f>
        <v>6</v>
      </c>
    </row>
    <row r="24" spans="1:15" ht="32.25" thickBot="1" x14ac:dyDescent="0.25">
      <c r="A24" s="257" t="s">
        <v>75</v>
      </c>
      <c r="B24" s="257"/>
      <c r="C24" s="49" t="s">
        <v>15</v>
      </c>
      <c r="D24" s="50">
        <f>SUM(D10:D23)+SUM(D3:D6)-D16-D17</f>
        <v>236283330</v>
      </c>
      <c r="E24" s="50">
        <f t="shared" ref="E24:O24" si="4">SUM(E10:E23)+SUM(E3:E6)-E16-E17</f>
        <v>164287379</v>
      </c>
      <c r="F24" s="50">
        <f t="shared" si="4"/>
        <v>549244947.53250003</v>
      </c>
      <c r="G24" s="50">
        <f t="shared" si="4"/>
        <v>121380098.90220994</v>
      </c>
      <c r="H24" s="51">
        <f>G24/E24</f>
        <v>0.73882789804693361</v>
      </c>
      <c r="I24" s="50">
        <f t="shared" si="4"/>
        <v>376215920.44999993</v>
      </c>
      <c r="J24" s="50">
        <f t="shared" si="4"/>
        <v>83141639.878453031</v>
      </c>
      <c r="K24" s="51">
        <f t="shared" si="3"/>
        <v>0.50607441901214478</v>
      </c>
      <c r="L24" s="50">
        <f t="shared" si="4"/>
        <v>313357463.67000002</v>
      </c>
      <c r="M24" s="50">
        <f t="shared" si="4"/>
        <v>69250268.214364633</v>
      </c>
      <c r="N24" s="51">
        <f t="shared" si="1"/>
        <v>0.42151910046823887</v>
      </c>
      <c r="O24" s="52">
        <f t="shared" si="4"/>
        <v>4958</v>
      </c>
    </row>
    <row r="25" spans="1:15" x14ac:dyDescent="0.2">
      <c r="A25" s="29" t="s">
        <v>113</v>
      </c>
      <c r="B25" s="30" t="s">
        <v>114</v>
      </c>
      <c r="C25" s="4" t="s">
        <v>115</v>
      </c>
      <c r="D25" s="31">
        <v>14764000</v>
      </c>
      <c r="E25" s="31">
        <v>11073000</v>
      </c>
      <c r="F25" s="31">
        <f>'Dane - 31 pazdziernika 2020 r'!Z29</f>
        <v>24055278.0075</v>
      </c>
      <c r="G25" s="31">
        <f>F25/'Dane - 31 pazdziernika 2020 r'!$B$3</f>
        <v>5316083.53756906</v>
      </c>
      <c r="H25" s="32">
        <f t="shared" si="0"/>
        <v>0.4800942416300063</v>
      </c>
      <c r="I25" s="31">
        <f>'Dane - 31 pazdziernika 2020 r'!AK29</f>
        <v>11490263.32</v>
      </c>
      <c r="J25" s="31">
        <f>I25/'Dane - 31 pazdziernika 2020 r'!$B$3</f>
        <v>2539284.7116022096</v>
      </c>
      <c r="K25" s="32">
        <f t="shared" si="3"/>
        <v>0.22932219918741167</v>
      </c>
      <c r="L25" s="31">
        <f>'Dane - 31 pazdziernika 2020 r'!AQ29</f>
        <v>1530380.25</v>
      </c>
      <c r="M25" s="31">
        <f>L25/'Dane - 31 pazdziernika 2020 r'!$B$3</f>
        <v>338205.58011049719</v>
      </c>
      <c r="N25" s="32">
        <f t="shared" si="1"/>
        <v>3.0543265610990446E-2</v>
      </c>
      <c r="O25" s="33">
        <f>'Dane - 31 pazdziernika 2020 r'!X29</f>
        <v>6</v>
      </c>
    </row>
    <row r="26" spans="1:15" x14ac:dyDescent="0.2">
      <c r="A26" s="20" t="s">
        <v>113</v>
      </c>
      <c r="B26" s="21" t="s">
        <v>116</v>
      </c>
      <c r="C26" s="2" t="s">
        <v>117</v>
      </c>
      <c r="D26" s="22">
        <v>2500000</v>
      </c>
      <c r="E26" s="22">
        <v>1875000</v>
      </c>
      <c r="F26" s="31">
        <f>'Dane - 31 pazdziernika 2020 r'!Z30</f>
        <v>5308736.34</v>
      </c>
      <c r="G26" s="31">
        <f>F26/'Dane - 31 pazdziernika 2020 r'!$B$3</f>
        <v>1173201.4011049722</v>
      </c>
      <c r="H26" s="18">
        <f t="shared" si="0"/>
        <v>0.62570741392265183</v>
      </c>
      <c r="I26" s="31">
        <f>'Dane - 31 pazdziernika 2020 r'!AK30</f>
        <v>1353580.2</v>
      </c>
      <c r="J26" s="31">
        <f>I26/'Dane - 31 pazdziernika 2020 r'!$B$3</f>
        <v>299133.74585635355</v>
      </c>
      <c r="K26" s="18">
        <f t="shared" si="3"/>
        <v>0.15953799779005523</v>
      </c>
      <c r="L26" s="31">
        <f>'Dane - 31 pazdziernika 2020 r'!AQ30</f>
        <v>199971.4</v>
      </c>
      <c r="M26" s="31">
        <f>L26/'Dane - 31 pazdziernika 2020 r'!$B$3</f>
        <v>44192.574585635353</v>
      </c>
      <c r="N26" s="18">
        <f t="shared" si="1"/>
        <v>2.3569373112338855E-2</v>
      </c>
      <c r="O26" s="33">
        <f>'Dane - 31 pazdziernika 2020 r'!X30</f>
        <v>11</v>
      </c>
    </row>
    <row r="27" spans="1:15" x14ac:dyDescent="0.2">
      <c r="A27" s="43" t="s">
        <v>113</v>
      </c>
      <c r="B27" s="44" t="s">
        <v>118</v>
      </c>
      <c r="C27" s="45" t="s">
        <v>119</v>
      </c>
      <c r="D27" s="46">
        <v>112746600</v>
      </c>
      <c r="E27" s="46">
        <v>84559950</v>
      </c>
      <c r="F27" s="46">
        <f>SUM(F28:F30)</f>
        <v>238139549.65999997</v>
      </c>
      <c r="G27" s="46">
        <f t="shared" ref="G27:O27" si="5">SUM(G28:G30)</f>
        <v>52627524.786740333</v>
      </c>
      <c r="H27" s="47">
        <f t="shared" si="0"/>
        <v>0.62236939339179287</v>
      </c>
      <c r="I27" s="46">
        <f t="shared" si="5"/>
        <v>130817197.58999999</v>
      </c>
      <c r="J27" s="46">
        <f t="shared" si="5"/>
        <v>28909877.920441985</v>
      </c>
      <c r="K27" s="47">
        <f t="shared" si="3"/>
        <v>0.34188617567113017</v>
      </c>
      <c r="L27" s="46">
        <f t="shared" si="5"/>
        <v>69661663.120000005</v>
      </c>
      <c r="M27" s="46">
        <f t="shared" si="5"/>
        <v>15394842.678453038</v>
      </c>
      <c r="N27" s="47">
        <f t="shared" si="1"/>
        <v>0.18205832286387394</v>
      </c>
      <c r="O27" s="48">
        <f t="shared" si="5"/>
        <v>537</v>
      </c>
    </row>
    <row r="28" spans="1:15" x14ac:dyDescent="0.2">
      <c r="A28" s="20" t="s">
        <v>113</v>
      </c>
      <c r="B28" s="21" t="s">
        <v>120</v>
      </c>
      <c r="C28" s="2" t="s">
        <v>121</v>
      </c>
      <c r="D28" s="22">
        <v>65161660</v>
      </c>
      <c r="E28" s="22">
        <v>48871245</v>
      </c>
      <c r="F28" s="22">
        <f>'Dane - 31 pazdziernika 2020 r'!Z32</f>
        <v>170155770.76749998</v>
      </c>
      <c r="G28" s="22">
        <f>F28/'Dane - 31 pazdziernika 2020 r'!$B$3</f>
        <v>37603485.252486184</v>
      </c>
      <c r="H28" s="18">
        <f t="shared" si="0"/>
        <v>0.7694398874529631</v>
      </c>
      <c r="I28" s="22">
        <f>'Dane - 31 pazdziernika 2020 r'!AK32</f>
        <v>105038568.31999999</v>
      </c>
      <c r="J28" s="22">
        <f>I28/'Dane - 31 pazdziernika 2020 r'!$B$3</f>
        <v>23212943.275138117</v>
      </c>
      <c r="K28" s="18">
        <f t="shared" si="3"/>
        <v>0.4749816231433866</v>
      </c>
      <c r="L28" s="22">
        <f>'Dane - 31 pazdziernika 2020 r'!AQ32</f>
        <v>63038297.740000002</v>
      </c>
      <c r="M28" s="22">
        <f>L28/'Dane - 31 pazdziernika 2020 r'!$B$3</f>
        <v>13931115.522651933</v>
      </c>
      <c r="N28" s="18">
        <f t="shared" si="1"/>
        <v>0.28505751229893844</v>
      </c>
      <c r="O28" s="23">
        <f>'Dane - 31 pazdziernika 2020 r'!X32</f>
        <v>405</v>
      </c>
    </row>
    <row r="29" spans="1:15" x14ac:dyDescent="0.2">
      <c r="A29" s="20" t="s">
        <v>113</v>
      </c>
      <c r="B29" s="21" t="s">
        <v>122</v>
      </c>
      <c r="C29" s="2" t="s">
        <v>123</v>
      </c>
      <c r="D29" s="22">
        <v>8382000</v>
      </c>
      <c r="E29" s="22">
        <v>6286500</v>
      </c>
      <c r="F29" s="22">
        <f>'Dane - 31 pazdziernika 2020 r'!Z33</f>
        <v>11198767.105</v>
      </c>
      <c r="G29" s="22">
        <f>F29/'Dane - 31 pazdziernika 2020 r'!$B$3</f>
        <v>2474865.6585635357</v>
      </c>
      <c r="H29" s="18">
        <f t="shared" si="0"/>
        <v>0.39367941757154784</v>
      </c>
      <c r="I29" s="22">
        <f>'Dane - 31 pazdziernika 2020 r'!AK33</f>
        <v>4855392.05</v>
      </c>
      <c r="J29" s="22">
        <f>I29/'Dane - 31 pazdziernika 2020 r'!$B$3</f>
        <v>1073014.8176795579</v>
      </c>
      <c r="K29" s="18">
        <f t="shared" si="3"/>
        <v>0.17068556711676736</v>
      </c>
      <c r="L29" s="22">
        <f>'Dane - 31 pazdziernika 2020 r'!AQ33</f>
        <v>2192440.12</v>
      </c>
      <c r="M29" s="22">
        <f>L29/'Dane - 31 pazdziernika 2020 r'!$B$3</f>
        <v>484517.1535911602</v>
      </c>
      <c r="N29" s="18">
        <f t="shared" si="1"/>
        <v>7.7072640354912944E-2</v>
      </c>
      <c r="O29" s="23">
        <f>'Dane - 31 pazdziernika 2020 r'!X33</f>
        <v>97</v>
      </c>
    </row>
    <row r="30" spans="1:15" x14ac:dyDescent="0.2">
      <c r="A30" s="20" t="s">
        <v>113</v>
      </c>
      <c r="B30" s="21" t="s">
        <v>124</v>
      </c>
      <c r="C30" s="2" t="s">
        <v>125</v>
      </c>
      <c r="D30" s="22">
        <v>39202940</v>
      </c>
      <c r="E30" s="22">
        <v>29402205</v>
      </c>
      <c r="F30" s="22">
        <f>'Dane - 31 pazdziernika 2020 r'!Z34</f>
        <v>56785011.787500001</v>
      </c>
      <c r="G30" s="22">
        <f>F30/'Dane - 31 pazdziernika 2020 r'!$B$3</f>
        <v>12549173.875690607</v>
      </c>
      <c r="H30" s="18">
        <f t="shared" si="0"/>
        <v>0.42681063803516123</v>
      </c>
      <c r="I30" s="22">
        <f>'Dane - 31 pazdziernika 2020 r'!AK34</f>
        <v>20923237.219999999</v>
      </c>
      <c r="J30" s="22">
        <f>I30/'Dane - 31 pazdziernika 2020 r'!$B$3</f>
        <v>4623919.8276243089</v>
      </c>
      <c r="K30" s="18">
        <f t="shared" si="3"/>
        <v>0.15726438978383794</v>
      </c>
      <c r="L30" s="22">
        <f>'Dane - 31 pazdziernika 2020 r'!AQ34</f>
        <v>4430925.26</v>
      </c>
      <c r="M30" s="22">
        <f>L30/'Dane - 31 pazdziernika 2020 r'!$B$3</f>
        <v>979210.00220994465</v>
      </c>
      <c r="N30" s="18">
        <f t="shared" si="1"/>
        <v>3.3303964862837487E-2</v>
      </c>
      <c r="O30" s="23">
        <f>'Dane - 31 pazdziernika 2020 r'!X34</f>
        <v>35</v>
      </c>
    </row>
    <row r="31" spans="1:15" x14ac:dyDescent="0.2">
      <c r="A31" s="20" t="s">
        <v>113</v>
      </c>
      <c r="B31" s="21" t="s">
        <v>126</v>
      </c>
      <c r="C31" s="2" t="s">
        <v>127</v>
      </c>
      <c r="D31" s="22">
        <v>0</v>
      </c>
      <c r="E31" s="22">
        <v>0</v>
      </c>
      <c r="F31" s="22">
        <f>'Dane - 31 pazdziernika 2020 r'!Z35</f>
        <v>0</v>
      </c>
      <c r="G31" s="22">
        <f>F31/'Dane - 31 pazdziernika 2020 r'!$B$3</f>
        <v>0</v>
      </c>
      <c r="H31" s="18">
        <v>0</v>
      </c>
      <c r="I31" s="22">
        <f>'Dane - 31 pazdziernika 2020 r'!AK35</f>
        <v>0</v>
      </c>
      <c r="J31" s="22">
        <f>I31/'Dane - 31 pazdziernika 2020 r'!$B$3</f>
        <v>0</v>
      </c>
      <c r="K31" s="18">
        <v>0</v>
      </c>
      <c r="L31" s="22">
        <f>'Dane - 31 pazdziernika 2020 r'!AQ35</f>
        <v>0</v>
      </c>
      <c r="M31" s="22">
        <f>L31/'Dane - 31 pazdziernika 2020 r'!$B$3</f>
        <v>0</v>
      </c>
      <c r="N31" s="18">
        <v>0</v>
      </c>
      <c r="O31" s="23">
        <f>'Dane - 31 pazdziernika 2020 r'!X35</f>
        <v>0</v>
      </c>
    </row>
    <row r="32" spans="1:15" x14ac:dyDescent="0.2">
      <c r="A32" s="20" t="s">
        <v>113</v>
      </c>
      <c r="B32" s="21" t="s">
        <v>128</v>
      </c>
      <c r="C32" s="2" t="s">
        <v>129</v>
      </c>
      <c r="D32" s="22">
        <v>49274168</v>
      </c>
      <c r="E32" s="22">
        <v>36955626</v>
      </c>
      <c r="F32" s="22">
        <f>'Dane - 31 pazdziernika 2020 r'!Z36</f>
        <v>155927343.3725</v>
      </c>
      <c r="G32" s="22">
        <f>F32/'Dane - 31 pazdziernika 2020 r'!$B$3</f>
        <v>34459081.408287294</v>
      </c>
      <c r="H32" s="18">
        <f t="shared" si="0"/>
        <v>0.93244480308051858</v>
      </c>
      <c r="I32" s="22">
        <f>'Dane - 31 pazdziernika 2020 r'!AK36</f>
        <v>156164574.12000003</v>
      </c>
      <c r="J32" s="22">
        <f>I32/'Dane - 31 pazdziernika 2020 r'!$B$3</f>
        <v>34511508.092817686</v>
      </c>
      <c r="K32" s="18">
        <f t="shared" si="3"/>
        <v>0.93386344186992498</v>
      </c>
      <c r="L32" s="22">
        <f>'Dane - 31 pazdziernika 2020 r'!AQ36</f>
        <v>156164574.12</v>
      </c>
      <c r="M32" s="22">
        <f>L32/'Dane - 31 pazdziernika 2020 r'!$B$3</f>
        <v>34511508.092817679</v>
      </c>
      <c r="N32" s="18">
        <f t="shared" si="1"/>
        <v>0.93386344186992476</v>
      </c>
      <c r="O32" s="23">
        <f>'Dane - 31 pazdziernika 2020 r'!X36</f>
        <v>906</v>
      </c>
    </row>
    <row r="33" spans="1:15" x14ac:dyDescent="0.2">
      <c r="A33" s="20" t="s">
        <v>113</v>
      </c>
      <c r="B33" s="21" t="s">
        <v>130</v>
      </c>
      <c r="C33" s="2" t="s">
        <v>131</v>
      </c>
      <c r="D33" s="22">
        <v>1880000</v>
      </c>
      <c r="E33" s="22">
        <v>1410000</v>
      </c>
      <c r="F33" s="22">
        <f>'Dane - 31 pazdziernika 2020 r'!Z37</f>
        <v>4190609.58</v>
      </c>
      <c r="G33" s="22">
        <f>F33/'Dane - 31 pazdziernika 2020 r'!$B$3</f>
        <v>926101.56464088394</v>
      </c>
      <c r="H33" s="18">
        <f t="shared" si="0"/>
        <v>0.65680962031268364</v>
      </c>
      <c r="I33" s="22">
        <f>'Dane - 31 pazdziernika 2020 r'!AK37</f>
        <v>2516929.2599999998</v>
      </c>
      <c r="J33" s="22">
        <f>I33/'Dane - 31 pazdziernika 2020 r'!$B$3</f>
        <v>556227.46077348059</v>
      </c>
      <c r="K33" s="18">
        <f t="shared" si="3"/>
        <v>0.39448756083225572</v>
      </c>
      <c r="L33" s="22">
        <f>'Dane - 31 pazdziernika 2020 r'!AQ37</f>
        <v>1314264.4500000002</v>
      </c>
      <c r="M33" s="22">
        <f>L33/'Dane - 31 pazdziernika 2020 r'!$B$3</f>
        <v>290445.18232044199</v>
      </c>
      <c r="N33" s="18">
        <f t="shared" si="1"/>
        <v>0.20598949100740566</v>
      </c>
      <c r="O33" s="23">
        <f>'Dane - 31 pazdziernika 2020 r'!X37</f>
        <v>8</v>
      </c>
    </row>
    <row r="34" spans="1:15" x14ac:dyDescent="0.2">
      <c r="A34" s="24" t="s">
        <v>113</v>
      </c>
      <c r="B34" s="25" t="s">
        <v>132</v>
      </c>
      <c r="C34" s="3" t="s">
        <v>133</v>
      </c>
      <c r="D34" s="26">
        <v>0</v>
      </c>
      <c r="E34" s="26">
        <v>0</v>
      </c>
      <c r="F34" s="22">
        <f>'Dane - 31 pazdziernika 2020 r'!Z38</f>
        <v>0</v>
      </c>
      <c r="G34" s="22">
        <f>F34/'Dane - 31 pazdziernika 2020 r'!$B$3</f>
        <v>0</v>
      </c>
      <c r="H34" s="27" t="e">
        <f t="shared" si="0"/>
        <v>#DIV/0!</v>
      </c>
      <c r="I34" s="22">
        <f>'Dane - 31 pazdziernika 2020 r'!AK38</f>
        <v>0</v>
      </c>
      <c r="J34" s="22">
        <f>I34/'Dane - 31 pazdziernika 2020 r'!$B$3</f>
        <v>0</v>
      </c>
      <c r="K34" s="27" t="e">
        <f t="shared" si="3"/>
        <v>#DIV/0!</v>
      </c>
      <c r="L34" s="22">
        <f>'Dane - 31 pazdziernika 2020 r'!AQ38</f>
        <v>0</v>
      </c>
      <c r="M34" s="22">
        <f>L34/'Dane - 31 pazdziernika 2020 r'!$B$3</f>
        <v>0</v>
      </c>
      <c r="N34" s="27" t="e">
        <f t="shared" si="1"/>
        <v>#DIV/0!</v>
      </c>
      <c r="O34" s="23">
        <f>'Dane - 31 pazdziernika 2020 r'!X38</f>
        <v>0</v>
      </c>
    </row>
    <row r="35" spans="1:15" ht="12" thickBot="1" x14ac:dyDescent="0.25">
      <c r="A35" s="227" t="s">
        <v>113</v>
      </c>
      <c r="B35" s="25" t="s">
        <v>231</v>
      </c>
      <c r="C35" s="3" t="s">
        <v>232</v>
      </c>
      <c r="D35" s="228">
        <v>15000000</v>
      </c>
      <c r="E35" s="228">
        <v>11250000</v>
      </c>
      <c r="F35" s="22">
        <f>'Dane - 31 pazdziernika 2020 r'!Z39</f>
        <v>2678694.7200000002</v>
      </c>
      <c r="G35" s="22">
        <f>F35/'Dane - 31 pazdziernika 2020 r'!$B$3</f>
        <v>591976.7337016575</v>
      </c>
      <c r="H35" s="27">
        <f t="shared" si="0"/>
        <v>5.2620154106813997E-2</v>
      </c>
      <c r="I35" s="22">
        <f>'Dane - 31 pazdziernika 2020 r'!AK39</f>
        <v>0</v>
      </c>
      <c r="J35" s="228"/>
      <c r="K35" s="229"/>
      <c r="L35" s="228"/>
      <c r="M35" s="228"/>
      <c r="N35" s="229"/>
      <c r="O35" s="230"/>
    </row>
    <row r="36" spans="1:15" ht="32.25" thickBot="1" x14ac:dyDescent="0.25">
      <c r="A36" s="257" t="s">
        <v>113</v>
      </c>
      <c r="B36" s="257"/>
      <c r="C36" s="49" t="s">
        <v>35</v>
      </c>
      <c r="D36" s="50">
        <f>SUM(D31:D34)+SUM(D25:D27)+D35</f>
        <v>196164768</v>
      </c>
      <c r="E36" s="50">
        <f>SUM(E31:E34)+SUM(E25:E27)+E35</f>
        <v>147123576</v>
      </c>
      <c r="F36" s="50">
        <f t="shared" ref="F36:G36" si="6">SUM(F31:F34)+SUM(F25:F27)+F35</f>
        <v>430300211.68000001</v>
      </c>
      <c r="G36" s="50">
        <f t="shared" si="6"/>
        <v>95093969.432044208</v>
      </c>
      <c r="H36" s="51">
        <f t="shared" si="0"/>
        <v>0.64635439144059559</v>
      </c>
      <c r="I36" s="50">
        <f>SUM(I31:I34)+SUM(I25:I27)+I35</f>
        <v>302342544.49000001</v>
      </c>
      <c r="J36" s="50">
        <f>SUM(J31:J34)+SUM(J25:J27)+J35</f>
        <v>66816031.931491718</v>
      </c>
      <c r="K36" s="51">
        <f t="shared" si="3"/>
        <v>0.45414904767874675</v>
      </c>
      <c r="L36" s="50">
        <f>SUM(L31:L34)+SUM(L25:L27)+L35</f>
        <v>228870853.34</v>
      </c>
      <c r="M36" s="50">
        <f>SUM(M31:M34)+SUM(M25:M27)+M35</f>
        <v>50579194.10828729</v>
      </c>
      <c r="N36" s="51">
        <f t="shared" si="1"/>
        <v>0.34378714468092653</v>
      </c>
      <c r="O36" s="52">
        <f>SUM(O31:O34)+SUM(O25:O27)+O35</f>
        <v>1468</v>
      </c>
    </row>
    <row r="37" spans="1:15" x14ac:dyDescent="0.2">
      <c r="A37" s="37" t="s">
        <v>134</v>
      </c>
      <c r="B37" s="38">
        <v>3.1</v>
      </c>
      <c r="C37" s="39" t="s">
        <v>135</v>
      </c>
      <c r="D37" s="40">
        <v>20531936</v>
      </c>
      <c r="E37" s="40">
        <v>16193028</v>
      </c>
      <c r="F37" s="40">
        <f t="shared" ref="F37:O37" si="7">SUM(F38:F39)</f>
        <v>54785322.429999992</v>
      </c>
      <c r="G37" s="40">
        <f t="shared" si="7"/>
        <v>12107253.575690605</v>
      </c>
      <c r="H37" s="41">
        <f t="shared" si="0"/>
        <v>0.74768311249079566</v>
      </c>
      <c r="I37" s="40">
        <f t="shared" si="7"/>
        <v>17971641.149999999</v>
      </c>
      <c r="J37" s="40">
        <f t="shared" si="7"/>
        <v>3971633.4033149164</v>
      </c>
      <c r="K37" s="41">
        <f t="shared" si="3"/>
        <v>0.24526811188833345</v>
      </c>
      <c r="L37" s="40">
        <f t="shared" si="7"/>
        <v>17971641.149999999</v>
      </c>
      <c r="M37" s="40">
        <f t="shared" si="7"/>
        <v>3971633.4033149164</v>
      </c>
      <c r="N37" s="41">
        <f t="shared" si="1"/>
        <v>0.24526811188833345</v>
      </c>
      <c r="O37" s="42">
        <f t="shared" si="7"/>
        <v>47</v>
      </c>
    </row>
    <row r="38" spans="1:15" x14ac:dyDescent="0.2">
      <c r="A38" s="20" t="s">
        <v>134</v>
      </c>
      <c r="B38" s="21" t="s">
        <v>136</v>
      </c>
      <c r="C38" s="2" t="s">
        <v>135</v>
      </c>
      <c r="D38" s="22">
        <v>9103367</v>
      </c>
      <c r="E38" s="22">
        <v>8193030</v>
      </c>
      <c r="F38" s="22">
        <f>'Dane - 31 pazdziernika 2020 r'!Z42</f>
        <v>23274941.429999996</v>
      </c>
      <c r="G38" s="22">
        <f>F38/'Dane - 31 pazdziernika 2020 r'!$B$3</f>
        <v>5143633.4651933685</v>
      </c>
      <c r="H38" s="18">
        <f t="shared" si="0"/>
        <v>0.62780600891164418</v>
      </c>
      <c r="I38" s="22">
        <f>'Dane - 31 pazdziernika 2020 r'!AK42</f>
        <v>17962681.149999999</v>
      </c>
      <c r="J38" s="22">
        <f>I38/'Dane - 31 pazdziernika 2020 r'!$B$3</f>
        <v>3969653.2928176788</v>
      </c>
      <c r="K38" s="18">
        <f t="shared" si="3"/>
        <v>0.48451589861353844</v>
      </c>
      <c r="L38" s="22">
        <f>'Dane - 31 pazdziernika 2020 r'!AQ42</f>
        <v>17962681.149999999</v>
      </c>
      <c r="M38" s="22">
        <f>L38/'Dane - 31 pazdziernika 2020 r'!$B$3</f>
        <v>3969653.2928176788</v>
      </c>
      <c r="N38" s="18">
        <f t="shared" si="1"/>
        <v>0.48451589861353844</v>
      </c>
      <c r="O38" s="23">
        <f>'Dane - 31 pazdziernika 2020 r'!X42</f>
        <v>45</v>
      </c>
    </row>
    <row r="39" spans="1:15" x14ac:dyDescent="0.2">
      <c r="A39" s="20" t="s">
        <v>134</v>
      </c>
      <c r="B39" s="21" t="s">
        <v>137</v>
      </c>
      <c r="C39" s="2" t="s">
        <v>138</v>
      </c>
      <c r="D39" s="22">
        <v>11428569</v>
      </c>
      <c r="E39" s="22">
        <v>7999998</v>
      </c>
      <c r="F39" s="22">
        <f>'Dane - 31 pazdziernika 2020 r'!Z43</f>
        <v>31510381</v>
      </c>
      <c r="G39" s="22">
        <f>F39/'Dane - 31 pazdziernika 2020 r'!$B$3</f>
        <v>6963620.1104972372</v>
      </c>
      <c r="H39" s="18">
        <f t="shared" si="0"/>
        <v>0.87045273142533752</v>
      </c>
      <c r="I39" s="22">
        <f>'Dane - 31 pazdziernika 2020 r'!AK43</f>
        <v>8960</v>
      </c>
      <c r="J39" s="22">
        <f>I39/'Dane - 31 pazdziernika 2020 r'!$B$3</f>
        <v>1980.110497237569</v>
      </c>
      <c r="K39" s="18">
        <f t="shared" si="3"/>
        <v>2.4751387403316462E-4</v>
      </c>
      <c r="L39" s="22">
        <f>'Dane - 31 pazdziernika 2020 r'!AQ43</f>
        <v>8960</v>
      </c>
      <c r="M39" s="22">
        <f>L39/'Dane - 31 pazdziernika 2020 r'!$B$3</f>
        <v>1980.110497237569</v>
      </c>
      <c r="N39" s="18">
        <f t="shared" si="1"/>
        <v>2.4751387403316462E-4</v>
      </c>
      <c r="O39" s="23">
        <f>'Dane - 31 pazdziernika 2020 r'!X43</f>
        <v>2</v>
      </c>
    </row>
    <row r="40" spans="1:15" ht="12" thickBot="1" x14ac:dyDescent="0.25">
      <c r="A40" s="24" t="s">
        <v>134</v>
      </c>
      <c r="B40" s="25" t="s">
        <v>139</v>
      </c>
      <c r="C40" s="3" t="s">
        <v>140</v>
      </c>
      <c r="D40" s="26">
        <v>9292889</v>
      </c>
      <c r="E40" s="26">
        <v>7434311</v>
      </c>
      <c r="F40" s="22">
        <f>'Dane - 31 pazdziernika 2020 r'!Z44</f>
        <v>28715072.18</v>
      </c>
      <c r="G40" s="22">
        <f>F40/'Dane - 31 pazdziernika 2020 r'!$B$3</f>
        <v>6345872.3049723748</v>
      </c>
      <c r="H40" s="27">
        <f t="shared" si="0"/>
        <v>0.85359252592101342</v>
      </c>
      <c r="I40" s="22">
        <f>'Dane - 31 pazdziernika 2020 r'!AK44</f>
        <v>25858294.66</v>
      </c>
      <c r="J40" s="22">
        <f>I40/'Dane - 31 pazdziernika 2020 r'!$B$3</f>
        <v>5714540.2563535906</v>
      </c>
      <c r="K40" s="27">
        <f t="shared" si="3"/>
        <v>0.76867113258425568</v>
      </c>
      <c r="L40" s="22">
        <f>'Dane - 31 pazdziernika 2020 r'!AQ44</f>
        <v>24135090.280000001</v>
      </c>
      <c r="M40" s="22">
        <f>L40/'Dane - 31 pazdziernika 2020 r'!$B$3</f>
        <v>5333721.6088397792</v>
      </c>
      <c r="N40" s="27">
        <f t="shared" si="1"/>
        <v>0.71744666167984894</v>
      </c>
      <c r="O40" s="23">
        <f>'Dane - 31 pazdziernika 2020 r'!X44</f>
        <v>3</v>
      </c>
    </row>
    <row r="41" spans="1:15" ht="12" thickBot="1" x14ac:dyDescent="0.25">
      <c r="A41" s="257" t="s">
        <v>134</v>
      </c>
      <c r="B41" s="257"/>
      <c r="C41" s="49" t="s">
        <v>46</v>
      </c>
      <c r="D41" s="50">
        <f>D40+D37</f>
        <v>29824825</v>
      </c>
      <c r="E41" s="50">
        <f t="shared" ref="E41:O41" si="8">E40+E37</f>
        <v>23627339</v>
      </c>
      <c r="F41" s="50">
        <f t="shared" si="8"/>
        <v>83500394.609999985</v>
      </c>
      <c r="G41" s="50">
        <f t="shared" si="8"/>
        <v>18453125.880662978</v>
      </c>
      <c r="H41" s="51">
        <f t="shared" si="0"/>
        <v>0.78100736949950134</v>
      </c>
      <c r="I41" s="50">
        <f t="shared" si="8"/>
        <v>43829935.810000002</v>
      </c>
      <c r="J41" s="50">
        <f t="shared" si="8"/>
        <v>9686173.6596685071</v>
      </c>
      <c r="K41" s="51">
        <f t="shared" si="3"/>
        <v>0.40995618083223451</v>
      </c>
      <c r="L41" s="50">
        <f t="shared" si="8"/>
        <v>42106731.43</v>
      </c>
      <c r="M41" s="50">
        <f t="shared" si="8"/>
        <v>9305355.0121546946</v>
      </c>
      <c r="N41" s="51">
        <f t="shared" si="1"/>
        <v>0.3938384687397381</v>
      </c>
      <c r="O41" s="52">
        <f t="shared" si="8"/>
        <v>50</v>
      </c>
    </row>
    <row r="42" spans="1:15" x14ac:dyDescent="0.2">
      <c r="A42" s="29" t="s">
        <v>141</v>
      </c>
      <c r="B42" s="30" t="s">
        <v>142</v>
      </c>
      <c r="C42" s="4" t="s">
        <v>143</v>
      </c>
      <c r="D42" s="31">
        <v>25000</v>
      </c>
      <c r="E42" s="31">
        <v>21250</v>
      </c>
      <c r="F42" s="31">
        <f>'Dane - 31 pazdziernika 2020 r'!Z46</f>
        <v>84839.35</v>
      </c>
      <c r="G42" s="31">
        <f>F42/'Dane - 31 pazdziernika 2020 r'!$B$3</f>
        <v>18749.02762430939</v>
      </c>
      <c r="H42" s="32">
        <f t="shared" si="0"/>
        <v>0.88230718232044192</v>
      </c>
      <c r="I42" s="31">
        <f>'Dane - 31 pazdziernika 2020 r'!AK46</f>
        <v>84839.35</v>
      </c>
      <c r="J42" s="31">
        <f>I42/'Dane - 31 pazdziernika 2020 r'!$B$3</f>
        <v>18749.02762430939</v>
      </c>
      <c r="K42" s="32">
        <f t="shared" si="3"/>
        <v>0.88230718232044192</v>
      </c>
      <c r="L42" s="31">
        <f>'Dane - 31 pazdziernika 2020 r'!AQ46</f>
        <v>84839.35</v>
      </c>
      <c r="M42" s="31">
        <f>L42/'Dane - 31 pazdziernika 2020 r'!$B$3</f>
        <v>18749.02762430939</v>
      </c>
      <c r="N42" s="32">
        <f t="shared" si="1"/>
        <v>0.88230718232044192</v>
      </c>
      <c r="O42" s="33">
        <f>'Dane - 31 pazdziernika 2020 r'!X46</f>
        <v>5</v>
      </c>
    </row>
    <row r="43" spans="1:15" x14ac:dyDescent="0.2">
      <c r="A43" s="20" t="s">
        <v>141</v>
      </c>
      <c r="B43" s="21" t="s">
        <v>144</v>
      </c>
      <c r="C43" s="2" t="s">
        <v>145</v>
      </c>
      <c r="D43" s="22">
        <v>90857860</v>
      </c>
      <c r="E43" s="22">
        <v>77229181</v>
      </c>
      <c r="F43" s="31">
        <f>'Dane - 31 pazdziernika 2020 r'!Z47</f>
        <v>227199197.13049996</v>
      </c>
      <c r="G43" s="31">
        <f>F43/'Dane - 31 pazdziernika 2020 r'!$B$3</f>
        <v>50209767.321657449</v>
      </c>
      <c r="H43" s="18">
        <f t="shared" si="0"/>
        <v>0.650139839261761</v>
      </c>
      <c r="I43" s="31">
        <f>'Dane - 31 pazdziernika 2020 r'!AK47</f>
        <v>177894081.25299999</v>
      </c>
      <c r="J43" s="31">
        <f>I43/'Dane - 31 pazdziernika 2020 r'!$B$3</f>
        <v>39313609.116685078</v>
      </c>
      <c r="K43" s="18">
        <f t="shared" si="3"/>
        <v>0.50905122400152192</v>
      </c>
      <c r="L43" s="31">
        <f>'Dane - 31 pazdziernika 2020 r'!AQ47</f>
        <v>138678915.572</v>
      </c>
      <c r="M43" s="31">
        <f>L43/'Dane - 31 pazdziernika 2020 r'!$B$3</f>
        <v>30647274.159558009</v>
      </c>
      <c r="N43" s="18">
        <f t="shared" si="1"/>
        <v>0.39683541587159921</v>
      </c>
      <c r="O43" s="33">
        <f>'Dane - 31 pazdziernika 2020 r'!X47</f>
        <v>1848</v>
      </c>
    </row>
    <row r="44" spans="1:15" ht="12" thickBot="1" x14ac:dyDescent="0.25">
      <c r="A44" s="24" t="s">
        <v>141</v>
      </c>
      <c r="B44" s="25" t="s">
        <v>146</v>
      </c>
      <c r="C44" s="3" t="s">
        <v>147</v>
      </c>
      <c r="D44" s="26">
        <v>2881840</v>
      </c>
      <c r="E44" s="26">
        <v>2449564</v>
      </c>
      <c r="F44" s="31">
        <f>'Dane - 31 pazdziernika 2020 r'!Z48</f>
        <v>3778603.9099999997</v>
      </c>
      <c r="G44" s="31">
        <f>F44/'Dane - 31 pazdziernika 2020 r'!$B$3</f>
        <v>835050.5878453037</v>
      </c>
      <c r="H44" s="27">
        <f t="shared" si="0"/>
        <v>0.34089764049655519</v>
      </c>
      <c r="I44" s="31">
        <f>'Dane - 31 pazdziernika 2020 r'!AK48</f>
        <v>2829164.18</v>
      </c>
      <c r="J44" s="31">
        <f>I44/'Dane - 31 pazdziernika 2020 r'!$B$3</f>
        <v>625229.65303867403</v>
      </c>
      <c r="K44" s="27">
        <f t="shared" si="3"/>
        <v>0.25524119926594041</v>
      </c>
      <c r="L44" s="31">
        <f>'Dane - 31 pazdziernika 2020 r'!AQ48</f>
        <v>2483450.5099999998</v>
      </c>
      <c r="M44" s="31">
        <f>L44/'Dane - 31 pazdziernika 2020 r'!$B$3</f>
        <v>548828.84198895015</v>
      </c>
      <c r="N44" s="27">
        <f t="shared" si="1"/>
        <v>0.22405164428810603</v>
      </c>
      <c r="O44" s="33">
        <f>'Dane - 31 pazdziernika 2020 r'!X48</f>
        <v>67</v>
      </c>
    </row>
    <row r="45" spans="1:15" ht="12" thickBot="1" x14ac:dyDescent="0.25">
      <c r="A45" s="257" t="s">
        <v>141</v>
      </c>
      <c r="B45" s="257"/>
      <c r="C45" s="49" t="s">
        <v>51</v>
      </c>
      <c r="D45" s="50">
        <f>SUM(D42:D44)</f>
        <v>93764700</v>
      </c>
      <c r="E45" s="50">
        <f t="shared" ref="E45:O45" si="9">SUM(E42:E44)</f>
        <v>79699995</v>
      </c>
      <c r="F45" s="50">
        <f t="shared" si="9"/>
        <v>231062640.39049995</v>
      </c>
      <c r="G45" s="50">
        <f t="shared" si="9"/>
        <v>51063566.937127061</v>
      </c>
      <c r="H45" s="51">
        <f t="shared" si="0"/>
        <v>0.64069724141296447</v>
      </c>
      <c r="I45" s="50">
        <f t="shared" si="9"/>
        <v>180808084.78299999</v>
      </c>
      <c r="J45" s="50">
        <f t="shared" si="9"/>
        <v>39957587.79734806</v>
      </c>
      <c r="K45" s="51">
        <f t="shared" si="3"/>
        <v>0.50134994108027309</v>
      </c>
      <c r="L45" s="50">
        <f t="shared" si="9"/>
        <v>141247205.43199998</v>
      </c>
      <c r="M45" s="50">
        <f>SUM(M42:M44)</f>
        <v>31214852.029171269</v>
      </c>
      <c r="N45" s="51">
        <f t="shared" si="1"/>
        <v>0.39165437876340231</v>
      </c>
      <c r="O45" s="52">
        <f t="shared" si="9"/>
        <v>1920</v>
      </c>
    </row>
    <row r="46" spans="1:15" x14ac:dyDescent="0.2">
      <c r="A46" s="29" t="s">
        <v>148</v>
      </c>
      <c r="B46" s="30" t="s">
        <v>149</v>
      </c>
      <c r="C46" s="4" t="s">
        <v>150</v>
      </c>
      <c r="D46" s="31">
        <v>17704480</v>
      </c>
      <c r="E46" s="31">
        <v>13278360</v>
      </c>
      <c r="F46" s="31">
        <f>'Dane - 31 pazdziernika 2020 r'!Z50</f>
        <v>24388008.587500002</v>
      </c>
      <c r="G46" s="31">
        <f>F46/'Dane - 31 pazdziernika 2020 r'!$B$3</f>
        <v>5389615.1574585633</v>
      </c>
      <c r="H46" s="32">
        <f t="shared" si="0"/>
        <v>0.40589464041181017</v>
      </c>
      <c r="I46" s="31">
        <f>'Dane - 31 pazdziernika 2020 r'!AK50</f>
        <v>21346632.060000002</v>
      </c>
      <c r="J46" s="31">
        <f>I46/'Dane - 31 pazdziernika 2020 r'!$B$3</f>
        <v>4717487.7480662987</v>
      </c>
      <c r="K46" s="32">
        <f t="shared" si="3"/>
        <v>0.35527638564297842</v>
      </c>
      <c r="L46" s="31">
        <f>'Dane - 31 pazdziernika 2020 r'!AQ50</f>
        <v>16956646.16</v>
      </c>
      <c r="M46" s="31">
        <f>L46/'Dane - 31 pazdziernika 2020 r'!$B$3</f>
        <v>3747325.1182320439</v>
      </c>
      <c r="N46" s="32">
        <f t="shared" si="1"/>
        <v>0.28221294785139461</v>
      </c>
      <c r="O46" s="33">
        <f>'Dane - 31 pazdziernika 2020 r'!X50</f>
        <v>23</v>
      </c>
    </row>
    <row r="47" spans="1:15" x14ac:dyDescent="0.2">
      <c r="A47" s="20" t="s">
        <v>148</v>
      </c>
      <c r="B47" s="21" t="s">
        <v>151</v>
      </c>
      <c r="C47" s="2" t="s">
        <v>152</v>
      </c>
      <c r="D47" s="22">
        <v>2509002</v>
      </c>
      <c r="E47" s="22">
        <v>2509002</v>
      </c>
      <c r="F47" s="31">
        <f>'Dane - 31 pazdziernika 2020 r'!Z51</f>
        <v>0</v>
      </c>
      <c r="G47" s="31">
        <f>F47/'Dane - 31 pazdziernika 2020 r'!$B$3</f>
        <v>0</v>
      </c>
      <c r="H47" s="18">
        <f t="shared" si="0"/>
        <v>0</v>
      </c>
      <c r="I47" s="31">
        <f>'Dane - 31 pazdziernika 2020 r'!AK51</f>
        <v>0</v>
      </c>
      <c r="J47" s="31">
        <f>I47/'Dane - 31 pazdziernika 2020 r'!$B$3</f>
        <v>0</v>
      </c>
      <c r="K47" s="18">
        <f t="shared" si="3"/>
        <v>0</v>
      </c>
      <c r="L47" s="31">
        <f>'Dane - 31 pazdziernika 2020 r'!AQ51</f>
        <v>0</v>
      </c>
      <c r="M47" s="31">
        <f>L47/'Dane - 31 pazdziernika 2020 r'!$B$3</f>
        <v>0</v>
      </c>
      <c r="N47" s="18">
        <f t="shared" si="1"/>
        <v>0</v>
      </c>
      <c r="O47" s="33">
        <f>'Dane - 31 pazdziernika 2020 r'!X51</f>
        <v>0</v>
      </c>
    </row>
    <row r="48" spans="1:15" x14ac:dyDescent="0.2">
      <c r="A48" s="20" t="s">
        <v>148</v>
      </c>
      <c r="B48" s="21" t="s">
        <v>153</v>
      </c>
      <c r="C48" s="2" t="s">
        <v>154</v>
      </c>
      <c r="D48" s="22">
        <v>18287520</v>
      </c>
      <c r="E48" s="22">
        <v>13715640</v>
      </c>
      <c r="F48" s="31">
        <f>'Dane - 31 pazdziernika 2020 r'!Z52</f>
        <v>41371907.472499996</v>
      </c>
      <c r="G48" s="31">
        <f>F48/'Dane - 31 pazdziernika 2020 r'!$B$3</f>
        <v>9142962.977348065</v>
      </c>
      <c r="H48" s="18">
        <f t="shared" si="0"/>
        <v>0.66660855617004133</v>
      </c>
      <c r="I48" s="31">
        <f>'Dane - 31 pazdziernika 2020 r'!AK52</f>
        <v>19874937.579999998</v>
      </c>
      <c r="J48" s="31">
        <f>I48/'Dane - 31 pazdziernika 2020 r'!$B$3</f>
        <v>4392251.3988950271</v>
      </c>
      <c r="K48" s="18">
        <f t="shared" si="3"/>
        <v>0.32023670779453434</v>
      </c>
      <c r="L48" s="31">
        <f>'Dane - 31 pazdziernika 2020 r'!AQ52</f>
        <v>11887802.800000001</v>
      </c>
      <c r="M48" s="31">
        <f>L48/'Dane - 31 pazdziernika 2020 r'!$B$3</f>
        <v>2627138.7403314915</v>
      </c>
      <c r="N48" s="18">
        <f t="shared" si="1"/>
        <v>0.19154328491645242</v>
      </c>
      <c r="O48" s="33">
        <f>'Dane - 31 pazdziernika 2020 r'!X52</f>
        <v>18</v>
      </c>
    </row>
    <row r="49" spans="1:15" ht="12" thickBot="1" x14ac:dyDescent="0.25">
      <c r="A49" s="24" t="s">
        <v>148</v>
      </c>
      <c r="B49" s="25" t="s">
        <v>155</v>
      </c>
      <c r="C49" s="3" t="s">
        <v>156</v>
      </c>
      <c r="D49" s="26">
        <v>73213336</v>
      </c>
      <c r="E49" s="26">
        <v>54910002</v>
      </c>
      <c r="F49" s="31">
        <f>'Dane - 31 pazdziernika 2020 r'!Z53</f>
        <v>107879781.39750001</v>
      </c>
      <c r="G49" s="31">
        <f>F49/'Dane - 31 pazdziernika 2020 r'!$B$3</f>
        <v>23840835.667955801</v>
      </c>
      <c r="H49" s="27">
        <f t="shared" si="0"/>
        <v>0.43418020032044075</v>
      </c>
      <c r="I49" s="31">
        <f>'Dane - 31 pazdziernika 2020 r'!AK53</f>
        <v>85313828.350000009</v>
      </c>
      <c r="J49" s="31">
        <f>I49/'Dane - 31 pazdziernika 2020 r'!$B$3</f>
        <v>18853884.718232043</v>
      </c>
      <c r="K49" s="27">
        <f t="shared" si="3"/>
        <v>0.34335975289587573</v>
      </c>
      <c r="L49" s="31">
        <f>'Dane - 31 pazdziernika 2020 r'!AQ53</f>
        <v>79141945.650000006</v>
      </c>
      <c r="M49" s="31">
        <f>L49/'Dane - 31 pazdziernika 2020 r'!$B$3</f>
        <v>17489932.740331493</v>
      </c>
      <c r="N49" s="27">
        <f t="shared" si="1"/>
        <v>0.31851998002716325</v>
      </c>
      <c r="O49" s="33">
        <f>'Dane - 31 pazdziernika 2020 r'!X53</f>
        <v>128</v>
      </c>
    </row>
    <row r="50" spans="1:15" ht="12" thickBot="1" x14ac:dyDescent="0.25">
      <c r="A50" s="257" t="s">
        <v>148</v>
      </c>
      <c r="B50" s="257"/>
      <c r="C50" s="49" t="s">
        <v>55</v>
      </c>
      <c r="D50" s="50">
        <f>SUM(D46:D49)</f>
        <v>111714338</v>
      </c>
      <c r="E50" s="50">
        <f t="shared" ref="E50:O50" si="10">SUM(E46:E49)</f>
        <v>84413004</v>
      </c>
      <c r="F50" s="50">
        <f t="shared" si="10"/>
        <v>173639697.45750001</v>
      </c>
      <c r="G50" s="50">
        <f t="shared" si="10"/>
        <v>38373413.802762434</v>
      </c>
      <c r="H50" s="51">
        <f t="shared" si="0"/>
        <v>0.45459125945526635</v>
      </c>
      <c r="I50" s="50">
        <f t="shared" si="10"/>
        <v>126535397.99000001</v>
      </c>
      <c r="J50" s="50">
        <f t="shared" si="10"/>
        <v>27963623.865193367</v>
      </c>
      <c r="K50" s="51">
        <f t="shared" si="3"/>
        <v>0.3312715167107827</v>
      </c>
      <c r="L50" s="50">
        <f t="shared" si="10"/>
        <v>107986394.61000001</v>
      </c>
      <c r="M50" s="50">
        <f t="shared" si="10"/>
        <v>23864396.598895028</v>
      </c>
      <c r="N50" s="51">
        <f t="shared" si="1"/>
        <v>0.2827099554340588</v>
      </c>
      <c r="O50" s="52">
        <f t="shared" si="10"/>
        <v>169</v>
      </c>
    </row>
    <row r="51" spans="1:15" x14ac:dyDescent="0.2">
      <c r="A51" s="29" t="s">
        <v>157</v>
      </c>
      <c r="B51" s="30" t="s">
        <v>158</v>
      </c>
      <c r="C51" s="4" t="s">
        <v>159</v>
      </c>
      <c r="D51" s="31">
        <v>259996</v>
      </c>
      <c r="E51" s="31">
        <v>194996</v>
      </c>
      <c r="F51" s="31">
        <f>'Dane - 31 pazdziernika 2020 r'!Z55</f>
        <v>845865.63000000012</v>
      </c>
      <c r="G51" s="31">
        <f>F51/'Dane - 31 pazdziernika 2020 r'!$B$3</f>
        <v>186931.63093922654</v>
      </c>
      <c r="H51" s="32">
        <f t="shared" si="0"/>
        <v>0.9586434128865543</v>
      </c>
      <c r="I51" s="31">
        <f>'Dane - 31 pazdziernika 2020 r'!AK55</f>
        <v>0</v>
      </c>
      <c r="J51" s="31">
        <f>I51/'Dane - 31 pazdziernika 2020 r'!$B$3</f>
        <v>0</v>
      </c>
      <c r="K51" s="32">
        <f t="shared" si="3"/>
        <v>0</v>
      </c>
      <c r="L51" s="31">
        <f>'Dane - 31 pazdziernika 2020 r'!AQ55</f>
        <v>0</v>
      </c>
      <c r="M51" s="31">
        <f>L51/'Dane - 31 pazdziernika 2020 r'!$B$3</f>
        <v>0</v>
      </c>
      <c r="N51" s="32">
        <f t="shared" si="1"/>
        <v>0</v>
      </c>
      <c r="O51" s="33">
        <f>'Dane - 31 pazdziernika 2020 r'!X55</f>
        <v>1</v>
      </c>
    </row>
    <row r="52" spans="1:15" ht="21" x14ac:dyDescent="0.2">
      <c r="A52" s="20" t="s">
        <v>157</v>
      </c>
      <c r="B52" s="21" t="s">
        <v>160</v>
      </c>
      <c r="C52" s="2" t="s">
        <v>161</v>
      </c>
      <c r="D52" s="22">
        <v>0</v>
      </c>
      <c r="E52" s="22">
        <v>0</v>
      </c>
      <c r="F52" s="31">
        <f>'Dane - 31 pazdziernika 2020 r'!Z56</f>
        <v>0</v>
      </c>
      <c r="G52" s="31">
        <f>F52/'Dane - 31 pazdziernika 2020 r'!$B$3</f>
        <v>0</v>
      </c>
      <c r="H52" s="18" t="e">
        <f t="shared" si="0"/>
        <v>#DIV/0!</v>
      </c>
      <c r="I52" s="31">
        <f>'Dane - 31 pazdziernika 2020 r'!AK56</f>
        <v>0</v>
      </c>
      <c r="J52" s="31">
        <f>I52/'Dane - 31 pazdziernika 2020 r'!$B$3</f>
        <v>0</v>
      </c>
      <c r="K52" s="18" t="e">
        <f t="shared" si="3"/>
        <v>#DIV/0!</v>
      </c>
      <c r="L52" s="31">
        <f>'Dane - 31 pazdziernika 2020 r'!AQ56</f>
        <v>0</v>
      </c>
      <c r="M52" s="31">
        <f>L52/'Dane - 31 pazdziernika 2020 r'!$B$3</f>
        <v>0</v>
      </c>
      <c r="N52" s="18" t="e">
        <f t="shared" si="1"/>
        <v>#DIV/0!</v>
      </c>
      <c r="O52" s="33">
        <f>'Dane - 31 pazdziernika 2020 r'!X56</f>
        <v>0</v>
      </c>
    </row>
    <row r="53" spans="1:15" ht="12" thickBot="1" x14ac:dyDescent="0.25">
      <c r="A53" s="24" t="s">
        <v>157</v>
      </c>
      <c r="B53" s="25" t="s">
        <v>162</v>
      </c>
      <c r="C53" s="3" t="s">
        <v>163</v>
      </c>
      <c r="D53" s="26">
        <v>0</v>
      </c>
      <c r="E53" s="26">
        <v>0</v>
      </c>
      <c r="F53" s="31">
        <f>'Dane - 31 pazdziernika 2020 r'!Z57</f>
        <v>0</v>
      </c>
      <c r="G53" s="31">
        <f>F53/'Dane - 31 pazdziernika 2020 r'!$B$3</f>
        <v>0</v>
      </c>
      <c r="H53" s="27" t="e">
        <f t="shared" si="0"/>
        <v>#DIV/0!</v>
      </c>
      <c r="I53" s="31">
        <f>'Dane - 31 pazdziernika 2020 r'!AK57</f>
        <v>0</v>
      </c>
      <c r="J53" s="31">
        <f>I53/'Dane - 31 pazdziernika 2020 r'!$B$3</f>
        <v>0</v>
      </c>
      <c r="K53" s="27" t="e">
        <f t="shared" si="3"/>
        <v>#DIV/0!</v>
      </c>
      <c r="L53" s="31">
        <f>'Dane - 31 pazdziernika 2020 r'!AQ57</f>
        <v>0</v>
      </c>
      <c r="M53" s="31">
        <f>L53/'Dane - 31 pazdziernika 2020 r'!$B$3</f>
        <v>0</v>
      </c>
      <c r="N53" s="27" t="e">
        <f t="shared" si="1"/>
        <v>#DIV/0!</v>
      </c>
      <c r="O53" s="33">
        <f>'Dane - 31 pazdziernika 2020 r'!X57</f>
        <v>0</v>
      </c>
    </row>
    <row r="54" spans="1:15" ht="21.75" thickBot="1" x14ac:dyDescent="0.25">
      <c r="A54" s="257" t="s">
        <v>157</v>
      </c>
      <c r="B54" s="257"/>
      <c r="C54" s="49" t="s">
        <v>60</v>
      </c>
      <c r="D54" s="50">
        <f>SUM(D51:D53)</f>
        <v>259996</v>
      </c>
      <c r="E54" s="50">
        <f t="shared" ref="E54:O54" si="11">SUM(E51:E53)</f>
        <v>194996</v>
      </c>
      <c r="F54" s="50">
        <f t="shared" si="11"/>
        <v>845865.63000000012</v>
      </c>
      <c r="G54" s="50">
        <f t="shared" si="11"/>
        <v>186931.63093922654</v>
      </c>
      <c r="H54" s="51">
        <f t="shared" si="0"/>
        <v>0.9586434128865543</v>
      </c>
      <c r="I54" s="50">
        <f t="shared" si="11"/>
        <v>0</v>
      </c>
      <c r="J54" s="50">
        <f t="shared" si="11"/>
        <v>0</v>
      </c>
      <c r="K54" s="51">
        <f t="shared" si="3"/>
        <v>0</v>
      </c>
      <c r="L54" s="50">
        <f t="shared" si="11"/>
        <v>0</v>
      </c>
      <c r="M54" s="50">
        <f t="shared" si="11"/>
        <v>0</v>
      </c>
      <c r="N54" s="51">
        <f t="shared" si="1"/>
        <v>0</v>
      </c>
      <c r="O54" s="52">
        <f t="shared" si="11"/>
        <v>1</v>
      </c>
    </row>
    <row r="55" spans="1:15" ht="19.5" customHeight="1" thickBot="1" x14ac:dyDescent="0.25">
      <c r="A55" s="257" t="s">
        <v>166</v>
      </c>
      <c r="B55" s="257"/>
      <c r="C55" s="49" t="s">
        <v>164</v>
      </c>
      <c r="D55" s="50">
        <v>42497556</v>
      </c>
      <c r="E55" s="50">
        <v>31873167</v>
      </c>
      <c r="F55" s="50">
        <f>'Dane - 31 pazdziernika 2020 r'!Z59</f>
        <v>76924341.435000002</v>
      </c>
      <c r="G55" s="50">
        <f>F55/'Dane - 31 pazdziernika 2020 r'!$B$3</f>
        <v>16999854.460773479</v>
      </c>
      <c r="H55" s="51">
        <f t="shared" si="0"/>
        <v>0.53335943870194891</v>
      </c>
      <c r="I55" s="50">
        <f>'Dane - 31 pazdziernika 2020 r'!AK59-'Dane - 31 pazdziernika 2020 r'!AM59</f>
        <v>66560740.700000003</v>
      </c>
      <c r="J55" s="50">
        <f>I55/'Dane - 31 pazdziernika 2020 r'!B3</f>
        <v>14709555.955801105</v>
      </c>
      <c r="K55" s="51">
        <f t="shared" si="3"/>
        <v>0.46150280440601038</v>
      </c>
      <c r="L55" s="50">
        <f>'Dane - 31 pazdziernika 2020 r'!AQ59</f>
        <v>66560740.700000003</v>
      </c>
      <c r="M55" s="50">
        <f>L55/'Dane - 31 pazdziernika 2020 r'!$B$3</f>
        <v>14709555.955801105</v>
      </c>
      <c r="N55" s="51">
        <f t="shared" si="1"/>
        <v>0.46150280440601038</v>
      </c>
      <c r="O55" s="52">
        <f>'Dane - 31 pazdziernika 2020 r'!X59</f>
        <v>107</v>
      </c>
    </row>
    <row r="56" spans="1:15" ht="24" customHeight="1" thickBot="1" x14ac:dyDescent="0.25">
      <c r="A56" s="34" t="s">
        <v>165</v>
      </c>
      <c r="B56" s="34"/>
      <c r="C56" s="5" t="s">
        <v>65</v>
      </c>
      <c r="D56" s="35">
        <f>D55+D54+D50+D45+D41+D36+D24</f>
        <v>710509513</v>
      </c>
      <c r="E56" s="35">
        <f t="shared" ref="E56:O56" si="12">E55+E54+E50+E45+E41+E36+E24</f>
        <v>531219456</v>
      </c>
      <c r="F56" s="35">
        <f t="shared" si="12"/>
        <v>1545518098.7355001</v>
      </c>
      <c r="G56" s="35">
        <f t="shared" si="12"/>
        <v>341550961.04651934</v>
      </c>
      <c r="H56" s="28">
        <f t="shared" si="0"/>
        <v>0.64295642260233654</v>
      </c>
      <c r="I56" s="35">
        <f t="shared" si="12"/>
        <v>1096292624.223</v>
      </c>
      <c r="J56" s="35">
        <f t="shared" si="12"/>
        <v>242274613.08795577</v>
      </c>
      <c r="K56" s="28">
        <f t="shared" si="3"/>
        <v>0.45607255222210041</v>
      </c>
      <c r="L56" s="35">
        <f t="shared" si="12"/>
        <v>900129389.18199992</v>
      </c>
      <c r="M56" s="35">
        <f t="shared" si="12"/>
        <v>198923621.91867402</v>
      </c>
      <c r="N56" s="28">
        <f t="shared" si="1"/>
        <v>0.3744659945562574</v>
      </c>
      <c r="O56" s="36">
        <f t="shared" si="12"/>
        <v>8673</v>
      </c>
    </row>
    <row r="57" spans="1:15" x14ac:dyDescent="0.2">
      <c r="A57" s="6" t="s">
        <v>227</v>
      </c>
    </row>
    <row r="58" spans="1:15" x14ac:dyDescent="0.2">
      <c r="A58" s="6" t="s">
        <v>210</v>
      </c>
    </row>
    <row r="59" spans="1:15" x14ac:dyDescent="0.2">
      <c r="A59" s="6" t="s">
        <v>217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0" customWidth="1"/>
  </cols>
  <sheetData>
    <row r="1" spans="1:13" ht="63" customHeight="1" thickTop="1" x14ac:dyDescent="0.25">
      <c r="A1" s="287" t="s">
        <v>187</v>
      </c>
      <c r="B1" s="290" t="s">
        <v>188</v>
      </c>
      <c r="C1" s="199" t="s">
        <v>204</v>
      </c>
      <c r="D1" s="199" t="s">
        <v>205</v>
      </c>
      <c r="E1" s="199" t="s">
        <v>206</v>
      </c>
      <c r="F1" s="199" t="s">
        <v>212</v>
      </c>
      <c r="G1" s="199" t="s">
        <v>207</v>
      </c>
      <c r="H1" s="199" t="s">
        <v>213</v>
      </c>
      <c r="I1" s="199" t="s">
        <v>208</v>
      </c>
      <c r="J1" s="199" t="s">
        <v>209</v>
      </c>
      <c r="K1" s="274" t="s">
        <v>216</v>
      </c>
      <c r="L1" s="277" t="s">
        <v>214</v>
      </c>
      <c r="M1" s="280" t="s">
        <v>215</v>
      </c>
    </row>
    <row r="2" spans="1:13" ht="15.75" x14ac:dyDescent="0.25">
      <c r="A2" s="288"/>
      <c r="B2" s="291"/>
      <c r="C2" s="200"/>
      <c r="D2" s="200"/>
      <c r="E2" s="200"/>
      <c r="F2" s="200"/>
      <c r="G2" s="200"/>
      <c r="H2" s="200"/>
      <c r="I2" s="200"/>
      <c r="J2" s="200"/>
      <c r="K2" s="275"/>
      <c r="L2" s="278"/>
      <c r="M2" s="281"/>
    </row>
    <row r="3" spans="1:13" ht="16.5" thickBot="1" x14ac:dyDescent="0.3">
      <c r="A3" s="289"/>
      <c r="B3" s="292"/>
      <c r="C3" s="201"/>
      <c r="D3" s="201"/>
      <c r="E3" s="201"/>
      <c r="F3" s="201"/>
      <c r="G3" s="201"/>
      <c r="H3" s="201"/>
      <c r="I3" s="201"/>
      <c r="J3" s="201"/>
      <c r="K3" s="276"/>
      <c r="L3" s="279"/>
      <c r="M3" s="282"/>
    </row>
    <row r="4" spans="1:13" ht="18.75" thickTop="1" thickBot="1" x14ac:dyDescent="0.3">
      <c r="A4" s="283" t="s">
        <v>189</v>
      </c>
      <c r="B4" s="284"/>
      <c r="C4" s="284"/>
      <c r="D4" s="284"/>
      <c r="E4" s="284"/>
      <c r="F4" s="284"/>
      <c r="G4" s="284"/>
      <c r="H4" s="284"/>
      <c r="I4" s="284"/>
      <c r="J4" s="284"/>
      <c r="K4" s="180"/>
      <c r="L4" s="180"/>
      <c r="M4" s="203"/>
    </row>
    <row r="5" spans="1:13" ht="33" thickTop="1" thickBot="1" x14ac:dyDescent="0.3">
      <c r="A5" s="94" t="s">
        <v>190</v>
      </c>
      <c r="B5" s="105" t="s">
        <v>99</v>
      </c>
      <c r="C5" s="105">
        <f>'Dane - 31 pazdziernika 2020 r'!C19</f>
        <v>3969</v>
      </c>
      <c r="D5" s="106">
        <f>'Dane - 31 pazdziernika 2020 r'!D19/'Dane - 31 pazdziernika 2020 r'!$B$3</f>
        <v>77412177.016574576</v>
      </c>
      <c r="E5" s="105">
        <f>'Dane - 31 pazdziernika 2020 r'!X19</f>
        <v>3764</v>
      </c>
      <c r="F5" s="106">
        <f>'Dane - 31 pazdziernika 2020 r'!Y19/'Dane - 31 pazdziernika 2020 r'!$B$3</f>
        <v>74001314.917127073</v>
      </c>
      <c r="G5" s="105">
        <f>'Dane - 31 pazdziernika 2020 r'!AB19</f>
        <v>3386</v>
      </c>
      <c r="H5" s="106">
        <f>'Dane - 31 pazdziernika 2020 r'!AD19/'Dane - 31 pazdziernika 2020 r'!$B$3</f>
        <v>65223748.618784525</v>
      </c>
      <c r="I5" s="105">
        <f>'Dane - 31 pazdziernika 2020 r'!AO19</f>
        <v>3197</v>
      </c>
      <c r="J5" s="106">
        <f>'Dane - 31 pazdziernika 2020 r'!AP19/'Dane - 31 pazdziernika 2020 r'!$B$3</f>
        <v>60049613.259668507</v>
      </c>
      <c r="K5" s="107">
        <v>3000</v>
      </c>
      <c r="L5" s="107">
        <f>G5</f>
        <v>3386</v>
      </c>
      <c r="M5" s="186">
        <f>L5/K5</f>
        <v>1.1286666666666667</v>
      </c>
    </row>
    <row r="6" spans="1:13" ht="43.5" customHeight="1" thickTop="1" thickBot="1" x14ac:dyDescent="0.3">
      <c r="A6" s="285" t="s">
        <v>191</v>
      </c>
      <c r="B6" s="105" t="s">
        <v>89</v>
      </c>
      <c r="C6" s="105">
        <f>'Dane - 31 pazdziernika 2020 r'!C14</f>
        <v>13</v>
      </c>
      <c r="D6" s="106">
        <f>'Dane - 31 pazdziernika 2020 r'!D14/'Dane - 31 pazdziernika 2020 r'!$B$3</f>
        <v>6691028.8950276235</v>
      </c>
      <c r="E6" s="105">
        <f>'Dane - 31 pazdziernika 2020 r'!X14</f>
        <v>9</v>
      </c>
      <c r="F6" s="106">
        <f>'Dane - 31 pazdziernika 2020 r'!Y14/'Dane - 31 pazdziernika 2020 r'!$B$3</f>
        <v>4007210.4309392259</v>
      </c>
      <c r="G6" s="105">
        <f>'Dane - 31 pazdziernika 2020 r'!AB14</f>
        <v>8</v>
      </c>
      <c r="H6" s="106">
        <f>'Dane - 31 pazdziernika 2020 r'!AD14/'Dane - 31 pazdziernika 2020 r'!$B$3</f>
        <v>3051380.1745856353</v>
      </c>
      <c r="I6" s="105">
        <f>'Dane - 31 pazdziernika 2020 r'!AO14</f>
        <v>8</v>
      </c>
      <c r="J6" s="106">
        <f>'Dane - 31 pazdziernika 2020 r'!AP14/'Dane - 31 pazdziernika 2020 r'!$B$3</f>
        <v>3067545.0983425411</v>
      </c>
      <c r="K6" s="268">
        <v>122</v>
      </c>
      <c r="L6" s="270">
        <f>G6+G7+G8</f>
        <v>233</v>
      </c>
      <c r="M6" s="273">
        <f>L6/K6</f>
        <v>1.9098360655737705</v>
      </c>
    </row>
    <row r="7" spans="1:13" ht="39.75" customHeight="1" thickTop="1" thickBot="1" x14ac:dyDescent="0.3">
      <c r="A7" s="286"/>
      <c r="B7" s="105" t="s">
        <v>101</v>
      </c>
      <c r="C7" s="105">
        <f>'Dane - 31 pazdziernika 2020 r'!C22</f>
        <v>501</v>
      </c>
      <c r="D7" s="106">
        <f>'Dane - 31 pazdziernika 2020 r'!D22/'Dane - 31 pazdziernika 2020 r'!$B$3</f>
        <v>28428372.95469613</v>
      </c>
      <c r="E7" s="105">
        <f>'Dane - 31 pazdziernika 2020 r'!X22</f>
        <v>349</v>
      </c>
      <c r="F7" s="106">
        <f>'Dane - 31 pazdziernika 2020 r'!Y22/'Dane - 31 pazdziernika 2020 r'!$B$3</f>
        <v>16806229.414364643</v>
      </c>
      <c r="G7" s="105">
        <f>'Dane - 31 pazdziernika 2020 r'!AB22</f>
        <v>222</v>
      </c>
      <c r="H7" s="106">
        <f>'Dane - 31 pazdziernika 2020 r'!AD22/'Dane - 31 pazdziernika 2020 r'!$B$3</f>
        <v>9911799.0121546965</v>
      </c>
      <c r="I7" s="105">
        <f>'Dane - 31 pazdziernika 2020 r'!AO22</f>
        <v>160</v>
      </c>
      <c r="J7" s="106">
        <f>'Dane - 31 pazdziernika 2020 r'!AP22/'Dane - 31 pazdziernika 2020 r'!$B$3</f>
        <v>6683230.3624309385</v>
      </c>
      <c r="K7" s="269"/>
      <c r="L7" s="271"/>
      <c r="M7" s="273"/>
    </row>
    <row r="8" spans="1:13" ht="51" customHeight="1" thickTop="1" thickBot="1" x14ac:dyDescent="0.3">
      <c r="A8" s="286"/>
      <c r="B8" s="105" t="s">
        <v>103</v>
      </c>
      <c r="C8" s="105">
        <f>'Dane - 31 pazdziernika 2020 r'!C23</f>
        <v>34</v>
      </c>
      <c r="D8" s="106">
        <f>'Dane - 31 pazdziernika 2020 r'!D23/'Dane - 31 pazdziernika 2020 r'!$B$3</f>
        <v>100884283.37900552</v>
      </c>
      <c r="E8" s="105">
        <f>'Dane - 31 pazdziernika 2020 r'!X23</f>
        <v>8</v>
      </c>
      <c r="F8" s="106">
        <f>'Dane - 31 pazdziernika 2020 r'!Y23/'Dane - 31 pazdziernika 2020 r'!$B$3</f>
        <v>18697695.182320442</v>
      </c>
      <c r="G8" s="105">
        <f>'Dane - 31 pazdziernika 2020 r'!AB23</f>
        <v>3</v>
      </c>
      <c r="H8" s="106">
        <f>'Dane - 31 pazdziernika 2020 r'!AD23/'Dane - 31 pazdziernika 2020 r'!$B$3</f>
        <v>55829.39447513812</v>
      </c>
      <c r="I8" s="105">
        <f>'Dane - 31 pazdziernika 2020 r'!AO23</f>
        <v>1</v>
      </c>
      <c r="J8" s="106">
        <f>'Dane - 31 pazdziernika 2020 r'!AP23/'Dane - 31 pazdziernika 2020 r'!$B$3</f>
        <v>18845.261878453035</v>
      </c>
      <c r="K8" s="269"/>
      <c r="L8" s="272"/>
      <c r="M8" s="273"/>
    </row>
    <row r="9" spans="1:13" ht="17.25" thickTop="1" thickBot="1" x14ac:dyDescent="0.3">
      <c r="A9" s="293" t="s">
        <v>192</v>
      </c>
      <c r="B9" s="294"/>
      <c r="C9" s="198"/>
      <c r="D9" s="198"/>
      <c r="E9" s="198"/>
      <c r="F9" s="198"/>
      <c r="G9" s="198"/>
      <c r="H9" s="198"/>
      <c r="I9" s="198"/>
      <c r="J9" s="198"/>
      <c r="K9" s="181">
        <v>242523328</v>
      </c>
      <c r="L9" s="181">
        <f>'Dane - 31 pazdziernika 2020 r'!AP6/'Dane - 31 pazdziernika 2020 r'!$B$3</f>
        <v>107401786.70497234</v>
      </c>
      <c r="M9" s="186">
        <f>L9/K9</f>
        <v>0.44285136440554018</v>
      </c>
    </row>
    <row r="10" spans="1:13" ht="18.75" thickTop="1" thickBot="1" x14ac:dyDescent="0.3">
      <c r="A10" s="299" t="s">
        <v>211</v>
      </c>
      <c r="B10" s="300"/>
      <c r="C10" s="300"/>
      <c r="D10" s="300"/>
      <c r="E10" s="300"/>
      <c r="F10" s="300"/>
      <c r="G10" s="300"/>
      <c r="H10" s="300"/>
      <c r="I10" s="300"/>
      <c r="J10" s="300"/>
      <c r="K10" s="180"/>
      <c r="L10" s="180"/>
      <c r="M10" s="203"/>
    </row>
    <row r="11" spans="1:13" ht="16.5" thickTop="1" thickBot="1" x14ac:dyDescent="0.3">
      <c r="A11" s="301" t="s">
        <v>193</v>
      </c>
      <c r="B11" s="105" t="s">
        <v>120</v>
      </c>
      <c r="C11" s="105">
        <f>'Dane - 31 pazdziernika 2020 r'!C32</f>
        <v>709</v>
      </c>
      <c r="D11" s="106">
        <f>'Dane - 31 pazdziernika 2020 r'!D32/'Dane - 31 pazdziernika 2020 r'!$B$3</f>
        <v>107798629.55359116</v>
      </c>
      <c r="E11" s="105">
        <f>'Dane - 31 pazdziernika 2020 r'!X32</f>
        <v>405</v>
      </c>
      <c r="F11" s="106">
        <f>'Dane - 31 pazdziernika 2020 r'!Y32/'Dane - 31 pazdziernika 2020 r'!$B$3</f>
        <v>50137980.640883975</v>
      </c>
      <c r="G11" s="105">
        <f>'Dane - 31 pazdziernika 2020 r'!AB32</f>
        <v>285</v>
      </c>
      <c r="H11" s="106">
        <f>'Dane - 31 pazdziernika 2020 r'!AD32/'Dane - 31 pazdziernika 2020 r'!$B$3</f>
        <v>26475345.228729278</v>
      </c>
      <c r="I11" s="105">
        <f>'Dane - 31 pazdziernika 2020 r'!AO32</f>
        <v>209</v>
      </c>
      <c r="J11" s="106">
        <f>'Dane - 31 pazdziernika 2020 r'!AP32/'Dane - 31 pazdziernika 2020 r'!$B$3</f>
        <v>18574806.311602209</v>
      </c>
      <c r="K11" s="268">
        <v>560</v>
      </c>
      <c r="L11" s="270">
        <f>G11+G12+G13</f>
        <v>336</v>
      </c>
      <c r="M11" s="273">
        <f>L11/K11</f>
        <v>0.6</v>
      </c>
    </row>
    <row r="12" spans="1:13" ht="16.5" thickTop="1" thickBot="1" x14ac:dyDescent="0.3">
      <c r="A12" s="302"/>
      <c r="B12" s="105" t="s">
        <v>122</v>
      </c>
      <c r="C12" s="105">
        <f>'Dane - 31 pazdziernika 2020 r'!C33</f>
        <v>179</v>
      </c>
      <c r="D12" s="106">
        <f>'Dane - 31 pazdziernika 2020 r'!D33/'Dane - 31 pazdziernika 2020 r'!$B$3</f>
        <v>10280993.827624306</v>
      </c>
      <c r="E12" s="105">
        <f>'Dane - 31 pazdziernika 2020 r'!X33</f>
        <v>97</v>
      </c>
      <c r="F12" s="106">
        <f>'Dane - 31 pazdziernika 2020 r'!Y33/'Dane - 31 pazdziernika 2020 r'!$B$3</f>
        <v>3299820.9104972375</v>
      </c>
      <c r="G12" s="105">
        <f>'Dane - 31 pazdziernika 2020 r'!AB33</f>
        <v>32</v>
      </c>
      <c r="H12" s="106">
        <f>'Dane - 31 pazdziernika 2020 r'!AD33/'Dane - 31 pazdziernika 2020 r'!$B$3</f>
        <v>1117064.0662983425</v>
      </c>
      <c r="I12" s="105">
        <f>'Dane - 31 pazdziernika 2020 r'!AO33</f>
        <v>21</v>
      </c>
      <c r="J12" s="106">
        <f>'Dane - 31 pazdziernika 2020 r'!AP33/'Dane - 31 pazdziernika 2020 r'!$B$3</f>
        <v>646022.87734806631</v>
      </c>
      <c r="K12" s="269"/>
      <c r="L12" s="271"/>
      <c r="M12" s="273"/>
    </row>
    <row r="13" spans="1:13" ht="16.5" thickTop="1" thickBot="1" x14ac:dyDescent="0.3">
      <c r="A13" s="302"/>
      <c r="B13" s="108" t="s">
        <v>124</v>
      </c>
      <c r="C13" s="105">
        <f>'Dane - 31 pazdziernika 2020 r'!C34</f>
        <v>116</v>
      </c>
      <c r="D13" s="106">
        <f>'Dane - 31 pazdziernika 2020 r'!D34/'Dane - 31 pazdziernika 2020 r'!$B$3</f>
        <v>69152814.216574579</v>
      </c>
      <c r="E13" s="105">
        <f>'Dane - 31 pazdziernika 2020 r'!X34</f>
        <v>35</v>
      </c>
      <c r="F13" s="106">
        <f>'Dane - 31 pazdziernika 2020 r'!Y34/'Dane - 31 pazdziernika 2020 r'!$B$3</f>
        <v>16732231.858563533</v>
      </c>
      <c r="G13" s="105">
        <f>'Dane - 31 pazdziernika 2020 r'!AB34</f>
        <v>19</v>
      </c>
      <c r="H13" s="106">
        <f>'Dane - 31 pazdziernika 2020 r'!AD34/'Dane - 31 pazdziernika 2020 r'!$B$3</f>
        <v>1746214.6475138122</v>
      </c>
      <c r="I13" s="105">
        <f>'Dane - 31 pazdziernika 2020 r'!AO34</f>
        <v>13</v>
      </c>
      <c r="J13" s="106">
        <f>'Dane - 31 pazdziernika 2020 r'!AP34/'Dane - 31 pazdziernika 2020 r'!$B$3</f>
        <v>1305613.3502762429</v>
      </c>
      <c r="K13" s="269"/>
      <c r="L13" s="272"/>
      <c r="M13" s="273"/>
    </row>
    <row r="14" spans="1:13" ht="17.25" thickTop="1" thickBot="1" x14ac:dyDescent="0.3">
      <c r="A14" s="293" t="s">
        <v>192</v>
      </c>
      <c r="B14" s="294"/>
      <c r="C14" s="198"/>
      <c r="D14" s="198"/>
      <c r="E14" s="198"/>
      <c r="F14" s="198"/>
      <c r="G14" s="198"/>
      <c r="H14" s="198"/>
      <c r="I14" s="198"/>
      <c r="J14" s="198"/>
      <c r="K14" s="111">
        <v>217264768</v>
      </c>
      <c r="L14" s="181">
        <f>'Dane - 31 pazdziernika 2020 r'!AP28/'Dane - 31 pazdziernika 2020 r'!$B$3</f>
        <v>67438912.117127061</v>
      </c>
      <c r="M14" s="186">
        <f>L14/K14</f>
        <v>0.31039966920511963</v>
      </c>
    </row>
    <row r="15" spans="1:13" ht="18.75" thickTop="1" thickBot="1" x14ac:dyDescent="0.3">
      <c r="A15" s="303" t="s">
        <v>194</v>
      </c>
      <c r="B15" s="304"/>
      <c r="C15" s="304"/>
      <c r="D15" s="304"/>
      <c r="E15" s="304"/>
      <c r="F15" s="304"/>
      <c r="G15" s="304"/>
      <c r="H15" s="304"/>
      <c r="I15" s="304"/>
      <c r="J15" s="304"/>
      <c r="K15" s="180"/>
      <c r="L15" s="180"/>
      <c r="M15" s="203"/>
    </row>
    <row r="16" spans="1:13" ht="64.5" thickTop="1" thickBot="1" x14ac:dyDescent="0.3">
      <c r="A16" s="95" t="s">
        <v>195</v>
      </c>
      <c r="B16" s="179" t="s">
        <v>136</v>
      </c>
      <c r="C16" s="105">
        <f>'Dane - 31 pazdziernika 2020 r'!C42</f>
        <v>49</v>
      </c>
      <c r="D16" s="106">
        <f>'Dane - 31 pazdziernika 2020 r'!D42/'Dane - 31 pazdziernika 2020 r'!$B$3</f>
        <v>6222089.5801104968</v>
      </c>
      <c r="E16" s="105">
        <f>'Dane - 31 pazdziernika 2020 r'!X42</f>
        <v>45</v>
      </c>
      <c r="F16" s="106">
        <f>'Dane - 31 pazdziernika 2020 r'!Y42/'Dane - 31 pazdziernika 2020 r'!$B$3</f>
        <v>5715148.2983425409</v>
      </c>
      <c r="G16" s="105">
        <f>'Dane - 31 pazdziernika 2020 r'!AB42</f>
        <v>43</v>
      </c>
      <c r="H16" s="106">
        <f>'Dane - 31 pazdziernika 2020 r'!AD42/'Dane - 31 pazdziernika 2020 r'!$B$3</f>
        <v>4671861.0165745849</v>
      </c>
      <c r="I16" s="105">
        <f>'Dane - 31 pazdziernika 2020 r'!AO42</f>
        <v>39</v>
      </c>
      <c r="J16" s="106">
        <f>'Dane - 31 pazdziernika 2020 r'!AP42/'Dane - 31 pazdziernika 2020 r'!$B$3</f>
        <v>4410725.9093922647</v>
      </c>
      <c r="K16" s="196">
        <v>20</v>
      </c>
      <c r="L16" s="107">
        <f>G16</f>
        <v>43</v>
      </c>
      <c r="M16" s="186">
        <f>L16/K16</f>
        <v>2.15</v>
      </c>
    </row>
    <row r="17" spans="1:13" ht="17.25" thickTop="1" thickBot="1" x14ac:dyDescent="0.3">
      <c r="A17" s="293" t="s">
        <v>192</v>
      </c>
      <c r="B17" s="294"/>
      <c r="C17" s="198"/>
      <c r="D17" s="198"/>
      <c r="E17" s="198"/>
      <c r="F17" s="198"/>
      <c r="G17" s="198"/>
      <c r="H17" s="198"/>
      <c r="I17" s="198"/>
      <c r="J17" s="198"/>
      <c r="K17" s="111">
        <v>29824825</v>
      </c>
      <c r="L17" s="181">
        <f>'Dane - 31 pazdziernika 2020 r'!AP40/'Dane - 31 pazdziernika 2020 r'!$B$3</f>
        <v>11080706.656353589</v>
      </c>
      <c r="M17" s="186">
        <f>L17/K17</f>
        <v>0.37152629248800584</v>
      </c>
    </row>
    <row r="18" spans="1:13" ht="18.75" thickTop="1" thickBot="1" x14ac:dyDescent="0.3">
      <c r="A18" s="305" t="s">
        <v>196</v>
      </c>
      <c r="B18" s="306"/>
      <c r="C18" s="306"/>
      <c r="D18" s="306"/>
      <c r="E18" s="306"/>
      <c r="F18" s="306"/>
      <c r="G18" s="306"/>
      <c r="H18" s="306"/>
      <c r="I18" s="306"/>
      <c r="J18" s="306"/>
      <c r="K18" s="180"/>
      <c r="L18" s="180"/>
      <c r="M18" s="203"/>
    </row>
    <row r="19" spans="1:13" ht="33" thickTop="1" thickBot="1" x14ac:dyDescent="0.3">
      <c r="A19" s="182" t="s">
        <v>167</v>
      </c>
      <c r="B19" s="183" t="s">
        <v>144</v>
      </c>
      <c r="C19" s="184">
        <f>'Dane - 31 pazdziernika 2020 r'!C47</f>
        <v>3037</v>
      </c>
      <c r="D19" s="185">
        <f>'Dane - 31 pazdziernika 2020 r'!D47/'Dane - 31 pazdziernika 2020 r'!$B$3</f>
        <v>98913493.560220987</v>
      </c>
      <c r="E19" s="184">
        <f>'Dane - 31 pazdziernika 2020 r'!X47</f>
        <v>1848</v>
      </c>
      <c r="F19" s="185">
        <f>'Dane - 31 pazdziernika 2020 r'!Y47/'Dane - 31 pazdziernika 2020 r'!$B$3</f>
        <v>59070314.643093914</v>
      </c>
      <c r="G19" s="184">
        <f>'Dane - 31 pazdziernika 2020 r'!AB47</f>
        <v>1410</v>
      </c>
      <c r="H19" s="185">
        <f>'Dane - 31 pazdziernika 2020 r'!AD47/'Dane - 31 pazdziernika 2020 r'!$B$3</f>
        <v>44206796.495027617</v>
      </c>
      <c r="I19" s="184">
        <f>'Dane - 31 pazdziernika 2020 r'!AO47</f>
        <v>1184</v>
      </c>
      <c r="J19" s="185">
        <f>'Dane - 31 pazdziernika 2020 r'!AP47/'Dane - 31 pazdziernika 2020 r'!$B$3</f>
        <v>36055617.027624309</v>
      </c>
      <c r="K19" s="197">
        <v>36</v>
      </c>
      <c r="L19" s="204">
        <v>36</v>
      </c>
      <c r="M19" s="187">
        <f>L19/K19</f>
        <v>1</v>
      </c>
    </row>
    <row r="20" spans="1:13" ht="17.25" thickTop="1" thickBot="1" x14ac:dyDescent="0.3">
      <c r="A20" s="293" t="s">
        <v>192</v>
      </c>
      <c r="B20" s="294"/>
      <c r="C20" s="198"/>
      <c r="D20" s="198"/>
      <c r="E20" s="198"/>
      <c r="F20" s="198"/>
      <c r="G20" s="198"/>
      <c r="H20" s="198"/>
      <c r="I20" s="198"/>
      <c r="J20" s="198"/>
      <c r="K20" s="111">
        <v>93764700</v>
      </c>
      <c r="L20" s="181">
        <f>'Dane - 31 pazdziernika 2020 r'!AP45/'Dane - 31 pazdziernika 2020 r'!$B$3</f>
        <v>36723355.708287291</v>
      </c>
      <c r="M20" s="186">
        <f>L20/K20</f>
        <v>0.39165438281450582</v>
      </c>
    </row>
    <row r="21" spans="1:13" ht="18.75" thickTop="1" thickBot="1" x14ac:dyDescent="0.3">
      <c r="A21" s="303" t="s">
        <v>197</v>
      </c>
      <c r="B21" s="304"/>
      <c r="C21" s="304"/>
      <c r="D21" s="304"/>
      <c r="E21" s="304"/>
      <c r="F21" s="304"/>
      <c r="G21" s="304"/>
      <c r="H21" s="304"/>
      <c r="I21" s="304"/>
      <c r="J21" s="304"/>
      <c r="K21" s="180"/>
      <c r="L21" s="180"/>
      <c r="M21" s="203"/>
    </row>
    <row r="22" spans="1:13" ht="96" thickTop="1" thickBot="1" x14ac:dyDescent="0.3">
      <c r="A22" s="96" t="s">
        <v>168</v>
      </c>
      <c r="B22" s="109" t="s">
        <v>149</v>
      </c>
      <c r="C22" s="105">
        <f>'Dane - 31 pazdziernika 2020 r'!C50</f>
        <v>38</v>
      </c>
      <c r="D22" s="106">
        <f>'Dane - 31 pazdziernika 2020 r'!D50/'Dane - 31 pazdziernika 2020 r'!$B$3</f>
        <v>16700055.531491712</v>
      </c>
      <c r="E22" s="105">
        <f>'Dane - 31 pazdziernika 2020 r'!X50</f>
        <v>23</v>
      </c>
      <c r="F22" s="106">
        <f>'Dane - 31 pazdziernika 2020 r'!Y50/'Dane - 31 pazdziernika 2020 r'!$B$3</f>
        <v>7186153.5646408843</v>
      </c>
      <c r="G22" s="105">
        <f>'Dane - 31 pazdziernika 2020 r'!AB50</f>
        <v>23</v>
      </c>
      <c r="H22" s="106">
        <f>'Dane - 31 pazdziernika 2020 r'!AD50/'Dane - 31 pazdziernika 2020 r'!$B$3</f>
        <v>6565306.7690607738</v>
      </c>
      <c r="I22" s="105">
        <f>'Dane - 31 pazdziernika 2020 r'!AO50</f>
        <v>16</v>
      </c>
      <c r="J22" s="106">
        <f>'Dane - 31 pazdziernika 2020 r'!AP50/'Dane - 31 pazdziernika 2020 r'!$B$3</f>
        <v>4996433.5160220992</v>
      </c>
      <c r="K22" s="196">
        <v>15</v>
      </c>
      <c r="L22" s="107">
        <f>G22</f>
        <v>23</v>
      </c>
      <c r="M22" s="186">
        <f>L22/K22</f>
        <v>1.5333333333333334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- 31 pazdziernika 2020 r'!C53</f>
        <v>297</v>
      </c>
      <c r="D23" s="106">
        <f>'Dane - 31 pazdziernika 2020 r'!D53/'Dane - 31 pazdziernika 2020 r'!$B$3</f>
        <v>83440820.691712692</v>
      </c>
      <c r="E23" s="105">
        <f>'Dane - 31 pazdziernika 2020 r'!X53</f>
        <v>128</v>
      </c>
      <c r="F23" s="106">
        <f>'Dane - 31 pazdziernika 2020 r'!Y53/'Dane - 31 pazdziernika 2020 r'!$B$3</f>
        <v>31787780.939226512</v>
      </c>
      <c r="G23" s="105">
        <f>'Dane - 31 pazdziernika 2020 r'!AB53</f>
        <v>52</v>
      </c>
      <c r="H23" s="106">
        <f>'Dane - 31 pazdziernika 2020 r'!AD53/'Dane - 31 pazdziernika 2020 r'!$B$3</f>
        <v>9308432.7911602203</v>
      </c>
      <c r="I23" s="105">
        <f>'Dane - 31 pazdziernika 2020 r'!AO53</f>
        <v>114</v>
      </c>
      <c r="J23" s="106">
        <f>'Dane - 31 pazdziernika 2020 r'!AP53/'Dane - 31 pazdziernika 2020 r'!$B$3</f>
        <v>23319910.393370163</v>
      </c>
      <c r="K23" s="196">
        <v>55</v>
      </c>
      <c r="L23" s="107">
        <f>G23</f>
        <v>52</v>
      </c>
      <c r="M23" s="186">
        <f>L23/K23</f>
        <v>0.94545454545454544</v>
      </c>
    </row>
    <row r="24" spans="1:13" ht="17.25" thickTop="1" thickBot="1" x14ac:dyDescent="0.3">
      <c r="A24" s="293" t="s">
        <v>192</v>
      </c>
      <c r="B24" s="294"/>
      <c r="C24" s="198"/>
      <c r="D24" s="198"/>
      <c r="E24" s="198"/>
      <c r="F24" s="198"/>
      <c r="G24" s="198"/>
      <c r="H24" s="198"/>
      <c r="I24" s="198"/>
      <c r="J24" s="198"/>
      <c r="K24" s="181">
        <v>81301002</v>
      </c>
      <c r="L24" s="181">
        <f>'Dane - 31 pazdziernika 2020 r'!AP49/'Dane - 31 pazdziernika 2020 r'!$B$3</f>
        <v>31819195.577900551</v>
      </c>
      <c r="M24" s="186">
        <f>L24/K24</f>
        <v>0.3913751958173966</v>
      </c>
    </row>
    <row r="25" spans="1:13" ht="18.75" thickTop="1" thickBot="1" x14ac:dyDescent="0.3">
      <c r="A25" s="295" t="s">
        <v>199</v>
      </c>
      <c r="B25" s="296"/>
      <c r="C25" s="296"/>
      <c r="D25" s="296"/>
      <c r="E25" s="296"/>
      <c r="F25" s="296"/>
      <c r="G25" s="296"/>
      <c r="H25" s="296"/>
      <c r="I25" s="296"/>
      <c r="J25" s="296"/>
      <c r="K25" s="180"/>
      <c r="L25" s="180"/>
      <c r="M25" s="203"/>
    </row>
    <row r="26" spans="1:13" ht="33" thickTop="1" thickBot="1" x14ac:dyDescent="0.3">
      <c r="A26" s="95" t="s">
        <v>200</v>
      </c>
      <c r="B26" s="179" t="s">
        <v>158</v>
      </c>
      <c r="C26" s="105">
        <f>'Dane - 31 pazdziernika 2020 r'!C54</f>
        <v>10</v>
      </c>
      <c r="D26" s="106">
        <f>'Dane - 31 pazdziernika 2020 r'!D54/'Dane - 31 pazdziernika 2020 r'!$B$3</f>
        <v>809046.42651933699</v>
      </c>
      <c r="E26" s="105">
        <f>'Dane - 31 pazdziernika 2020 r'!X54</f>
        <v>1</v>
      </c>
      <c r="F26" s="106">
        <f>'Dane - 31 pazdziernika 2020 r'!Y54/'Dane - 31 pazdziernika 2020 r'!$B$3</f>
        <v>249242.17458563537</v>
      </c>
      <c r="G26" s="105">
        <f>'Dane - 31 pazdziernika 2020 r'!AB54</f>
        <v>0</v>
      </c>
      <c r="H26" s="106">
        <f>'Dane - 31 pazdziernika 2020 r'!AD54/'Dane - 31 pazdziernika 2020 r'!$B$3</f>
        <v>0</v>
      </c>
      <c r="I26" s="105">
        <f>'Dane - 31 pazdziernika 2020 r'!AO54</f>
        <v>0</v>
      </c>
      <c r="J26" s="106">
        <f>'Dane - 31 pazdziernika 2020 r'!AP54/'Dane - 31 pazdziernika 2020 r'!$B$3</f>
        <v>0</v>
      </c>
      <c r="K26" s="196">
        <v>10</v>
      </c>
      <c r="L26" s="107">
        <f>G26</f>
        <v>0</v>
      </c>
      <c r="M26" s="186">
        <f>L26/K26</f>
        <v>0</v>
      </c>
    </row>
    <row r="27" spans="1:13" ht="17.25" thickTop="1" thickBot="1" x14ac:dyDescent="0.3">
      <c r="A27" s="297" t="s">
        <v>192</v>
      </c>
      <c r="B27" s="298"/>
      <c r="C27" s="195"/>
      <c r="D27" s="195"/>
      <c r="E27" s="195"/>
      <c r="F27" s="195"/>
      <c r="G27" s="195"/>
      <c r="H27" s="195"/>
      <c r="I27" s="195"/>
      <c r="J27" s="195"/>
      <c r="K27" s="112">
        <v>3333334</v>
      </c>
      <c r="L27" s="205">
        <f>'Dane - 31 pazdziernika 2020 r'!AP54/'Dane - 31 pazdziernika 2020 r'!$B$3</f>
        <v>0</v>
      </c>
      <c r="M27" s="202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- 31 pazdziernika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2020-11-24T08:43:27Z</dcterms:modified>
</cp:coreProperties>
</file>