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Mateusz.Kuzmiuk\Desktop\"/>
    </mc:Choice>
  </mc:AlternateContent>
  <xr:revisionPtr revIDLastSave="0" documentId="13_ncr:1_{98C45446-F520-4425-86CE-B229207C16C5}" xr6:coauthVersionLast="47" xr6:coauthVersionMax="47" xr10:uidLastSave="{00000000-0000-0000-0000-000000000000}"/>
  <workbookProtection workbookPassword="DA6F" lockStructure="1"/>
  <bookViews>
    <workbookView xWindow="-120" yWindow="-120" windowWidth="29040" windowHeight="15840" xr2:uid="{00000000-000D-0000-FFFF-FFFF00000000}"/>
  </bookViews>
  <sheets>
    <sheet name="Koszty" sheetId="4" r:id="rId1"/>
    <sheet name="EDB" sheetId="3" state="hidden" r:id="rId2"/>
    <sheet name="instrukcja" sheetId="7" r:id="rId3"/>
  </sheets>
  <definedNames>
    <definedName name="_xlnm.Print_Area" localSheetId="1">EDB!$A$12:$X$142</definedName>
    <definedName name="_xlnm.Print_Area" localSheetId="2">instrukcja!$A$1:$C$9</definedName>
    <definedName name="_xlnm.Print_Area" localSheetId="0">Koszty!$A$1:$M$42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4" l="1"/>
  <c r="G35" i="4"/>
  <c r="H35" i="4"/>
  <c r="I35" i="4"/>
  <c r="J35" i="4"/>
  <c r="K35" i="4"/>
  <c r="L35" i="4"/>
  <c r="N35" i="4"/>
  <c r="K36" i="4"/>
  <c r="I36" i="4"/>
  <c r="L36" i="4"/>
  <c r="J36" i="4"/>
  <c r="M34" i="4"/>
  <c r="O34" i="4" s="1"/>
  <c r="M33" i="4"/>
  <c r="O33" i="4" s="1"/>
  <c r="M32" i="4"/>
  <c r="O32" i="4" s="1"/>
  <c r="M31" i="4"/>
  <c r="O31" i="4" s="1"/>
  <c r="M30" i="4"/>
  <c r="O30" i="4" s="1"/>
  <c r="M29" i="4"/>
  <c r="O29" i="4" s="1"/>
  <c r="M28" i="4"/>
  <c r="O28" i="4" s="1"/>
  <c r="M27" i="4"/>
  <c r="O27" i="4" s="1"/>
  <c r="M26" i="4"/>
  <c r="O26" i="4" s="1"/>
  <c r="M25" i="4"/>
  <c r="O25" i="4" s="1"/>
  <c r="M24" i="4"/>
  <c r="O24" i="4" s="1"/>
  <c r="M23" i="4"/>
  <c r="O23" i="4" s="1"/>
  <c r="M35" i="4" l="1"/>
  <c r="L37" i="4"/>
  <c r="J37" i="4"/>
  <c r="G36" i="4"/>
  <c r="F36" i="4"/>
  <c r="K37" i="4"/>
  <c r="H36" i="4"/>
  <c r="O35" i="4" l="1"/>
  <c r="H37" i="4"/>
  <c r="I37" i="4"/>
  <c r="G37" i="4"/>
  <c r="F37" i="4" l="1"/>
  <c r="M37" i="4" s="1"/>
  <c r="K19" i="3" l="1"/>
  <c r="K20" i="3" s="1"/>
  <c r="U23" i="3"/>
  <c r="K17" i="3"/>
  <c r="L33" i="3"/>
  <c r="C135" i="3"/>
  <c r="C136" i="3" s="1"/>
  <c r="C139" i="3"/>
  <c r="C142" i="3" s="1"/>
  <c r="C123" i="3"/>
  <c r="C126" i="3" s="1"/>
  <c r="C125" i="3"/>
  <c r="C127" i="3"/>
  <c r="C129" i="3" s="1"/>
  <c r="C131" i="3"/>
  <c r="C134" i="3" s="1"/>
  <c r="C119" i="3"/>
  <c r="C120" i="3" s="1"/>
  <c r="C115" i="3"/>
  <c r="C117" i="3" s="1"/>
  <c r="C111" i="3"/>
  <c r="C112" i="3" s="1"/>
  <c r="C107" i="3"/>
  <c r="C110" i="3" s="1"/>
  <c r="C103" i="3"/>
  <c r="C105" i="3" s="1"/>
  <c r="C99" i="3"/>
  <c r="C101" i="3" s="1"/>
  <c r="C95" i="3"/>
  <c r="C96" i="3" s="1"/>
  <c r="C91" i="3"/>
  <c r="C92" i="3" s="1"/>
  <c r="C87" i="3"/>
  <c r="C88" i="3" s="1"/>
  <c r="C83" i="3"/>
  <c r="C84" i="3" s="1"/>
  <c r="C79" i="3"/>
  <c r="C80" i="3" s="1"/>
  <c r="C81" i="3"/>
  <c r="C75" i="3"/>
  <c r="C76" i="3" s="1"/>
  <c r="C71" i="3"/>
  <c r="C73" i="3" s="1"/>
  <c r="C67" i="3"/>
  <c r="C69" i="3" s="1"/>
  <c r="C63" i="3"/>
  <c r="C66" i="3" s="1"/>
  <c r="C59" i="3"/>
  <c r="C55" i="3"/>
  <c r="C57" i="3" s="1"/>
  <c r="C51" i="3"/>
  <c r="C54" i="3" s="1"/>
  <c r="C47" i="3"/>
  <c r="C50" i="3" s="1"/>
  <c r="C43" i="3"/>
  <c r="C45" i="3" s="1"/>
  <c r="C39" i="3"/>
  <c r="C42" i="3" s="1"/>
  <c r="N35" i="3"/>
  <c r="M35" i="3"/>
  <c r="C35" i="3"/>
  <c r="C37" i="3" s="1"/>
  <c r="I33" i="3"/>
  <c r="U10" i="3" s="1"/>
  <c r="G33" i="3"/>
  <c r="B8" i="3" s="1"/>
  <c r="B10" i="3"/>
  <c r="V9" i="3"/>
  <c r="V10" i="3" s="1"/>
  <c r="B9" i="3"/>
  <c r="AD8" i="3"/>
  <c r="C78" i="3"/>
  <c r="C98" i="3"/>
  <c r="C41" i="3"/>
  <c r="C108" i="3"/>
  <c r="C62" i="3"/>
  <c r="W9" i="3"/>
  <c r="C124" i="3" l="1"/>
  <c r="C82" i="3"/>
  <c r="C97" i="3"/>
  <c r="C118" i="3"/>
  <c r="F118" i="3" s="1"/>
  <c r="X19" i="3"/>
  <c r="AP19" i="3" s="1"/>
  <c r="F79" i="3"/>
  <c r="Y79" i="3" s="1"/>
  <c r="C68" i="3"/>
  <c r="F68" i="3" s="1"/>
  <c r="F101" i="3"/>
  <c r="F131" i="3"/>
  <c r="H131" i="3" s="1"/>
  <c r="F99" i="3"/>
  <c r="Y99" i="3" s="1"/>
  <c r="C52" i="3"/>
  <c r="F52" i="3" s="1"/>
  <c r="C94" i="3"/>
  <c r="F94" i="3" s="1"/>
  <c r="C93" i="3"/>
  <c r="C137" i="3"/>
  <c r="F59" i="3"/>
  <c r="H59" i="3" s="1"/>
  <c r="C133" i="3"/>
  <c r="F133" i="3" s="1"/>
  <c r="F66" i="3"/>
  <c r="F73" i="3"/>
  <c r="C70" i="3"/>
  <c r="F98" i="3"/>
  <c r="C100" i="3"/>
  <c r="C53" i="3"/>
  <c r="F53" i="3" s="1"/>
  <c r="C122" i="3"/>
  <c r="F122" i="3" s="1"/>
  <c r="C102" i="3"/>
  <c r="F102" i="3" s="1"/>
  <c r="C141" i="3"/>
  <c r="F141" i="3" s="1"/>
  <c r="C140" i="3"/>
  <c r="F140" i="3" s="1"/>
  <c r="C121" i="3"/>
  <c r="F121" i="3" s="1"/>
  <c r="C56" i="3"/>
  <c r="F56" i="3" s="1"/>
  <c r="N36" i="3"/>
  <c r="O36" i="3" s="1"/>
  <c r="C132" i="3"/>
  <c r="C109" i="3"/>
  <c r="F109" i="3" s="1"/>
  <c r="C58" i="3"/>
  <c r="F58" i="3" s="1"/>
  <c r="C106" i="3"/>
  <c r="F106" i="3" s="1"/>
  <c r="F117" i="3"/>
  <c r="F126" i="3"/>
  <c r="F111" i="3"/>
  <c r="J111" i="3" s="1"/>
  <c r="C60" i="3"/>
  <c r="F60" i="3" s="1"/>
  <c r="F43" i="3"/>
  <c r="H43" i="3" s="1"/>
  <c r="F69" i="3"/>
  <c r="F47" i="3"/>
  <c r="Y47" i="3" s="1"/>
  <c r="C74" i="3"/>
  <c r="F74" i="3" s="1"/>
  <c r="C138" i="3"/>
  <c r="F138" i="3" s="1"/>
  <c r="F39" i="3"/>
  <c r="H39" i="3" s="1"/>
  <c r="C89" i="3"/>
  <c r="F89" i="3" s="1"/>
  <c r="C61" i="3"/>
  <c r="F61" i="3" s="1"/>
  <c r="C48" i="3"/>
  <c r="F48" i="3" s="1"/>
  <c r="C40" i="3"/>
  <c r="F40" i="3" s="1"/>
  <c r="C38" i="3"/>
  <c r="F38" i="3" s="1"/>
  <c r="F87" i="3"/>
  <c r="H87" i="3" s="1"/>
  <c r="C90" i="3"/>
  <c r="F90" i="3" s="1"/>
  <c r="C49" i="3"/>
  <c r="F49" i="3" s="1"/>
  <c r="C64" i="3"/>
  <c r="F64" i="3" s="1"/>
  <c r="C114" i="3"/>
  <c r="F114" i="3" s="1"/>
  <c r="C113" i="3"/>
  <c r="F113" i="3" s="1"/>
  <c r="C72" i="3"/>
  <c r="F72" i="3" s="1"/>
  <c r="O35" i="3"/>
  <c r="F35" i="3"/>
  <c r="Y35" i="3" s="1"/>
  <c r="C65" i="3"/>
  <c r="F65" i="3" s="1"/>
  <c r="C46" i="3"/>
  <c r="F46" i="3" s="1"/>
  <c r="C44" i="3"/>
  <c r="F44" i="3" s="1"/>
  <c r="C77" i="3"/>
  <c r="F77" i="3" s="1"/>
  <c r="F127" i="3"/>
  <c r="H127" i="3" s="1"/>
  <c r="C128" i="3"/>
  <c r="F128" i="3" s="1"/>
  <c r="C86" i="3"/>
  <c r="F86" i="3" s="1"/>
  <c r="C104" i="3"/>
  <c r="F104" i="3" s="1"/>
  <c r="C85" i="3"/>
  <c r="F85" i="3" s="1"/>
  <c r="C116" i="3"/>
  <c r="F116" i="3" s="1"/>
  <c r="C130" i="3"/>
  <c r="F130" i="3" s="1"/>
  <c r="C36" i="3"/>
  <c r="F125" i="3"/>
  <c r="F88" i="3"/>
  <c r="F82" i="3"/>
  <c r="F103" i="3"/>
  <c r="J103" i="3" s="1"/>
  <c r="F97" i="3"/>
  <c r="F108" i="3"/>
  <c r="F67" i="3"/>
  <c r="J67" i="3" s="1"/>
  <c r="F92" i="3"/>
  <c r="F105" i="3"/>
  <c r="F129" i="3"/>
  <c r="J43" i="3"/>
  <c r="F124" i="3"/>
  <c r="P35" i="3"/>
  <c r="F96" i="3"/>
  <c r="F45" i="3"/>
  <c r="F107" i="3"/>
  <c r="Y107" i="3" s="1"/>
  <c r="F112" i="3"/>
  <c r="F62" i="3"/>
  <c r="F70" i="3"/>
  <c r="F142" i="3"/>
  <c r="F63" i="3"/>
  <c r="F93" i="3"/>
  <c r="J127" i="3"/>
  <c r="Y43" i="3"/>
  <c r="F50" i="3"/>
  <c r="F55" i="3"/>
  <c r="J55" i="3" s="1"/>
  <c r="F135" i="3"/>
  <c r="F41" i="3"/>
  <c r="F132" i="3"/>
  <c r="F120" i="3"/>
  <c r="Y39" i="3"/>
  <c r="F80" i="3"/>
  <c r="F91" i="3"/>
  <c r="F84" i="3"/>
  <c r="F95" i="3"/>
  <c r="F115" i="3"/>
  <c r="Y115" i="3" s="1"/>
  <c r="F76" i="3"/>
  <c r="H79" i="3"/>
  <c r="F81" i="3"/>
  <c r="F37" i="3"/>
  <c r="F134" i="3"/>
  <c r="F119" i="3"/>
  <c r="F75" i="3"/>
  <c r="F137" i="3"/>
  <c r="F51" i="3"/>
  <c r="F57" i="3"/>
  <c r="F110" i="3"/>
  <c r="F123" i="3"/>
  <c r="F42" i="3"/>
  <c r="F83" i="3"/>
  <c r="F139" i="3"/>
  <c r="B11" i="3"/>
  <c r="F36" i="3"/>
  <c r="F71" i="3"/>
  <c r="F78" i="3"/>
  <c r="F136" i="3"/>
  <c r="F54" i="3"/>
  <c r="F100" i="3"/>
  <c r="Y127" i="3" l="1"/>
  <c r="Y131" i="3"/>
  <c r="Q35" i="3"/>
  <c r="H99" i="3"/>
  <c r="J99" i="3"/>
  <c r="J131" i="3"/>
  <c r="J79" i="3"/>
  <c r="J59" i="3"/>
  <c r="Y59" i="3"/>
  <c r="H35" i="3"/>
  <c r="J35" i="3"/>
  <c r="P36" i="3"/>
  <c r="Q36" i="3" s="1"/>
  <c r="H67" i="3"/>
  <c r="Y67" i="3"/>
  <c r="Y111" i="3"/>
  <c r="J47" i="3"/>
  <c r="J39" i="3"/>
  <c r="H47" i="3"/>
  <c r="H111" i="3"/>
  <c r="Y103" i="3"/>
  <c r="J87" i="3"/>
  <c r="Y87" i="3"/>
  <c r="H103" i="3"/>
  <c r="H55" i="3"/>
  <c r="J63" i="3"/>
  <c r="H63" i="3"/>
  <c r="Y63" i="3"/>
  <c r="H107" i="3"/>
  <c r="J107" i="3"/>
  <c r="Y55" i="3"/>
  <c r="Y91" i="3"/>
  <c r="H91" i="3"/>
  <c r="J91" i="3"/>
  <c r="Y95" i="3"/>
  <c r="J95" i="3"/>
  <c r="H95" i="3"/>
  <c r="J135" i="3"/>
  <c r="H135" i="3"/>
  <c r="Y135" i="3"/>
  <c r="J115" i="3"/>
  <c r="H115" i="3"/>
  <c r="J71" i="3"/>
  <c r="H71" i="3"/>
  <c r="Y71" i="3"/>
  <c r="H51" i="3"/>
  <c r="J51" i="3"/>
  <c r="Y51" i="3"/>
  <c r="H123" i="3"/>
  <c r="Y123" i="3"/>
  <c r="J123" i="3"/>
  <c r="H83" i="3"/>
  <c r="Y83" i="3"/>
  <c r="J83" i="3"/>
  <c r="J139" i="3"/>
  <c r="H139" i="3"/>
  <c r="Y139" i="3"/>
  <c r="H119" i="3"/>
  <c r="J119" i="3"/>
  <c r="Y119" i="3"/>
  <c r="E98" i="3"/>
  <c r="E63" i="3"/>
  <c r="E78" i="3"/>
  <c r="E42" i="3"/>
  <c r="E70" i="3"/>
  <c r="E137" i="3"/>
  <c r="E72" i="3"/>
  <c r="E86" i="3"/>
  <c r="E88" i="3"/>
  <c r="E118" i="3"/>
  <c r="E104" i="3"/>
  <c r="E37" i="3"/>
  <c r="E39" i="3"/>
  <c r="E135" i="3"/>
  <c r="E136" i="3"/>
  <c r="E93" i="3"/>
  <c r="E35" i="3"/>
  <c r="R35" i="3" s="1"/>
  <c r="E56" i="3"/>
  <c r="E140" i="3"/>
  <c r="E114" i="3"/>
  <c r="E122" i="3"/>
  <c r="E112" i="3"/>
  <c r="E107" i="3"/>
  <c r="E141" i="3"/>
  <c r="E106" i="3"/>
  <c r="E40" i="3"/>
  <c r="E62" i="3"/>
  <c r="E48" i="3"/>
  <c r="E73" i="3"/>
  <c r="E105" i="3"/>
  <c r="E41" i="3"/>
  <c r="E49" i="3"/>
  <c r="E95" i="3"/>
  <c r="E79" i="3"/>
  <c r="E55" i="3"/>
  <c r="E81" i="3"/>
  <c r="E97" i="3"/>
  <c r="E133" i="3"/>
  <c r="E87" i="3"/>
  <c r="E132" i="3"/>
  <c r="E103" i="3"/>
  <c r="E74" i="3"/>
  <c r="E96" i="3"/>
  <c r="E58" i="3"/>
  <c r="E100" i="3"/>
  <c r="E108" i="3"/>
  <c r="E53" i="3"/>
  <c r="E127" i="3"/>
  <c r="E99" i="3"/>
  <c r="E117" i="3"/>
  <c r="E68" i="3"/>
  <c r="E69" i="3"/>
  <c r="E130" i="3"/>
  <c r="E67" i="3"/>
  <c r="E115" i="3"/>
  <c r="E43" i="3"/>
  <c r="E90" i="3"/>
  <c r="E66" i="3"/>
  <c r="E36" i="3"/>
  <c r="R36" i="3" s="1"/>
  <c r="E139" i="3"/>
  <c r="E124" i="3"/>
  <c r="E125" i="3"/>
  <c r="E59" i="3"/>
  <c r="E83" i="3"/>
  <c r="E61" i="3"/>
  <c r="E50" i="3"/>
  <c r="E113" i="3"/>
  <c r="E110" i="3"/>
  <c r="E64" i="3"/>
  <c r="E89" i="3"/>
  <c r="E138" i="3"/>
  <c r="E75" i="3"/>
  <c r="E119" i="3"/>
  <c r="E142" i="3"/>
  <c r="E126" i="3"/>
  <c r="E111" i="3"/>
  <c r="E60" i="3"/>
  <c r="E85" i="3"/>
  <c r="E71" i="3"/>
  <c r="E44" i="3"/>
  <c r="E101" i="3"/>
  <c r="E84" i="3"/>
  <c r="E51" i="3"/>
  <c r="E57" i="3"/>
  <c r="E77" i="3"/>
  <c r="E116" i="3"/>
  <c r="E47" i="3"/>
  <c r="E76" i="3"/>
  <c r="E46" i="3"/>
  <c r="E65" i="3"/>
  <c r="E82" i="3"/>
  <c r="E123" i="3"/>
  <c r="E91" i="3"/>
  <c r="E128" i="3"/>
  <c r="E121" i="3"/>
  <c r="E134" i="3"/>
  <c r="E45" i="3"/>
  <c r="E54" i="3"/>
  <c r="E80" i="3"/>
  <c r="E129" i="3"/>
  <c r="E109" i="3"/>
  <c r="E52" i="3"/>
  <c r="E92" i="3"/>
  <c r="E102" i="3"/>
  <c r="E120" i="3"/>
  <c r="E94" i="3"/>
  <c r="E38" i="3"/>
  <c r="E131" i="3"/>
  <c r="J75" i="3"/>
  <c r="H75" i="3"/>
  <c r="Y75" i="3"/>
  <c r="H33" i="3" l="1"/>
  <c r="X8" i="3" s="1"/>
  <c r="J33" i="3"/>
  <c r="X10" i="3" s="1"/>
  <c r="X11" i="3" l="1"/>
  <c r="K33" i="3"/>
  <c r="T18" i="3" l="1"/>
  <c r="T17" i="3" l="1"/>
  <c r="W10" i="3"/>
  <c r="M36" i="3" s="1"/>
  <c r="N37" i="3" s="1"/>
  <c r="P37" i="3" s="1"/>
  <c r="X18" i="3"/>
  <c r="AP18" i="3" s="1"/>
  <c r="O37" i="3" l="1"/>
  <c r="M37" i="3"/>
  <c r="M38" i="3" s="1"/>
  <c r="M39" i="3" s="1"/>
  <c r="T138" i="3"/>
  <c r="S138" i="3" s="1"/>
  <c r="T89" i="3"/>
  <c r="S89" i="3" s="1"/>
  <c r="T52" i="3"/>
  <c r="S52" i="3" s="1"/>
  <c r="T80" i="3"/>
  <c r="S80" i="3" s="1"/>
  <c r="T72" i="3"/>
  <c r="S72" i="3" s="1"/>
  <c r="T130" i="3"/>
  <c r="S130" i="3" s="1"/>
  <c r="T74" i="3"/>
  <c r="S74" i="3" s="1"/>
  <c r="T44" i="3"/>
  <c r="S44" i="3" s="1"/>
  <c r="T135" i="3"/>
  <c r="T69" i="3"/>
  <c r="S69" i="3" s="1"/>
  <c r="T65" i="3"/>
  <c r="S65" i="3" s="1"/>
  <c r="T98" i="3"/>
  <c r="S98" i="3" s="1"/>
  <c r="T75" i="3"/>
  <c r="T40" i="3"/>
  <c r="S40" i="3" s="1"/>
  <c r="T73" i="3"/>
  <c r="S73" i="3" s="1"/>
  <c r="T67" i="3"/>
  <c r="T60" i="3"/>
  <c r="S60" i="3" s="1"/>
  <c r="T42" i="3"/>
  <c r="S42" i="3" s="1"/>
  <c r="T49" i="3"/>
  <c r="S49" i="3" s="1"/>
  <c r="T92" i="3"/>
  <c r="S92" i="3" s="1"/>
  <c r="T53" i="3"/>
  <c r="S53" i="3" s="1"/>
  <c r="T90" i="3"/>
  <c r="S90" i="3" s="1"/>
  <c r="T128" i="3"/>
  <c r="S128" i="3" s="1"/>
  <c r="T120" i="3"/>
  <c r="S120" i="3" s="1"/>
  <c r="T79" i="3"/>
  <c r="T85" i="3"/>
  <c r="S85" i="3" s="1"/>
  <c r="T82" i="3"/>
  <c r="S82" i="3" s="1"/>
  <c r="T132" i="3"/>
  <c r="S132" i="3" s="1"/>
  <c r="T139" i="3"/>
  <c r="T35" i="3"/>
  <c r="T105" i="3"/>
  <c r="S105" i="3" s="1"/>
  <c r="T104" i="3"/>
  <c r="S104" i="3" s="1"/>
  <c r="T96" i="3"/>
  <c r="S96" i="3" s="1"/>
  <c r="T64" i="3"/>
  <c r="S64" i="3" s="1"/>
  <c r="T119" i="3"/>
  <c r="T122" i="3"/>
  <c r="S122" i="3" s="1"/>
  <c r="T46" i="3"/>
  <c r="S46" i="3" s="1"/>
  <c r="T113" i="3"/>
  <c r="S113" i="3" s="1"/>
  <c r="T108" i="3"/>
  <c r="S108" i="3" s="1"/>
  <c r="T134" i="3"/>
  <c r="S134" i="3" s="1"/>
  <c r="T54" i="3"/>
  <c r="S54" i="3" s="1"/>
  <c r="T129" i="3"/>
  <c r="S129" i="3" s="1"/>
  <c r="T83" i="3"/>
  <c r="T111" i="3"/>
  <c r="T112" i="3"/>
  <c r="S112" i="3" s="1"/>
  <c r="T37" i="3"/>
  <c r="S37" i="3" s="1"/>
  <c r="T71" i="3"/>
  <c r="T51" i="3"/>
  <c r="T117" i="3"/>
  <c r="S117" i="3" s="1"/>
  <c r="T109" i="3"/>
  <c r="S109" i="3" s="1"/>
  <c r="T136" i="3"/>
  <c r="S136" i="3" s="1"/>
  <c r="T57" i="3"/>
  <c r="S57" i="3" s="1"/>
  <c r="T55" i="3"/>
  <c r="T56" i="3"/>
  <c r="S56" i="3" s="1"/>
  <c r="T125" i="3"/>
  <c r="S125" i="3" s="1"/>
  <c r="T137" i="3"/>
  <c r="S137" i="3" s="1"/>
  <c r="T81" i="3"/>
  <c r="S81" i="3" s="1"/>
  <c r="T115" i="3"/>
  <c r="T107" i="3"/>
  <c r="T99" i="3"/>
  <c r="T127" i="3"/>
  <c r="T61" i="3"/>
  <c r="S61" i="3" s="1"/>
  <c r="T142" i="3"/>
  <c r="S142" i="3" s="1"/>
  <c r="T87" i="3"/>
  <c r="T66" i="3"/>
  <c r="S66" i="3" s="1"/>
  <c r="T76" i="3"/>
  <c r="S76" i="3" s="1"/>
  <c r="T114" i="3"/>
  <c r="S114" i="3" s="1"/>
  <c r="T50" i="3"/>
  <c r="S50" i="3" s="1"/>
  <c r="T39" i="3"/>
  <c r="T88" i="3"/>
  <c r="S88" i="3" s="1"/>
  <c r="T58" i="3"/>
  <c r="S58" i="3" s="1"/>
  <c r="T102" i="3"/>
  <c r="S102" i="3" s="1"/>
  <c r="T131" i="3"/>
  <c r="T121" i="3"/>
  <c r="S121" i="3" s="1"/>
  <c r="T141" i="3"/>
  <c r="S141" i="3" s="1"/>
  <c r="T41" i="3"/>
  <c r="S41" i="3" s="1"/>
  <c r="T62" i="3"/>
  <c r="S62" i="3" s="1"/>
  <c r="T103" i="3"/>
  <c r="T38" i="3"/>
  <c r="S38" i="3" s="1"/>
  <c r="T110" i="3"/>
  <c r="S110" i="3" s="1"/>
  <c r="T84" i="3"/>
  <c r="S84" i="3" s="1"/>
  <c r="T126" i="3"/>
  <c r="S126" i="3" s="1"/>
  <c r="T43" i="3"/>
  <c r="T97" i="3"/>
  <c r="S97" i="3" s="1"/>
  <c r="T68" i="3"/>
  <c r="S68" i="3" s="1"/>
  <c r="T100" i="3"/>
  <c r="S100" i="3" s="1"/>
  <c r="T118" i="3"/>
  <c r="S118" i="3" s="1"/>
  <c r="T95" i="3"/>
  <c r="T123" i="3"/>
  <c r="T86" i="3"/>
  <c r="S86" i="3" s="1"/>
  <c r="T133" i="3"/>
  <c r="S133" i="3" s="1"/>
  <c r="T63" i="3"/>
  <c r="T78" i="3"/>
  <c r="S78" i="3" s="1"/>
  <c r="T70" i="3"/>
  <c r="S70" i="3" s="1"/>
  <c r="T77" i="3"/>
  <c r="S77" i="3" s="1"/>
  <c r="T101" i="3"/>
  <c r="S101" i="3" s="1"/>
  <c r="T140" i="3"/>
  <c r="S140" i="3" s="1"/>
  <c r="T91" i="3"/>
  <c r="T93" i="3"/>
  <c r="S93" i="3" s="1"/>
  <c r="T48" i="3"/>
  <c r="S48" i="3" s="1"/>
  <c r="T36" i="3"/>
  <c r="S36" i="3" s="1"/>
  <c r="T106" i="3"/>
  <c r="S106" i="3" s="1"/>
  <c r="T45" i="3"/>
  <c r="S45" i="3" s="1"/>
  <c r="T124" i="3"/>
  <c r="S124" i="3" s="1"/>
  <c r="T47" i="3"/>
  <c r="T116" i="3"/>
  <c r="S116" i="3" s="1"/>
  <c r="T59" i="3"/>
  <c r="T94" i="3"/>
  <c r="S94" i="3" s="1"/>
  <c r="T21" i="3"/>
  <c r="U25" i="3" s="1"/>
  <c r="X17" i="3"/>
  <c r="Q37" i="3"/>
  <c r="R37" i="3" s="1"/>
  <c r="M40" i="3" l="1"/>
  <c r="M41" i="3" s="1"/>
  <c r="N38" i="3"/>
  <c r="S95" i="3"/>
  <c r="V95" i="3"/>
  <c r="W95" i="3" s="1"/>
  <c r="S51" i="3"/>
  <c r="V51" i="3"/>
  <c r="W51" i="3" s="1"/>
  <c r="S111" i="3"/>
  <c r="V111" i="3"/>
  <c r="W111" i="3" s="1"/>
  <c r="S59" i="3"/>
  <c r="V59" i="3"/>
  <c r="W59" i="3" s="1"/>
  <c r="V43" i="3"/>
  <c r="W43" i="3" s="1"/>
  <c r="S43" i="3"/>
  <c r="S107" i="3"/>
  <c r="V107" i="3"/>
  <c r="W107" i="3" s="1"/>
  <c r="V91" i="3"/>
  <c r="W91" i="3" s="1"/>
  <c r="S91" i="3"/>
  <c r="S103" i="3"/>
  <c r="V103" i="3"/>
  <c r="W103" i="3" s="1"/>
  <c r="S115" i="3"/>
  <c r="V115" i="3"/>
  <c r="W115" i="3" s="1"/>
  <c r="S35" i="3"/>
  <c r="T33" i="3"/>
  <c r="V35" i="3"/>
  <c r="S63" i="3"/>
  <c r="V63" i="3"/>
  <c r="W63" i="3" s="1"/>
  <c r="S87" i="3"/>
  <c r="V87" i="3"/>
  <c r="W87" i="3" s="1"/>
  <c r="S99" i="3"/>
  <c r="V99" i="3"/>
  <c r="W99" i="3" s="1"/>
  <c r="V67" i="3"/>
  <c r="W67" i="3" s="1"/>
  <c r="S67" i="3"/>
  <c r="V71" i="3"/>
  <c r="W71" i="3" s="1"/>
  <c r="S71" i="3"/>
  <c r="V83" i="3"/>
  <c r="W83" i="3" s="1"/>
  <c r="S83" i="3"/>
  <c r="S119" i="3"/>
  <c r="V119" i="3"/>
  <c r="W119" i="3" s="1"/>
  <c r="S47" i="3"/>
  <c r="V47" i="3"/>
  <c r="W47" i="3" s="1"/>
  <c r="S123" i="3"/>
  <c r="V123" i="3"/>
  <c r="W123" i="3" s="1"/>
  <c r="S131" i="3"/>
  <c r="V131" i="3"/>
  <c r="W131" i="3" s="1"/>
  <c r="V39" i="3"/>
  <c r="W39" i="3" s="1"/>
  <c r="S39" i="3"/>
  <c r="V127" i="3"/>
  <c r="W127" i="3" s="1"/>
  <c r="S127" i="3"/>
  <c r="V55" i="3"/>
  <c r="W55" i="3" s="1"/>
  <c r="S55" i="3"/>
  <c r="S139" i="3"/>
  <c r="V139" i="3"/>
  <c r="W139" i="3" s="1"/>
  <c r="S79" i="3"/>
  <c r="V79" i="3"/>
  <c r="W79" i="3" s="1"/>
  <c r="V75" i="3"/>
  <c r="W75" i="3" s="1"/>
  <c r="S75" i="3"/>
  <c r="V135" i="3"/>
  <c r="W135" i="3" s="1"/>
  <c r="S135" i="3"/>
  <c r="M42" i="3" l="1"/>
  <c r="N39" i="3"/>
  <c r="O38" i="3"/>
  <c r="P38" i="3"/>
  <c r="Q38" i="3" s="1"/>
  <c r="R38" i="3" s="1"/>
  <c r="W35" i="3"/>
  <c r="W33" i="3" s="1"/>
  <c r="U19" i="3" s="1"/>
  <c r="V33" i="3"/>
  <c r="S33" i="3"/>
  <c r="M43" i="3" l="1"/>
  <c r="O39" i="3"/>
  <c r="P39" i="3"/>
  <c r="N40" i="3"/>
  <c r="M44" i="3" l="1"/>
  <c r="O40" i="3"/>
  <c r="N41" i="3"/>
  <c r="P40" i="3"/>
  <c r="Q39" i="3"/>
  <c r="R39" i="3" s="1"/>
  <c r="M45" i="3" l="1"/>
  <c r="M46" i="3" s="1"/>
  <c r="Q40" i="3"/>
  <c r="R40" i="3" s="1"/>
  <c r="P41" i="3"/>
  <c r="O41" i="3"/>
  <c r="N42" i="3"/>
  <c r="M47" i="3" l="1"/>
  <c r="N43" i="3"/>
  <c r="O42" i="3"/>
  <c r="P42" i="3"/>
  <c r="Q41" i="3"/>
  <c r="R41" i="3" s="1"/>
  <c r="Q42" i="3" l="1"/>
  <c r="R42" i="3" s="1"/>
  <c r="M48" i="3"/>
  <c r="O43" i="3"/>
  <c r="N44" i="3"/>
  <c r="P43" i="3"/>
  <c r="M49" i="3" l="1"/>
  <c r="M50" i="3" s="1"/>
  <c r="M51" i="3" s="1"/>
  <c r="Q43" i="3"/>
  <c r="R43" i="3" s="1"/>
  <c r="P44" i="3"/>
  <c r="O44" i="3"/>
  <c r="N45" i="3"/>
  <c r="M52" i="3" l="1"/>
  <c r="M53" i="3" s="1"/>
  <c r="M54" i="3" s="1"/>
  <c r="P45" i="3"/>
  <c r="O45" i="3"/>
  <c r="N46" i="3"/>
  <c r="Q44" i="3"/>
  <c r="R44" i="3" s="1"/>
  <c r="M55" i="3" l="1"/>
  <c r="M56" i="3" s="1"/>
  <c r="M57" i="3" s="1"/>
  <c r="M58" i="3" s="1"/>
  <c r="M59" i="3" s="1"/>
  <c r="M60" i="3" s="1"/>
  <c r="M61" i="3" s="1"/>
  <c r="M62" i="3" s="1"/>
  <c r="M63" i="3" s="1"/>
  <c r="M64" i="3" s="1"/>
  <c r="M65" i="3" s="1"/>
  <c r="M66" i="3" s="1"/>
  <c r="M67" i="3" s="1"/>
  <c r="M68" i="3" s="1"/>
  <c r="M69" i="3" s="1"/>
  <c r="M70" i="3" s="1"/>
  <c r="M71" i="3" s="1"/>
  <c r="M72" i="3" s="1"/>
  <c r="M73" i="3" s="1"/>
  <c r="M74" i="3" s="1"/>
  <c r="M75" i="3" s="1"/>
  <c r="M76" i="3" s="1"/>
  <c r="M77" i="3" s="1"/>
  <c r="M78" i="3" s="1"/>
  <c r="M79" i="3" s="1"/>
  <c r="M80" i="3" s="1"/>
  <c r="M81" i="3" s="1"/>
  <c r="M82" i="3" s="1"/>
  <c r="M83" i="3" s="1"/>
  <c r="M84" i="3" s="1"/>
  <c r="M85" i="3" s="1"/>
  <c r="M86" i="3" s="1"/>
  <c r="M87" i="3" s="1"/>
  <c r="M88" i="3" s="1"/>
  <c r="M89" i="3" s="1"/>
  <c r="M90" i="3" s="1"/>
  <c r="M91" i="3" s="1"/>
  <c r="M92" i="3" s="1"/>
  <c r="M93" i="3" s="1"/>
  <c r="M94" i="3" s="1"/>
  <c r="M95" i="3" s="1"/>
  <c r="M96" i="3" s="1"/>
  <c r="M97" i="3" s="1"/>
  <c r="M98" i="3" s="1"/>
  <c r="M99" i="3" s="1"/>
  <c r="M100" i="3" s="1"/>
  <c r="M101" i="3" s="1"/>
  <c r="M102" i="3" s="1"/>
  <c r="M103" i="3" s="1"/>
  <c r="M104" i="3" s="1"/>
  <c r="M105" i="3" s="1"/>
  <c r="M106" i="3" s="1"/>
  <c r="M107" i="3" s="1"/>
  <c r="M108" i="3" s="1"/>
  <c r="M109" i="3" s="1"/>
  <c r="M110" i="3" s="1"/>
  <c r="M111" i="3" s="1"/>
  <c r="M112" i="3" s="1"/>
  <c r="M113" i="3" s="1"/>
  <c r="M114" i="3" s="1"/>
  <c r="M115" i="3" s="1"/>
  <c r="M116" i="3" s="1"/>
  <c r="M117" i="3" s="1"/>
  <c r="M118" i="3" s="1"/>
  <c r="M119" i="3" s="1"/>
  <c r="M120" i="3" s="1"/>
  <c r="M121" i="3" s="1"/>
  <c r="M122" i="3" s="1"/>
  <c r="M123" i="3" s="1"/>
  <c r="M124" i="3" s="1"/>
  <c r="M125" i="3" s="1"/>
  <c r="M126" i="3" s="1"/>
  <c r="M127" i="3" s="1"/>
  <c r="M128" i="3" s="1"/>
  <c r="M129" i="3" s="1"/>
  <c r="M130" i="3" s="1"/>
  <c r="M131" i="3" s="1"/>
  <c r="M132" i="3" s="1"/>
  <c r="M133" i="3" s="1"/>
  <c r="M134" i="3" s="1"/>
  <c r="M135" i="3" s="1"/>
  <c r="M136" i="3" s="1"/>
  <c r="M137" i="3" s="1"/>
  <c r="M138" i="3" s="1"/>
  <c r="M139" i="3" s="1"/>
  <c r="M140" i="3" s="1"/>
  <c r="M141" i="3" s="1"/>
  <c r="M142" i="3" s="1"/>
  <c r="M33" i="3" s="1"/>
  <c r="N47" i="3"/>
  <c r="O46" i="3"/>
  <c r="P46" i="3"/>
  <c r="Q45" i="3"/>
  <c r="R45" i="3" s="1"/>
  <c r="P47" i="3" l="1"/>
  <c r="N48" i="3"/>
  <c r="O47" i="3"/>
  <c r="Q46" i="3"/>
  <c r="R46" i="3" s="1"/>
  <c r="Q47" i="3" l="1"/>
  <c r="R47" i="3" s="1"/>
  <c r="P48" i="3"/>
  <c r="O48" i="3"/>
  <c r="N49" i="3"/>
  <c r="Q48" i="3" l="1"/>
  <c r="R48" i="3" s="1"/>
  <c r="O49" i="3"/>
  <c r="N50" i="3"/>
  <c r="P49" i="3"/>
  <c r="Q49" i="3" l="1"/>
  <c r="R49" i="3" s="1"/>
  <c r="O50" i="3"/>
  <c r="N51" i="3"/>
  <c r="P50" i="3"/>
  <c r="O51" i="3" l="1"/>
  <c r="N52" i="3"/>
  <c r="P51" i="3"/>
  <c r="Q50" i="3"/>
  <c r="R50" i="3" s="1"/>
  <c r="Q51" i="3" l="1"/>
  <c r="R51" i="3" s="1"/>
  <c r="O52" i="3"/>
  <c r="N53" i="3"/>
  <c r="P52" i="3"/>
  <c r="P53" i="3" l="1"/>
  <c r="N54" i="3"/>
  <c r="O53" i="3"/>
  <c r="Q52" i="3"/>
  <c r="R52" i="3" s="1"/>
  <c r="Q53" i="3" l="1"/>
  <c r="R53" i="3" s="1"/>
  <c r="O54" i="3"/>
  <c r="P54" i="3"/>
  <c r="N55" i="3"/>
  <c r="Q54" i="3" l="1"/>
  <c r="R54" i="3" s="1"/>
  <c r="P55" i="3"/>
  <c r="O55" i="3"/>
  <c r="N56" i="3"/>
  <c r="N57" i="3" l="1"/>
  <c r="P56" i="3"/>
  <c r="O56" i="3"/>
  <c r="Q55" i="3"/>
  <c r="R55" i="3" s="1"/>
  <c r="Q56" i="3" l="1"/>
  <c r="R56" i="3" s="1"/>
  <c r="N58" i="3"/>
  <c r="P57" i="3"/>
  <c r="O57" i="3"/>
  <c r="Q57" i="3" l="1"/>
  <c r="R57" i="3" s="1"/>
  <c r="P58" i="3"/>
  <c r="N59" i="3"/>
  <c r="O58" i="3"/>
  <c r="O59" i="3" l="1"/>
  <c r="P59" i="3"/>
  <c r="N60" i="3"/>
  <c r="Q58" i="3"/>
  <c r="R58" i="3" s="1"/>
  <c r="O60" i="3" l="1"/>
  <c r="N61" i="3"/>
  <c r="P60" i="3"/>
  <c r="Q59" i="3"/>
  <c r="R59" i="3" s="1"/>
  <c r="Q60" i="3" l="1"/>
  <c r="R60" i="3" s="1"/>
  <c r="N62" i="3"/>
  <c r="P61" i="3"/>
  <c r="O61" i="3"/>
  <c r="Q61" i="3" l="1"/>
  <c r="R61" i="3" s="1"/>
  <c r="O62" i="3"/>
  <c r="N63" i="3"/>
  <c r="P62" i="3"/>
  <c r="Q62" i="3" s="1"/>
  <c r="R62" i="3" s="1"/>
  <c r="N64" i="3" l="1"/>
  <c r="P63" i="3"/>
  <c r="O63" i="3"/>
  <c r="Q63" i="3" l="1"/>
  <c r="R63" i="3" s="1"/>
  <c r="N65" i="3"/>
  <c r="P64" i="3"/>
  <c r="O64" i="3"/>
  <c r="Q64" i="3" l="1"/>
  <c r="R64" i="3" s="1"/>
  <c r="O65" i="3"/>
  <c r="P65" i="3"/>
  <c r="N66" i="3"/>
  <c r="Q65" i="3" l="1"/>
  <c r="R65" i="3" s="1"/>
  <c r="P66" i="3"/>
  <c r="O66" i="3"/>
  <c r="N67" i="3"/>
  <c r="N68" i="3" l="1"/>
  <c r="O67" i="3"/>
  <c r="P67" i="3"/>
  <c r="Q66" i="3"/>
  <c r="R66" i="3" s="1"/>
  <c r="Q67" i="3" l="1"/>
  <c r="R67" i="3" s="1"/>
  <c r="N69" i="3"/>
  <c r="O68" i="3"/>
  <c r="P68" i="3"/>
  <c r="Q68" i="3" l="1"/>
  <c r="R68" i="3" s="1"/>
  <c r="P69" i="3"/>
  <c r="O69" i="3"/>
  <c r="N70" i="3"/>
  <c r="P70" i="3" l="1"/>
  <c r="O70" i="3"/>
  <c r="N71" i="3"/>
  <c r="Q69" i="3"/>
  <c r="R69" i="3" s="1"/>
  <c r="P71" i="3" l="1"/>
  <c r="O71" i="3"/>
  <c r="N72" i="3"/>
  <c r="Q70" i="3"/>
  <c r="R70" i="3" s="1"/>
  <c r="O72" i="3" l="1"/>
  <c r="N73" i="3"/>
  <c r="P72" i="3"/>
  <c r="Q71" i="3"/>
  <c r="R71" i="3" s="1"/>
  <c r="Q72" i="3" l="1"/>
  <c r="R72" i="3" s="1"/>
  <c r="P73" i="3"/>
  <c r="N74" i="3"/>
  <c r="O73" i="3"/>
  <c r="N75" i="3" l="1"/>
  <c r="P74" i="3"/>
  <c r="O74" i="3"/>
  <c r="Q73" i="3"/>
  <c r="R73" i="3" s="1"/>
  <c r="Q74" i="3" l="1"/>
  <c r="R74" i="3" s="1"/>
  <c r="N76" i="3"/>
  <c r="O75" i="3"/>
  <c r="P75" i="3"/>
  <c r="Q75" i="3" l="1"/>
  <c r="R75" i="3" s="1"/>
  <c r="O76" i="3"/>
  <c r="P76" i="3"/>
  <c r="N77" i="3"/>
  <c r="Q76" i="3" l="1"/>
  <c r="R76" i="3" s="1"/>
  <c r="P77" i="3"/>
  <c r="N78" i="3"/>
  <c r="O77" i="3"/>
  <c r="N79" i="3" l="1"/>
  <c r="O78" i="3"/>
  <c r="P78" i="3"/>
  <c r="Q77" i="3"/>
  <c r="R77" i="3" s="1"/>
  <c r="Q78" i="3" l="1"/>
  <c r="R78" i="3" s="1"/>
  <c r="P79" i="3"/>
  <c r="N80" i="3"/>
  <c r="O79" i="3"/>
  <c r="P80" i="3" l="1"/>
  <c r="N81" i="3"/>
  <c r="O80" i="3"/>
  <c r="Q79" i="3"/>
  <c r="R79" i="3" s="1"/>
  <c r="O81" i="3" l="1"/>
  <c r="N82" i="3"/>
  <c r="P81" i="3"/>
  <c r="Q80" i="3"/>
  <c r="R80" i="3" s="1"/>
  <c r="Q81" i="3" l="1"/>
  <c r="R81" i="3" s="1"/>
  <c r="O82" i="3"/>
  <c r="N83" i="3"/>
  <c r="P82" i="3"/>
  <c r="Q82" i="3" s="1"/>
  <c r="R82" i="3" s="1"/>
  <c r="O83" i="3" l="1"/>
  <c r="P83" i="3"/>
  <c r="N84" i="3"/>
  <c r="Q83" i="3" l="1"/>
  <c r="R83" i="3" s="1"/>
  <c r="O84" i="3"/>
  <c r="N85" i="3"/>
  <c r="P84" i="3"/>
  <c r="Q84" i="3" l="1"/>
  <c r="R84" i="3" s="1"/>
  <c r="P85" i="3"/>
  <c r="O85" i="3"/>
  <c r="N86" i="3"/>
  <c r="O86" i="3" l="1"/>
  <c r="P86" i="3"/>
  <c r="N87" i="3"/>
  <c r="Q85" i="3"/>
  <c r="R85" i="3" s="1"/>
  <c r="Q86" i="3" l="1"/>
  <c r="R86" i="3" s="1"/>
  <c r="P87" i="3"/>
  <c r="O87" i="3"/>
  <c r="N88" i="3"/>
  <c r="N89" i="3" l="1"/>
  <c r="O88" i="3"/>
  <c r="P88" i="3"/>
  <c r="Q87" i="3"/>
  <c r="R87" i="3" s="1"/>
  <c r="Q88" i="3" l="1"/>
  <c r="R88" i="3" s="1"/>
  <c r="O89" i="3"/>
  <c r="N90" i="3"/>
  <c r="P89" i="3"/>
  <c r="Q89" i="3" l="1"/>
  <c r="R89" i="3" s="1"/>
  <c r="O90" i="3"/>
  <c r="P90" i="3"/>
  <c r="N91" i="3"/>
  <c r="Q90" i="3" l="1"/>
  <c r="R90" i="3" s="1"/>
  <c r="P91" i="3"/>
  <c r="O91" i="3"/>
  <c r="N92" i="3"/>
  <c r="P92" i="3" l="1"/>
  <c r="O92" i="3"/>
  <c r="N93" i="3"/>
  <c r="Q91" i="3"/>
  <c r="R91" i="3" s="1"/>
  <c r="O93" i="3" l="1"/>
  <c r="N94" i="3"/>
  <c r="P93" i="3"/>
  <c r="Q92" i="3"/>
  <c r="R92" i="3" s="1"/>
  <c r="Q93" i="3" l="1"/>
  <c r="R93" i="3" s="1"/>
  <c r="P94" i="3"/>
  <c r="N95" i="3"/>
  <c r="O94" i="3"/>
  <c r="P95" i="3" l="1"/>
  <c r="O95" i="3"/>
  <c r="N96" i="3"/>
  <c r="Q94" i="3"/>
  <c r="R94" i="3" s="1"/>
  <c r="P96" i="3" l="1"/>
  <c r="N97" i="3"/>
  <c r="O96" i="3"/>
  <c r="Q95" i="3"/>
  <c r="R95" i="3" s="1"/>
  <c r="N98" i="3" l="1"/>
  <c r="O97" i="3"/>
  <c r="P97" i="3"/>
  <c r="Q97" i="3" s="1"/>
  <c r="R97" i="3" s="1"/>
  <c r="Q96" i="3"/>
  <c r="R96" i="3" s="1"/>
  <c r="N99" i="3" l="1"/>
  <c r="P98" i="3"/>
  <c r="O98" i="3"/>
  <c r="Q98" i="3" l="1"/>
  <c r="R98" i="3" s="1"/>
  <c r="N100" i="3"/>
  <c r="O99" i="3"/>
  <c r="P99" i="3"/>
  <c r="Q99" i="3" l="1"/>
  <c r="R99" i="3" s="1"/>
  <c r="P100" i="3"/>
  <c r="O100" i="3"/>
  <c r="N101" i="3"/>
  <c r="P101" i="3" l="1"/>
  <c r="O101" i="3"/>
  <c r="N102" i="3"/>
  <c r="Q100" i="3"/>
  <c r="R100" i="3" s="1"/>
  <c r="Q101" i="3" l="1"/>
  <c r="R101" i="3" s="1"/>
  <c r="N103" i="3"/>
  <c r="P102" i="3"/>
  <c r="O102" i="3"/>
  <c r="Q102" i="3" l="1"/>
  <c r="R102" i="3" s="1"/>
  <c r="N104" i="3"/>
  <c r="O103" i="3"/>
  <c r="P103" i="3"/>
  <c r="Q103" i="3" l="1"/>
  <c r="R103" i="3" s="1"/>
  <c r="O104" i="3"/>
  <c r="N105" i="3"/>
  <c r="P104" i="3"/>
  <c r="Q104" i="3" l="1"/>
  <c r="R104" i="3" s="1"/>
  <c r="O105" i="3"/>
  <c r="N106" i="3"/>
  <c r="P105" i="3"/>
  <c r="Q105" i="3" s="1"/>
  <c r="R105" i="3" s="1"/>
  <c r="N107" i="3" l="1"/>
  <c r="P106" i="3"/>
  <c r="O106" i="3"/>
  <c r="Q106" i="3" l="1"/>
  <c r="R106" i="3" s="1"/>
  <c r="N108" i="3"/>
  <c r="P107" i="3"/>
  <c r="O107" i="3"/>
  <c r="Q107" i="3" l="1"/>
  <c r="R107" i="3" s="1"/>
  <c r="P108" i="3"/>
  <c r="N109" i="3"/>
  <c r="O108" i="3"/>
  <c r="N110" i="3" l="1"/>
  <c r="O109" i="3"/>
  <c r="P109" i="3"/>
  <c r="Q108" i="3"/>
  <c r="R108" i="3" s="1"/>
  <c r="Q109" i="3" l="1"/>
  <c r="R109" i="3" s="1"/>
  <c r="O110" i="3"/>
  <c r="P110" i="3"/>
  <c r="N111" i="3"/>
  <c r="Q110" i="3" l="1"/>
  <c r="R110" i="3" s="1"/>
  <c r="O111" i="3"/>
  <c r="P111" i="3"/>
  <c r="N112" i="3"/>
  <c r="Q111" i="3" l="1"/>
  <c r="R111" i="3" s="1"/>
  <c r="N113" i="3"/>
  <c r="O112" i="3"/>
  <c r="P112" i="3"/>
  <c r="Q112" i="3" l="1"/>
  <c r="R112" i="3" s="1"/>
  <c r="O113" i="3"/>
  <c r="P113" i="3"/>
  <c r="N114" i="3"/>
  <c r="Q113" i="3" l="1"/>
  <c r="R113" i="3" s="1"/>
  <c r="O114" i="3"/>
  <c r="N115" i="3"/>
  <c r="P114" i="3"/>
  <c r="Q114" i="3" l="1"/>
  <c r="R114" i="3" s="1"/>
  <c r="O115" i="3"/>
  <c r="P115" i="3"/>
  <c r="N116" i="3"/>
  <c r="Q115" i="3" l="1"/>
  <c r="R115" i="3" s="1"/>
  <c r="O116" i="3"/>
  <c r="P116" i="3"/>
  <c r="N117" i="3"/>
  <c r="Q116" i="3" l="1"/>
  <c r="R116" i="3" s="1"/>
  <c r="O117" i="3"/>
  <c r="N118" i="3"/>
  <c r="P117" i="3"/>
  <c r="Q117" i="3" l="1"/>
  <c r="R117" i="3" s="1"/>
  <c r="O118" i="3"/>
  <c r="N119" i="3"/>
  <c r="P118" i="3"/>
  <c r="Q118" i="3" l="1"/>
  <c r="R118" i="3" s="1"/>
  <c r="O119" i="3"/>
  <c r="P119" i="3"/>
  <c r="N120" i="3"/>
  <c r="Q119" i="3" l="1"/>
  <c r="R119" i="3" s="1"/>
  <c r="O120" i="3"/>
  <c r="P120" i="3"/>
  <c r="N121" i="3"/>
  <c r="Q120" i="3" l="1"/>
  <c r="R120" i="3" s="1"/>
  <c r="P121" i="3"/>
  <c r="O121" i="3"/>
  <c r="N122" i="3"/>
  <c r="O122" i="3" l="1"/>
  <c r="P122" i="3"/>
  <c r="N123" i="3"/>
  <c r="Q121" i="3"/>
  <c r="R121" i="3" s="1"/>
  <c r="Q122" i="3" l="1"/>
  <c r="R122" i="3" s="1"/>
  <c r="P123" i="3"/>
  <c r="N124" i="3"/>
  <c r="O123" i="3"/>
  <c r="O124" i="3" l="1"/>
  <c r="P124" i="3"/>
  <c r="N125" i="3"/>
  <c r="Q123" i="3"/>
  <c r="R123" i="3" s="1"/>
  <c r="Q124" i="3" l="1"/>
  <c r="R124" i="3" s="1"/>
  <c r="P125" i="3"/>
  <c r="N126" i="3"/>
  <c r="O125" i="3"/>
  <c r="N127" i="3" l="1"/>
  <c r="P126" i="3"/>
  <c r="O126" i="3"/>
  <c r="Q125" i="3"/>
  <c r="R125" i="3" s="1"/>
  <c r="Q126" i="3" l="1"/>
  <c r="R126" i="3" s="1"/>
  <c r="P127" i="3"/>
  <c r="N128" i="3"/>
  <c r="O127" i="3"/>
  <c r="N129" i="3" l="1"/>
  <c r="O128" i="3"/>
  <c r="P128" i="3"/>
  <c r="Q127" i="3"/>
  <c r="R127" i="3" s="1"/>
  <c r="Q128" i="3" l="1"/>
  <c r="R128" i="3" s="1"/>
  <c r="P129" i="3"/>
  <c r="O129" i="3"/>
  <c r="N130" i="3"/>
  <c r="N131" i="3" l="1"/>
  <c r="O130" i="3"/>
  <c r="P130" i="3"/>
  <c r="Q129" i="3"/>
  <c r="R129" i="3" s="1"/>
  <c r="Q130" i="3" l="1"/>
  <c r="R130" i="3" s="1"/>
  <c r="N132" i="3"/>
  <c r="O131" i="3"/>
  <c r="P131" i="3"/>
  <c r="Q131" i="3" s="1"/>
  <c r="R131" i="3" s="1"/>
  <c r="P132" i="3" l="1"/>
  <c r="N133" i="3"/>
  <c r="O132" i="3"/>
  <c r="O133" i="3" l="1"/>
  <c r="N134" i="3"/>
  <c r="P133" i="3"/>
  <c r="Q132" i="3"/>
  <c r="R132" i="3" s="1"/>
  <c r="Q133" i="3" l="1"/>
  <c r="R133" i="3" s="1"/>
  <c r="P134" i="3"/>
  <c r="O134" i="3"/>
  <c r="N135" i="3"/>
  <c r="P135" i="3" l="1"/>
  <c r="O135" i="3"/>
  <c r="N136" i="3"/>
  <c r="Q134" i="3"/>
  <c r="R134" i="3" s="1"/>
  <c r="P136" i="3" l="1"/>
  <c r="O136" i="3"/>
  <c r="N137" i="3"/>
  <c r="Q135" i="3"/>
  <c r="R135" i="3" s="1"/>
  <c r="P137" i="3" l="1"/>
  <c r="N138" i="3"/>
  <c r="O137" i="3"/>
  <c r="Q136" i="3"/>
  <c r="R136" i="3" s="1"/>
  <c r="N139" i="3" l="1"/>
  <c r="O138" i="3"/>
  <c r="P138" i="3"/>
  <c r="Q137" i="3"/>
  <c r="R137" i="3" s="1"/>
  <c r="Q138" i="3" l="1"/>
  <c r="R138" i="3" s="1"/>
  <c r="O139" i="3"/>
  <c r="P139" i="3"/>
  <c r="N140" i="3"/>
  <c r="Q139" i="3" l="1"/>
  <c r="R139" i="3" s="1"/>
  <c r="N141" i="3"/>
  <c r="O140" i="3"/>
  <c r="P140" i="3"/>
  <c r="N142" i="3" l="1"/>
  <c r="O141" i="3"/>
  <c r="P141" i="3"/>
  <c r="Q140" i="3"/>
  <c r="R140" i="3" s="1"/>
  <c r="P142" i="3" l="1"/>
  <c r="O142" i="3"/>
  <c r="O33" i="3" s="1"/>
  <c r="Q141" i="3"/>
  <c r="R141" i="3" s="1"/>
  <c r="P33" i="3" l="1"/>
  <c r="Q142" i="3"/>
  <c r="R142" i="3" l="1"/>
  <c r="R33" i="3" s="1"/>
  <c r="U18" i="3" s="1"/>
  <c r="U17" i="3" s="1"/>
  <c r="Q33" i="3"/>
  <c r="U21" i="3" l="1"/>
  <c r="AD9" i="3"/>
  <c r="X25" i="3" l="1"/>
  <c r="U22" i="3"/>
  <c r="AP2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W85" authorId="0" shapeId="0" xr:uid="{00000000-0006-0000-0000-000001000000}">
      <text>
        <r>
          <rPr>
            <sz val="9"/>
            <color indexed="81"/>
            <rFont val="Tahoma"/>
            <family val="2"/>
          </rPr>
          <t xml:space="preserve">Dla przedziału &lt;50;400) - jednostkowe nakłady na instalację referencyjną stałe jak dla wartości 50 GWh/r
</t>
        </r>
      </text>
    </comment>
  </commentList>
</comments>
</file>

<file path=xl/sharedStrings.xml><?xml version="1.0" encoding="utf-8"?>
<sst xmlns="http://schemas.openxmlformats.org/spreadsheetml/2006/main" count="244" uniqueCount="112">
  <si>
    <t>Kwota</t>
  </si>
  <si>
    <t>mikro</t>
  </si>
  <si>
    <t>MSP</t>
  </si>
  <si>
    <t>Czy dofinansowanie jest pomocą publiczną</t>
  </si>
  <si>
    <t>TAK</t>
  </si>
  <si>
    <t>Koszty kwalifikowalne POIS</t>
  </si>
  <si>
    <t>Kwota dysk.</t>
  </si>
  <si>
    <t>Koszty</t>
  </si>
  <si>
    <t>Dotacja UE</t>
  </si>
  <si>
    <t>Łączna pomoc UE</t>
  </si>
  <si>
    <t>NIE</t>
  </si>
  <si>
    <t xml:space="preserve">Korzyści </t>
  </si>
  <si>
    <t>Koszty - korzyści</t>
  </si>
  <si>
    <t>Data</t>
  </si>
  <si>
    <t>EDB</t>
  </si>
  <si>
    <t>Stopa bazowa</t>
  </si>
  <si>
    <t>Koszty kwalifikowalne</t>
  </si>
  <si>
    <t>Wysoki</t>
  </si>
  <si>
    <t>Stopa dyskonta</t>
  </si>
  <si>
    <t>Dofinansowanie UE</t>
  </si>
  <si>
    <t>Dobry</t>
  </si>
  <si>
    <t>Rating</t>
  </si>
  <si>
    <t>Zadowalający</t>
  </si>
  <si>
    <t xml:space="preserve">   Pomoc zwrotna</t>
  </si>
  <si>
    <t>Marża</t>
  </si>
  <si>
    <t>Niski</t>
  </si>
  <si>
    <t>Stopa referencyjna</t>
  </si>
  <si>
    <t>Inna pomoc</t>
  </si>
  <si>
    <t>intensywność</t>
  </si>
  <si>
    <t>Zły/Trudności fin.</t>
  </si>
  <si>
    <t xml:space="preserve">Stopa oprocentowania pomocy zwrotnej </t>
  </si>
  <si>
    <t>Łączna pomoc</t>
  </si>
  <si>
    <t>z tego:</t>
  </si>
  <si>
    <t>pomoc na EE</t>
  </si>
  <si>
    <t>Premia inwestycyjna</t>
  </si>
  <si>
    <t>pomoc na OZE</t>
  </si>
  <si>
    <t>Pożyczka</t>
  </si>
  <si>
    <t>Rok</t>
  </si>
  <si>
    <t>Kwart.</t>
  </si>
  <si>
    <t>nr_kwart</t>
  </si>
  <si>
    <t>wsk.dysk_kw.</t>
  </si>
  <si>
    <t>wsk.dysk_r.</t>
  </si>
  <si>
    <t>koszty_dysk</t>
  </si>
  <si>
    <t>Korzyści</t>
  </si>
  <si>
    <t>korzyści_dysk</t>
  </si>
  <si>
    <t>Wypłaty</t>
  </si>
  <si>
    <t>Spłaty</t>
  </si>
  <si>
    <t>Spłaty - umorz.</t>
  </si>
  <si>
    <t>Zadłużenie</t>
  </si>
  <si>
    <t>Odsetki poż.</t>
  </si>
  <si>
    <t>Odsetki ref.</t>
  </si>
  <si>
    <t>Odsetki_różn.</t>
  </si>
  <si>
    <t>Odsetki_różn_dysk</t>
  </si>
  <si>
    <t>Spłaty pomniejszone o premię inwestycyjną</t>
  </si>
  <si>
    <t>umorz_r</t>
  </si>
  <si>
    <t>umorz_r_dysk</t>
  </si>
  <si>
    <t>I</t>
  </si>
  <si>
    <t>II</t>
  </si>
  <si>
    <t>III</t>
  </si>
  <si>
    <t>IV</t>
  </si>
  <si>
    <t>Intensywność łącznej pomocy</t>
  </si>
  <si>
    <t xml:space="preserve">Max intensywność pomocy </t>
  </si>
  <si>
    <t>W tabeli poniżej należy wpisać koszty w złotych, bez VAT (chyba że wnioskodawca nie ma możliwości odzyskania lub odliczenia VAT)</t>
  </si>
  <si>
    <t>Kwota jako % kosztów kwal.</t>
  </si>
  <si>
    <t xml:space="preserve">      Premia inwestycyjna</t>
  </si>
  <si>
    <t>INSTRUKCJA</t>
  </si>
  <si>
    <t>Tytuł przedsięwzięcia:</t>
  </si>
  <si>
    <t>Element przedsięwzięcia:</t>
  </si>
  <si>
    <t>Dany element przedsięwzięcia będzie wykorzystywał wyłącznie odnawialne źródła energii (w tym kogenerację z OZE), ciepło odpadowe lub ich połączenie?</t>
  </si>
  <si>
    <t>Nazwa wnioskodawcy:</t>
  </si>
  <si>
    <t>Instalacja wytwórcza</t>
  </si>
  <si>
    <t xml:space="preserve">Pomoc na inwestycje służące wytwarzaniu energii z odnawialnych źródeł energii </t>
  </si>
  <si>
    <t>Magazyn ciepła</t>
  </si>
  <si>
    <t xml:space="preserve">Pomoc na inwestycje w efektywny energetycznie system ciepłowniczy i chłodniczy	</t>
  </si>
  <si>
    <t xml:space="preserve">         - czy instalacja wytwórcza będzie wykorzystywać wyłącznie OZE, ciepło odpadowe lub ich połączenie?</t>
  </si>
  <si>
    <t xml:space="preserve">         - czy magazyn ciepła będzie wykorzystywać wyłącznie OZE, ciepło odpadowe lub ich połączenie?</t>
  </si>
  <si>
    <t>wyłącznie OZE i ciepło odpadowe</t>
  </si>
  <si>
    <t>NIE DOTYCZY</t>
  </si>
  <si>
    <t xml:space="preserve">Zestawienie kosztów kwalifikujących się do pomocy wraz z wyliczeniem maksymalnej wartości pomocy publicznej
- Program priorytetowy „Ciepłownictwo Powiatowe” </t>
  </si>
  <si>
    <t xml:space="preserve"> W przypadku pomocy na inwestycje w efektywny energetycznie system ciepłowniczy i chłodniczy, przeznaczonej na instalację wytwórczą i/lub magazyn ciepła:</t>
  </si>
  <si>
    <t>Pomoc na inwestycje służące wytwarzaniu energii w wysokosprawnej kogeneracji wykorzystujące gaz ziemny</t>
  </si>
  <si>
    <t>Zadanie nr … - ...</t>
  </si>
  <si>
    <t>* Do objęcia pomocą kwalifikują się koszty spełniające łącznie poniższe warunki:
   - są ponoszone po dniu złożeniu wniosku (jako dzień poniesienia kosztu należy rozumieć dzień, w którym 
     wnioskodawca zobowiązał się do poniesienia kosztu),
   - są zgodne z zasadami kwalifikowalności kosztów w ramach programu priorytetowego "Ciepłownictwo powiatowe".</t>
  </si>
  <si>
    <t>W arkuszu "Koszty"  komórki szare są zablokowane do edycji. Do wypełnienia przeznaczone są komórki białe.</t>
  </si>
  <si>
    <t>Wielkość przedsiębiorstwa</t>
  </si>
  <si>
    <t>duże</t>
  </si>
  <si>
    <t>średnie</t>
  </si>
  <si>
    <t>małe</t>
  </si>
  <si>
    <t>Instalacja wytwórcza, która nie będzie wykorzystywać  wyłącznie: OZE, ciepła odpadowego lub ich połączenia</t>
  </si>
  <si>
    <t>Instalacja wytwórcza, która będzie wykorzystywać  wyłącznie OZE, ciepło odpadowe lub ich połączenie</t>
  </si>
  <si>
    <t>Magazyn ciepła, który będzie wykorzystywać  wyłącznie OZE, ciepło odpadowe lub ich połączenie</t>
  </si>
  <si>
    <t>Magazyn ciepła, który nie będzie wykorzystywać  wyłącznie: OZE, ciepła odpadowego lub ich połączenia</t>
  </si>
  <si>
    <r>
      <t xml:space="preserve">W wierszu 10 należy wybrać wielkość przedsiębiorstwa, tj. duże, średnie, małe lub </t>
    </r>
    <r>
      <rPr>
        <sz val="11"/>
        <rFont val="Arial"/>
        <family val="2"/>
        <charset val="238"/>
      </rPr>
      <t>mikro</t>
    </r>
    <r>
      <rPr>
        <sz val="11"/>
        <color indexed="8"/>
        <rFont val="Arial"/>
        <family val="2"/>
        <charset val="238"/>
      </rPr>
      <t xml:space="preserve"> - zgodnie z definicją zawartą w załączniku I do </t>
    </r>
    <r>
      <rPr>
        <i/>
        <sz val="11"/>
        <color indexed="8"/>
        <rFont val="Arial"/>
        <family val="2"/>
        <charset val="238"/>
      </rPr>
      <t>rozporządzenia Komisji (UE) Nr 651/2014 z dnia 17 czerwca 2014 r. uznającego niektóre rodzaje pomocy za zgodne z rynkiem wewnętrznym w zastosowaniu art. 107 i 108 Traktatu</t>
    </r>
    <r>
      <rPr>
        <sz val="11"/>
        <color indexed="8"/>
        <rFont val="Arial"/>
        <family val="2"/>
        <charset val="238"/>
      </rPr>
      <t>.</t>
    </r>
  </si>
  <si>
    <t>W wierszach 3 i 5 należy uzupełnić dane identyfikacyjne, tj. nazwę wnioskodawcy i tytuł przedsięwzięcia.</t>
  </si>
  <si>
    <t>Koszty niekwalifikujące się do objęcia pomocą</t>
  </si>
  <si>
    <t>SUMA</t>
  </si>
  <si>
    <t>Do objęcia pomocą kwalifikują się koszty spełniające łącznie poniższe warunki:
   - są ponoszone po dniu złożeniu wniosku (jako dzień poniesienia kosztu należy rozumieć dzień, w którym 
     wnioskodawca zobowiązał się do poniesienia kosztu),
   - są zgodne z zasadami kwalifikowalności kosztów w ramach programu priorytetowego "Ciepłownictwo powiatowe".</t>
  </si>
  <si>
    <t>Maksymalna intensywność pomocy</t>
  </si>
  <si>
    <r>
      <t>Maksymalna wartość pomocy</t>
    </r>
    <r>
      <rPr>
        <b/>
        <i/>
        <sz val="10"/>
        <rFont val="Arial"/>
        <family val="2"/>
        <charset val="238"/>
      </rPr>
      <t xml:space="preserve">  =</t>
    </r>
    <r>
      <rPr>
        <i/>
        <sz val="10"/>
        <rFont val="Arial"/>
        <family val="2"/>
        <charset val="238"/>
      </rPr>
      <t xml:space="preserve"> wiersz 35 x wiersz 36</t>
    </r>
  </si>
  <si>
    <t xml:space="preserve">Razem koszty kwalifikujące się do objęcia pomocą
</t>
  </si>
  <si>
    <t xml:space="preserve">K o s z t y   k w a l i f i k u j ą c e   s i ę   d o   o b j ę c i a   p o m o c ą * </t>
  </si>
  <si>
    <t>W przypadku ewentualnych kosztów wspólnych (np. kosztów przygotowania projektu inwestycyjnego, kosztów nadzoru) należy poniżej wyjaśnić, w jaki sposób rozdzielono koszty wspólne na poszczególne kolumny w tabeli:</t>
  </si>
  <si>
    <t>Przeznaczenie pomocy publicznej</t>
  </si>
  <si>
    <r>
      <t xml:space="preserve">W tabeli, należy wpisać </t>
    </r>
    <r>
      <rPr>
        <sz val="11"/>
        <rFont val="Arial"/>
        <family val="2"/>
        <charset val="238"/>
      </rPr>
      <t xml:space="preserve">numery i nazwy zadań (takie same jak we wniosku) oraz podać w odpowiedniej kolumnie (kolumny F-L) </t>
    </r>
    <r>
      <rPr>
        <sz val="11"/>
        <color indexed="8"/>
        <rFont val="Arial"/>
        <family val="2"/>
        <charset val="238"/>
      </rPr>
      <t xml:space="preserve">koszty kwalifikujące się do objęcia określonym przeznaczeniem pomocy publicznej (wyjaśnienia poniżej), a w kolumnie N - ewentualne koszty niekwalifikujące się do objęcia pomocą. W przypadku gdy zadanie przewidziano do objęcia pomocą na inwestycje w efektywny energetycznie system ciepłowniczy i chłodniczy (kolumny I-L), należy wybrać kolumnę w zależności od tego, czy planowana instalacja wytwórcza albo magazyn ciepła będzie wykorzystywać wyłącznie ciepło z OZE, ciepło odpadowe lub ich połączenie. </t>
    </r>
  </si>
  <si>
    <t>Jeśli przedsięwzięcie obejmuje instalacje zakwalifikowane do różnych przeznaczeń pomocy publicznej, ewentualne koszty wspólne (takie jak np. koszty przygotowania projektu inwestycyjnego, czy koszty nadzoru) należy rozdzielić na poszczególne instalacje (kolumny). Pod tabelą należy wyjaśnić, w jaki sposób rozdzielono koszty wspólne na poszczególne kolumny w tabeli.</t>
  </si>
  <si>
    <t>https://www.gov.pl/web/nfosigw/kalkulatory-pomocy-publicznej</t>
  </si>
  <si>
    <r>
      <t xml:space="preserve">Wyszczególnienie
</t>
    </r>
    <r>
      <rPr>
        <i/>
        <sz val="9"/>
        <rFont val="Arial"/>
        <family val="2"/>
        <charset val="238"/>
      </rPr>
      <t>Poniżej w miejsce kropek należy wpisać numery zadań oraz ich nazwy (zgodnie z numerami i nazwami przyjętymi we wniosku)</t>
    </r>
    <r>
      <rPr>
        <i/>
        <sz val="9"/>
        <color rgb="FFFF0000"/>
        <rFont val="Arial"/>
        <family val="2"/>
        <charset val="238"/>
      </rPr>
      <t xml:space="preserve">
</t>
    </r>
  </si>
  <si>
    <t>W ramach programu priorytetowego "Ciepłownictwo powiatowe" możliwe jest udzielanie pomocy o następujących przeznaczeniach:
 a) pomoc na inwestycje służące wytwarzaniu energii w wysokosprawnej kogeneracji (dotyczy instalacji 
     wykorzystujących gaz ziemny)
 b) pomoc na inwestycje służące wytwarzaniu energii z odnawialnych źródeł energii (dotyczy także kogeneracji z OZE)
 c) pomoc na inwestycje w efektywny energetycznie system ciepłowniczy i chłodniczy
Każde z tych przeznaczeń pomocy cechuje się odmiennymi warunkami jej udzielania.</t>
  </si>
  <si>
    <t>W wierszu 36 i 37 prezentowane są wyniki, tj.: 
- maksymalna intensywność pomocy na poszczególne instalacje,
- maksymalne wartości pomocy publicznej na poszczególne instalacje, a także zsumowana maksymalna wartość
  pomocy publicznej na przedsięwzięcie (komórka M37). 
Maksymalna wartość pomocy publicznej na przedsięwzięcia obejmuje wszelką pomoc publiczną na dane przedsięwzięcie udzielaną z różnych źródeł i w dowolnych formach. Jeśli więc na przedsięwzięcie przewidywana jest nie tylko dotacja, ale np. także pożyczka preferencyjna, to zsumowana wartość wszelkiej pomocy publicznej na przedsięwzięcie, wyrażona jako tzw. ekwiwalent dotacji brutto (EDB), nie może przekroczyć wartości obliczonej w komórce M37. Wartość pomocy publicznej (EDB) wynikającej z pożyczki preferencyjnej można obliczyć za pomocą Kalkulatora EDB dostępnego na stronie:</t>
  </si>
  <si>
    <r>
      <rPr>
        <b/>
        <sz val="11"/>
        <rFont val="Arial"/>
        <family val="2"/>
        <charset val="238"/>
      </rPr>
      <t>a) pomoc na inwestycje służące wytwarzaniu energii w wysokosprawnej kogeneracji</t>
    </r>
    <r>
      <rPr>
        <sz val="11"/>
        <rFont val="Arial"/>
        <family val="2"/>
        <charset val="238"/>
      </rPr>
      <t xml:space="preserve">, w programie priorytetowym "Ciepłownictwo powiatowe", dotyczy instalacji wysokosprawnej kogeneracji zasilanych gazem ziemnym. Aby pomoc na takie instalacje była dopuszczalna, konieczne jest spełnianie wymagań rozporządzenia delegowanego Komisji (UE) 2021/2139  z dnia 4 czerwca 2021 r. sekcja 4.30. </t>
    </r>
    <r>
      <rPr>
        <i/>
        <sz val="11"/>
        <rFont val="Arial"/>
        <family val="2"/>
        <charset val="238"/>
      </rPr>
      <t>Wysokosprawna kogeneracja energii cieplnej/chłodniczej i energii elektrycznej z gazowych paliw kopalnych</t>
    </r>
    <r>
      <rPr>
        <sz val="11"/>
        <rFont val="Arial"/>
        <family val="2"/>
        <charset val="238"/>
      </rPr>
      <t xml:space="preserve">. Pomoc taka nie może obejmować magazynu ciepła. Maksymalna intensywnośc takiej pomocy wynosi 30% dla dużych przedsiębiorstw, 40% dla średnich przedsiębiorstw, a 50% dla małych i mikroprzedsiębiorstw. Wartość (EDB) łącznej pomocy na inwestycje służące wytwarzaniu energii w wysokosprawnej kogeneracji nie może przekroczyć 30 mln euro dla jednego przedsiębiorstwa na jedno przedsięwzięcie.
</t>
    </r>
  </si>
  <si>
    <r>
      <rPr>
        <b/>
        <sz val="11"/>
        <rFont val="Arial"/>
        <family val="2"/>
        <charset val="238"/>
      </rPr>
      <t>c) pomoc na inwestycje w efektywny energetycznie system ciepłowniczy i chłodniczy</t>
    </r>
    <r>
      <rPr>
        <sz val="11"/>
        <rFont val="Arial"/>
        <family val="2"/>
        <charset val="238"/>
      </rPr>
      <t>, w programie priorytetowym "Ciepłownictwo powiatowe", może być udzielana na instalacje wytwarzania ciepła z OZE, a także instalacje wysokosprawnej kogeneracji oraz instalacje wykorzystujące ciepło odpadowe. Pomoc na instalacje wytwórcze może być udzielana pod warunkiem, że system ciepłowniczy jest już efektywny energetycznie (zgodnie z definicją w art. 2 pkt 46 dyrektywy 2023/1791) lub stanie się taki najpóźniej w dniu zakończenia realizacji dofinansowanego przedsięwzięcia. Pomoc może być udzielana również na magazyn ciepła. W przypadku pomocy dotyczącej magazynu, jeśli system ciepłowniczy nie będzie efektywny energetycznie w dniu zakończenia przedsięwzięcia, wówczas w ciągu 3 lat od jego rozpoczęcia, konieczne jest rozpoczęcie Planu Inwestycyjnego, tj. jednej lub kilku dodatkowych inwestycji mających na celu uzyskanie statusu efektywnego energetycznie systemu ciepłowniczego (opis poszczególnych inwestycji wymaganych do uzyskania tego statusu, określający m.in. konkretne instalacje, sposób ich zasilania, moce oraz terminy ich rozpoczęcia i zakończenia, należy przedstawić w załączniku do wniosku).         
Maksymalna intensywnośc pomocy na inwestycje w efektywny energetycznie system ciepłowniczy i chłodniczy wynosi:
 - na instalację wytwórczą  -  30% dla dużych przedsiębiorstw, 40% dla średnich przedsiębiorstw, a 50% dla małych
    i mikroprzedsiębiorstw. W przypadku instalacji wytwórczej zasilanej wyłącznie OZE, ciepłem odpadowym lub ich
   połączeniem maksymalna intensywność pomocy ulega podwyższeniu o 15 pkt procentowych.
 - na magazyn ciepła  -  30% dla dużych przedsiębiorstw, 40% dla średnich przedsiębiorstw, a 50% dla małych
    i mikroprzedsiębiorstw. W przypadku magazynu ciepła zasilanego wyłącznie OZE, ciepłem odpadowym lub ich
   połączeniem maksymalna intensywność pomocy ulega podwyższeniu o 15 pkt procentowych.
Wartość (EDB) łącznej pomocy na inwestycje w efektywny energetycznie system ciepłowniczy i chłodniczy nie może przekroczyć 50 mln euro dla jednego przedsiębiorstwa na jedno przedsięwzięcie.</t>
    </r>
  </si>
  <si>
    <r>
      <rPr>
        <b/>
        <sz val="11"/>
        <rFont val="Arial"/>
        <family val="2"/>
        <charset val="238"/>
      </rPr>
      <t>b) pomoc na inwestycje służące wytwarzaniu energii z OZE</t>
    </r>
    <r>
      <rPr>
        <sz val="11"/>
        <rFont val="Arial"/>
        <family val="2"/>
        <charset val="238"/>
      </rPr>
      <t xml:space="preserve"> udzielana jest na instalacje wytwarzania ciepła, a także instalacje kogeneracyjne, zasilane wyłącznie OZE. Pomoc taka może obejmować magazyn ciepła. Maksymalna intensywnośc takiej pomocy wynosi:
 - na instalację wytwórczą  -  45% dla dużych przedsiębiorstw, 55% dla średnich przedsiębiorstw, a 65% dla małych
    i mikroprzedsiębiorstw,
 - na magazyn ciepła  -  30% dla dużych przedsiębiorstw, 40% dla średnich przedsiębiorstw, a 50% dla małych
    i mikroprzedsiębiorstw.
Wartość (EDB) łącznej pomocy na inwestycje służące wytwarzaniu energii z OZE nie może przekroczyć 30 mln euro dla jednego przedsiębiorstwa na jedno przedsięwzięcie.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</si>
</sst>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0"/>
    <numFmt numFmtId="166" formatCode="0.0000"/>
  </numFmts>
  <fonts count="39" x14ac:knownFonts="1">
    <font>
      <sz val="11"/>
      <color theme="1"/>
      <name val="Calibri"/>
      <family val="2"/>
      <charset val="238"/>
      <scheme val="minor"/>
    </font>
    <font>
      <sz val="11"/>
      <color indexed="8"/>
      <name val="Calibri"/>
      <family val="2"/>
      <charset val="238"/>
    </font>
    <font>
      <sz val="9"/>
      <name val="Arial"/>
      <family val="2"/>
      <charset val="238"/>
    </font>
    <font>
      <sz val="11"/>
      <color indexed="8"/>
      <name val="Calibri"/>
      <family val="2"/>
    </font>
    <font>
      <sz val="9"/>
      <color indexed="81"/>
      <name val="Tahoma"/>
      <family val="2"/>
    </font>
    <font>
      <sz val="10"/>
      <name val="Arial"/>
      <family val="2"/>
      <charset val="238"/>
    </font>
    <font>
      <sz val="10"/>
      <color indexed="10"/>
      <name val="Arial"/>
      <family val="2"/>
      <charset val="238"/>
    </font>
    <font>
      <b/>
      <sz val="10"/>
      <name val="Arial"/>
      <family val="2"/>
      <charset val="238"/>
    </font>
    <font>
      <sz val="12"/>
      <name val="Arial"/>
      <family val="2"/>
      <charset val="238"/>
    </font>
    <font>
      <sz val="11"/>
      <color theme="1"/>
      <name val="Calibri"/>
      <family val="2"/>
      <charset val="238"/>
      <scheme val="minor"/>
    </font>
    <font>
      <sz val="10"/>
      <color theme="1"/>
      <name val="Times New Roman"/>
      <family val="2"/>
      <charset val="238"/>
    </font>
    <font>
      <b/>
      <sz val="11"/>
      <color theme="1"/>
      <name val="Calibri"/>
      <family val="2"/>
      <charset val="238"/>
      <scheme val="minor"/>
    </font>
    <font>
      <sz val="11"/>
      <name val="Calibri"/>
      <family val="2"/>
      <charset val="238"/>
      <scheme val="minor"/>
    </font>
    <font>
      <b/>
      <sz val="11"/>
      <name val="Calibri"/>
      <family val="2"/>
      <charset val="238"/>
      <scheme val="minor"/>
    </font>
    <font>
      <sz val="9"/>
      <color theme="1"/>
      <name val="Calibri"/>
      <family val="2"/>
      <scheme val="minor"/>
    </font>
    <font>
      <sz val="10"/>
      <name val="Calibri"/>
      <family val="2"/>
      <charset val="238"/>
      <scheme val="minor"/>
    </font>
    <font>
      <b/>
      <sz val="10"/>
      <name val="Calibri"/>
      <family val="2"/>
      <charset val="238"/>
      <scheme val="minor"/>
    </font>
    <font>
      <sz val="11"/>
      <name val="Calibri"/>
      <family val="2"/>
      <scheme val="minor"/>
    </font>
    <font>
      <sz val="11"/>
      <color theme="1"/>
      <name val="Calibri"/>
      <family val="2"/>
      <scheme val="minor"/>
    </font>
    <font>
      <b/>
      <sz val="11"/>
      <color theme="1"/>
      <name val="Calibri"/>
      <family val="2"/>
      <scheme val="minor"/>
    </font>
    <font>
      <sz val="11"/>
      <color theme="0" tint="-0.499984740745262"/>
      <name val="Calibri"/>
      <family val="2"/>
      <scheme val="minor"/>
    </font>
    <font>
      <sz val="11"/>
      <color indexed="8"/>
      <name val="Calibri"/>
      <family val="2"/>
      <charset val="238"/>
      <scheme val="minor"/>
    </font>
    <font>
      <sz val="9"/>
      <color rgb="FFFF0000"/>
      <name val="Arial"/>
      <family val="2"/>
      <charset val="238"/>
    </font>
    <font>
      <sz val="12"/>
      <name val="Calibri"/>
      <family val="2"/>
      <charset val="238"/>
      <scheme val="minor"/>
    </font>
    <font>
      <b/>
      <sz val="11"/>
      <name val="Arial"/>
      <family val="2"/>
      <charset val="238"/>
    </font>
    <font>
      <sz val="10"/>
      <color theme="1"/>
      <name val="Arial"/>
      <family val="2"/>
      <charset val="238"/>
    </font>
    <font>
      <i/>
      <sz val="10"/>
      <name val="Arial"/>
      <family val="2"/>
      <charset val="238"/>
    </font>
    <font>
      <b/>
      <sz val="11"/>
      <color indexed="8"/>
      <name val="Arial"/>
      <family val="2"/>
      <charset val="238"/>
    </font>
    <font>
      <sz val="11"/>
      <color indexed="8"/>
      <name val="Arial"/>
      <family val="2"/>
      <charset val="238"/>
    </font>
    <font>
      <sz val="11"/>
      <name val="Arial"/>
      <family val="2"/>
      <charset val="238"/>
    </font>
    <font>
      <i/>
      <sz val="11"/>
      <color indexed="8"/>
      <name val="Arial"/>
      <family val="2"/>
      <charset val="238"/>
    </font>
    <font>
      <b/>
      <sz val="9"/>
      <name val="Arial"/>
      <family val="2"/>
      <charset val="238"/>
    </font>
    <font>
      <i/>
      <sz val="9"/>
      <name val="Arial"/>
      <family val="2"/>
      <charset val="238"/>
    </font>
    <font>
      <b/>
      <sz val="12"/>
      <color theme="1"/>
      <name val="Arial"/>
      <family val="2"/>
      <charset val="238"/>
    </font>
    <font>
      <b/>
      <i/>
      <sz val="10"/>
      <name val="Arial"/>
      <family val="2"/>
      <charset val="238"/>
    </font>
    <font>
      <i/>
      <sz val="9"/>
      <color rgb="FFFF0000"/>
      <name val="Arial"/>
      <family val="2"/>
      <charset val="238"/>
    </font>
    <font>
      <u/>
      <sz val="11"/>
      <color theme="10"/>
      <name val="Calibri"/>
      <family val="2"/>
      <charset val="238"/>
      <scheme val="minor"/>
    </font>
    <font>
      <u/>
      <sz val="11"/>
      <color theme="10"/>
      <name val="Arial"/>
      <family val="2"/>
      <charset val="238"/>
    </font>
    <font>
      <i/>
      <sz val="11"/>
      <name val="Arial"/>
      <family val="2"/>
      <charset val="238"/>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0.14996795556505021"/>
        <bgColor indexed="64"/>
      </patternFill>
    </fill>
    <fill>
      <patternFill patternType="solid">
        <fgColor indexed="49"/>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10" fillId="0" borderId="0"/>
    <xf numFmtId="9" fontId="9" fillId="0" borderId="0" applyFont="0" applyFill="0" applyBorder="0" applyAlignment="0" applyProtection="0"/>
    <xf numFmtId="9" fontId="5" fillId="0" borderId="0" applyFont="0" applyFill="0" applyBorder="0" applyAlignment="0" applyProtection="0"/>
    <xf numFmtId="0" fontId="5" fillId="0" borderId="0"/>
    <xf numFmtId="164" fontId="5" fillId="0" borderId="0" applyFont="0" applyFill="0" applyBorder="0" applyAlignment="0" applyProtection="0"/>
    <xf numFmtId="0" fontId="36" fillId="0" borderId="0" applyNumberFormat="0" applyFill="0" applyBorder="0" applyAlignment="0" applyProtection="0"/>
  </cellStyleXfs>
  <cellXfs count="211">
    <xf numFmtId="0" fontId="0" fillId="0" borderId="0" xfId="0"/>
    <xf numFmtId="0" fontId="0" fillId="2" borderId="0" xfId="0" applyFill="1"/>
    <xf numFmtId="0" fontId="0" fillId="6" borderId="0" xfId="0" applyFill="1"/>
    <xf numFmtId="0" fontId="0" fillId="2" borderId="1" xfId="0" applyFill="1" applyBorder="1"/>
    <xf numFmtId="0" fontId="0" fillId="0" borderId="1" xfId="0" applyBorder="1"/>
    <xf numFmtId="0" fontId="0" fillId="2" borderId="4" xfId="0" applyFill="1" applyBorder="1"/>
    <xf numFmtId="0" fontId="0" fillId="0" borderId="1" xfId="0" applyBorder="1" applyAlignment="1">
      <alignment vertical="top"/>
    </xf>
    <xf numFmtId="0" fontId="5" fillId="0" borderId="5" xfId="0" applyFont="1" applyBorder="1" applyAlignment="1">
      <alignment vertical="top" wrapText="1"/>
    </xf>
    <xf numFmtId="3" fontId="0" fillId="0" borderId="1" xfId="0" applyNumberFormat="1" applyBorder="1" applyAlignment="1">
      <alignment horizontal="right" vertical="center"/>
    </xf>
    <xf numFmtId="0" fontId="0" fillId="0" borderId="5" xfId="0" applyBorder="1" applyAlignment="1">
      <alignment vertical="top" wrapText="1"/>
    </xf>
    <xf numFmtId="0" fontId="0" fillId="3" borderId="1" xfId="0" applyFill="1" applyBorder="1" applyAlignment="1">
      <alignment horizontal="center"/>
    </xf>
    <xf numFmtId="0" fontId="0" fillId="3" borderId="1" xfId="0" applyFill="1" applyBorder="1"/>
    <xf numFmtId="4" fontId="0" fillId="4" borderId="1" xfId="0" applyNumberFormat="1" applyFill="1" applyBorder="1"/>
    <xf numFmtId="0" fontId="0" fillId="6" borderId="1" xfId="0" applyFill="1" applyBorder="1"/>
    <xf numFmtId="4" fontId="0" fillId="6" borderId="2" xfId="0" applyNumberFormat="1" applyFill="1" applyBorder="1"/>
    <xf numFmtId="4" fontId="0" fillId="6" borderId="0" xfId="0" applyNumberFormat="1" applyFill="1"/>
    <xf numFmtId="0" fontId="5" fillId="6" borderId="0" xfId="0" applyFont="1" applyFill="1"/>
    <xf numFmtId="0" fontId="0" fillId="2" borderId="0" xfId="0" applyFill="1" applyAlignment="1">
      <alignment horizontal="left"/>
    </xf>
    <xf numFmtId="9" fontId="0" fillId="2" borderId="0" xfId="0" applyNumberFormat="1" applyFill="1"/>
    <xf numFmtId="4" fontId="0" fillId="2" borderId="0" xfId="0" applyNumberFormat="1" applyFill="1"/>
    <xf numFmtId="0" fontId="5" fillId="6" borderId="1" xfId="0" applyFont="1" applyFill="1" applyBorder="1"/>
    <xf numFmtId="4" fontId="0" fillId="6" borderId="1" xfId="0" applyNumberFormat="1" applyFill="1" applyBorder="1"/>
    <xf numFmtId="0" fontId="0" fillId="4" borderId="1" xfId="0" applyFill="1" applyBorder="1"/>
    <xf numFmtId="9" fontId="9" fillId="0" borderId="0" xfId="3" applyFont="1" applyProtection="1"/>
    <xf numFmtId="14" fontId="0" fillId="2" borderId="1" xfId="0" applyNumberFormat="1" applyFill="1" applyBorder="1"/>
    <xf numFmtId="14" fontId="0" fillId="0" borderId="1" xfId="0" applyNumberFormat="1" applyBorder="1" applyProtection="1">
      <protection locked="0"/>
    </xf>
    <xf numFmtId="10" fontId="3" fillId="7" borderId="1" xfId="3" applyNumberFormat="1" applyFont="1" applyFill="1" applyBorder="1" applyProtection="1"/>
    <xf numFmtId="0" fontId="5" fillId="3" borderId="1" xfId="0" applyFont="1" applyFill="1" applyBorder="1"/>
    <xf numFmtId="4" fontId="0" fillId="7" borderId="1" xfId="0" applyNumberFormat="1" applyFill="1" applyBorder="1"/>
    <xf numFmtId="0" fontId="0" fillId="7" borderId="0" xfId="0" applyFill="1"/>
    <xf numFmtId="0" fontId="0" fillId="7" borderId="6" xfId="0" applyFill="1" applyBorder="1"/>
    <xf numFmtId="166" fontId="0" fillId="2" borderId="0" xfId="0" applyNumberFormat="1" applyFill="1"/>
    <xf numFmtId="10" fontId="9" fillId="2" borderId="1" xfId="3" applyNumberFormat="1" applyFont="1" applyFill="1" applyBorder="1" applyProtection="1"/>
    <xf numFmtId="0" fontId="6" fillId="0" borderId="0" xfId="0" applyFont="1"/>
    <xf numFmtId="0" fontId="5" fillId="0" borderId="0" xfId="0" applyFont="1"/>
    <xf numFmtId="10" fontId="0" fillId="7" borderId="1" xfId="0" applyNumberFormat="1" applyFill="1" applyBorder="1"/>
    <xf numFmtId="166" fontId="0" fillId="6" borderId="0" xfId="0" applyNumberFormat="1" applyFill="1"/>
    <xf numFmtId="0" fontId="0" fillId="7" borderId="0" xfId="0" applyFill="1" applyAlignment="1">
      <alignment horizontal="right"/>
    </xf>
    <xf numFmtId="0" fontId="0" fillId="7" borderId="1" xfId="0" applyFill="1" applyBorder="1"/>
    <xf numFmtId="10" fontId="3" fillId="7" borderId="1" xfId="2" applyNumberFormat="1" applyFont="1" applyFill="1" applyBorder="1" applyProtection="1"/>
    <xf numFmtId="0" fontId="1" fillId="0" borderId="0" xfId="0" applyFont="1"/>
    <xf numFmtId="10" fontId="7" fillId="5" borderId="4" xfId="3" applyNumberFormat="1" applyFont="1" applyFill="1" applyBorder="1" applyProtection="1"/>
    <xf numFmtId="10" fontId="7" fillId="5" borderId="7" xfId="3" applyNumberFormat="1" applyFont="1" applyFill="1" applyBorder="1" applyProtection="1"/>
    <xf numFmtId="4" fontId="7" fillId="5" borderId="1" xfId="0" applyNumberFormat="1" applyFont="1" applyFill="1" applyBorder="1"/>
    <xf numFmtId="4" fontId="7" fillId="2" borderId="1" xfId="0" applyNumberFormat="1" applyFont="1" applyFill="1" applyBorder="1"/>
    <xf numFmtId="0" fontId="0" fillId="3" borderId="1" xfId="0"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0" fillId="3" borderId="1" xfId="0" applyFill="1" applyBorder="1" applyAlignment="1">
      <alignment horizontal="center" vertical="center"/>
    </xf>
    <xf numFmtId="0" fontId="0" fillId="2" borderId="1" xfId="0" applyFill="1" applyBorder="1" applyAlignment="1">
      <alignment horizontal="center" vertical="center"/>
    </xf>
    <xf numFmtId="4" fontId="0" fillId="0" borderId="1" xfId="0" applyNumberFormat="1" applyBorder="1" applyAlignment="1">
      <alignment horizontal="right" vertical="center"/>
    </xf>
    <xf numFmtId="4" fontId="0" fillId="0" borderId="1" xfId="0" applyNumberFormat="1" applyBorder="1" applyAlignment="1" applyProtection="1">
      <alignment horizontal="right" vertical="center"/>
      <protection locked="0"/>
    </xf>
    <xf numFmtId="4" fontId="0" fillId="8" borderId="1" xfId="0" applyNumberFormat="1" applyFill="1" applyBorder="1"/>
    <xf numFmtId="0" fontId="15" fillId="3" borderId="1" xfId="0" applyFont="1" applyFill="1" applyBorder="1" applyAlignment="1">
      <alignment horizontal="center" vertical="center" wrapText="1"/>
    </xf>
    <xf numFmtId="4" fontId="0" fillId="2" borderId="1" xfId="0" applyNumberFormat="1" applyFill="1" applyBorder="1"/>
    <xf numFmtId="4" fontId="16" fillId="5" borderId="1" xfId="0" applyNumberFormat="1" applyFont="1" applyFill="1" applyBorder="1"/>
    <xf numFmtId="4" fontId="16" fillId="2" borderId="1" xfId="0" applyNumberFormat="1" applyFont="1" applyFill="1" applyBorder="1"/>
    <xf numFmtId="4" fontId="0" fillId="7" borderId="1" xfId="0" applyNumberFormat="1" applyFill="1" applyBorder="1" applyAlignment="1">
      <alignment horizontal="right" vertical="center"/>
    </xf>
    <xf numFmtId="4" fontId="0" fillId="2" borderId="1" xfId="0" applyNumberFormat="1" applyFill="1" applyBorder="1" applyAlignment="1">
      <alignment horizontal="right" vertical="center"/>
    </xf>
    <xf numFmtId="10" fontId="3" fillId="0" borderId="1" xfId="3" applyNumberFormat="1" applyFont="1" applyFill="1" applyBorder="1" applyProtection="1">
      <protection locked="0"/>
    </xf>
    <xf numFmtId="0" fontId="0" fillId="0" borderId="0" xfId="0" applyAlignment="1">
      <alignment wrapText="1"/>
    </xf>
    <xf numFmtId="0" fontId="0" fillId="3" borderId="4" xfId="0" applyFill="1" applyBorder="1" applyAlignment="1">
      <alignment vertical="center" wrapText="1"/>
    </xf>
    <xf numFmtId="0" fontId="0" fillId="3" borderId="8" xfId="0" applyFill="1" applyBorder="1" applyAlignment="1">
      <alignment vertical="center" wrapText="1"/>
    </xf>
    <xf numFmtId="4" fontId="0" fillId="0" borderId="0" xfId="0" applyNumberFormat="1"/>
    <xf numFmtId="0" fontId="0" fillId="0" borderId="1" xfId="0" applyBorder="1" applyAlignment="1" applyProtection="1">
      <alignment horizontal="center"/>
      <protection locked="0"/>
    </xf>
    <xf numFmtId="0" fontId="0" fillId="3" borderId="1" xfId="0" applyFill="1" applyBorder="1" applyAlignment="1">
      <alignment vertical="center"/>
    </xf>
    <xf numFmtId="4" fontId="0" fillId="7" borderId="2" xfId="0" applyNumberFormat="1" applyFill="1" applyBorder="1" applyAlignment="1">
      <alignment vertical="center"/>
    </xf>
    <xf numFmtId="0" fontId="0" fillId="7" borderId="0" xfId="0" applyFill="1" applyAlignment="1">
      <alignment vertical="center"/>
    </xf>
    <xf numFmtId="0" fontId="12" fillId="3" borderId="1" xfId="0" applyFont="1" applyFill="1" applyBorder="1" applyAlignment="1">
      <alignment vertical="center"/>
    </xf>
    <xf numFmtId="4" fontId="0" fillId="7" borderId="1" xfId="0" applyNumberFormat="1" applyFill="1" applyBorder="1" applyAlignment="1">
      <alignment vertical="center"/>
    </xf>
    <xf numFmtId="9" fontId="21" fillId="7" borderId="0" xfId="3" applyFont="1" applyFill="1" applyAlignment="1" applyProtection="1">
      <alignment vertical="center"/>
    </xf>
    <xf numFmtId="0" fontId="0" fillId="2" borderId="0" xfId="0" applyFill="1" applyAlignment="1">
      <alignment vertical="center"/>
    </xf>
    <xf numFmtId="10" fontId="9" fillId="9" borderId="1" xfId="2" applyNumberFormat="1" applyFont="1" applyFill="1" applyBorder="1" applyAlignment="1" applyProtection="1">
      <alignment vertical="center"/>
    </xf>
    <xf numFmtId="4" fontId="0" fillId="7" borderId="3" xfId="0" applyNumberFormat="1" applyFill="1" applyBorder="1" applyAlignment="1">
      <alignment vertical="center"/>
    </xf>
    <xf numFmtId="0" fontId="0" fillId="2" borderId="1" xfId="0" applyFill="1" applyBorder="1" applyAlignment="1">
      <alignment vertical="center"/>
    </xf>
    <xf numFmtId="10" fontId="9" fillId="7" borderId="3" xfId="2" applyNumberFormat="1" applyFont="1" applyFill="1" applyBorder="1" applyAlignment="1" applyProtection="1">
      <alignment vertical="center"/>
    </xf>
    <xf numFmtId="0" fontId="0" fillId="3" borderId="4" xfId="0" applyFill="1" applyBorder="1" applyAlignment="1">
      <alignment vertical="center"/>
    </xf>
    <xf numFmtId="0" fontId="0" fillId="3" borderId="8" xfId="0" applyFill="1" applyBorder="1" applyAlignment="1">
      <alignment vertical="center"/>
    </xf>
    <xf numFmtId="9" fontId="9" fillId="7" borderId="1" xfId="2" applyFont="1" applyFill="1" applyBorder="1" applyAlignment="1" applyProtection="1">
      <alignment vertical="center"/>
    </xf>
    <xf numFmtId="0" fontId="28" fillId="0" borderId="0" xfId="0" applyFont="1"/>
    <xf numFmtId="0" fontId="28" fillId="0" borderId="0" xfId="4" applyFont="1"/>
    <xf numFmtId="0" fontId="28" fillId="0" borderId="0" xfId="4" applyFont="1" applyAlignment="1">
      <alignment horizontal="left" vertical="top" wrapText="1"/>
    </xf>
    <xf numFmtId="0" fontId="24" fillId="11" borderId="0" xfId="0" applyFont="1" applyFill="1" applyAlignment="1">
      <alignment horizontal="left" vertical="center"/>
    </xf>
    <xf numFmtId="0" fontId="25" fillId="11" borderId="0" xfId="0" applyFont="1" applyFill="1"/>
    <xf numFmtId="0" fontId="0" fillId="11" borderId="0" xfId="0" applyFill="1"/>
    <xf numFmtId="0" fontId="7" fillId="11" borderId="0" xfId="0" applyFont="1" applyFill="1" applyAlignment="1">
      <alignment horizontal="right" vertical="center" indent="1"/>
    </xf>
    <xf numFmtId="0" fontId="5" fillId="11" borderId="0" xfId="0" applyFont="1" applyFill="1" applyAlignment="1">
      <alignment horizontal="left" vertical="top"/>
    </xf>
    <xf numFmtId="0" fontId="5" fillId="11" borderId="0" xfId="0" applyFont="1" applyFill="1" applyAlignment="1">
      <alignment vertical="top"/>
    </xf>
    <xf numFmtId="0" fontId="7" fillId="11" borderId="0" xfId="0" applyFont="1" applyFill="1" applyAlignment="1">
      <alignment horizontal="left" vertical="center"/>
    </xf>
    <xf numFmtId="0" fontId="7" fillId="11" borderId="0" xfId="0" applyFont="1" applyFill="1" applyAlignment="1">
      <alignment horizontal="right" vertical="center" indent="2"/>
    </xf>
    <xf numFmtId="0" fontId="5" fillId="11" borderId="0" xfId="0" applyFont="1" applyFill="1" applyAlignment="1">
      <alignment horizontal="left" vertical="center"/>
    </xf>
    <xf numFmtId="0" fontId="5" fillId="11" borderId="0" xfId="0" applyFont="1" applyFill="1" applyAlignment="1">
      <alignment horizontal="left" vertical="top" wrapText="1"/>
    </xf>
    <xf numFmtId="0" fontId="5" fillId="11" borderId="0" xfId="0" applyFont="1" applyFill="1" applyAlignment="1">
      <alignment vertical="top" wrapText="1"/>
    </xf>
    <xf numFmtId="0" fontId="7" fillId="11" borderId="0" xfId="0" applyFont="1" applyFill="1" applyAlignment="1">
      <alignment horizontal="left" vertical="center" wrapText="1"/>
    </xf>
    <xf numFmtId="10" fontId="7" fillId="11" borderId="0" xfId="3" applyNumberFormat="1" applyFont="1" applyFill="1" applyBorder="1" applyAlignment="1" applyProtection="1">
      <alignment horizontal="center" vertical="center"/>
    </xf>
    <xf numFmtId="0" fontId="0" fillId="11" borderId="0" xfId="0" applyFill="1" applyAlignment="1">
      <alignment horizontal="center"/>
    </xf>
    <xf numFmtId="0" fontId="25" fillId="11" borderId="1" xfId="0" applyFont="1" applyFill="1" applyBorder="1" applyAlignment="1">
      <alignment horizontal="center" vertical="center"/>
    </xf>
    <xf numFmtId="0" fontId="7" fillId="11" borderId="0" xfId="0" quotePrefix="1" applyFont="1" applyFill="1" applyAlignment="1">
      <alignment horizontal="left" vertical="center"/>
    </xf>
    <xf numFmtId="0" fontId="25" fillId="11" borderId="0" xfId="0" applyFont="1" applyFill="1" applyAlignment="1">
      <alignment horizontal="center" vertical="center"/>
    </xf>
    <xf numFmtId="0" fontId="7" fillId="11" borderId="0" xfId="0" quotePrefix="1" applyFont="1" applyFill="1" applyAlignment="1">
      <alignment horizontal="left" vertical="center" indent="1"/>
    </xf>
    <xf numFmtId="0" fontId="25" fillId="11" borderId="1" xfId="0" applyFont="1" applyFill="1" applyBorder="1"/>
    <xf numFmtId="0" fontId="26" fillId="11" borderId="0" xfId="0" applyFont="1" applyFill="1"/>
    <xf numFmtId="0" fontId="12" fillId="11" borderId="0" xfId="0" applyFont="1" applyFill="1"/>
    <xf numFmtId="0" fontId="7" fillId="11" borderId="1"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8" xfId="0" applyFont="1" applyFill="1" applyBorder="1" applyAlignment="1">
      <alignment horizontal="center" vertical="center" wrapText="1"/>
    </xf>
    <xf numFmtId="4" fontId="5" fillId="11" borderId="1" xfId="0" applyNumberFormat="1" applyFont="1" applyFill="1" applyBorder="1" applyAlignment="1">
      <alignment horizontal="right" vertical="center" wrapText="1" indent="1"/>
    </xf>
    <xf numFmtId="0" fontId="0" fillId="11" borderId="0" xfId="0" applyFill="1" applyAlignment="1">
      <alignment wrapText="1"/>
    </xf>
    <xf numFmtId="0" fontId="0" fillId="11" borderId="0" xfId="0" applyFill="1" applyAlignment="1">
      <alignment vertical="center" wrapText="1"/>
    </xf>
    <xf numFmtId="3" fontId="0" fillId="11" borderId="0" xfId="0" applyNumberFormat="1" applyFill="1" applyAlignment="1">
      <alignment vertical="center" wrapText="1"/>
    </xf>
    <xf numFmtId="2" fontId="0" fillId="11" borderId="0" xfId="0" applyNumberFormat="1" applyFill="1" applyAlignment="1">
      <alignment horizontal="center" wrapText="1"/>
    </xf>
    <xf numFmtId="4" fontId="7" fillId="11" borderId="1" xfId="0" applyNumberFormat="1" applyFont="1" applyFill="1" applyBorder="1" applyAlignment="1">
      <alignment horizontal="right" vertical="center" indent="1"/>
    </xf>
    <xf numFmtId="9" fontId="7" fillId="11" borderId="1" xfId="2" applyFont="1" applyFill="1" applyBorder="1" applyAlignment="1" applyProtection="1">
      <alignment horizontal="right" vertical="center" wrapText="1" indent="1"/>
    </xf>
    <xf numFmtId="9" fontId="7" fillId="11" borderId="6" xfId="2" applyFont="1" applyFill="1" applyBorder="1" applyAlignment="1" applyProtection="1">
      <alignment horizontal="right" vertical="center" wrapText="1" indent="1"/>
    </xf>
    <xf numFmtId="3" fontId="0" fillId="11" borderId="0" xfId="0" applyNumberFormat="1" applyFill="1" applyAlignment="1">
      <alignment horizontal="center" wrapText="1"/>
    </xf>
    <xf numFmtId="4" fontId="7" fillId="11" borderId="1" xfId="0" applyNumberFormat="1" applyFont="1" applyFill="1" applyBorder="1" applyAlignment="1">
      <alignment horizontal="right" vertical="center" wrapText="1" indent="1"/>
    </xf>
    <xf numFmtId="0" fontId="13" fillId="11" borderId="0" xfId="0" applyFont="1" applyFill="1" applyAlignment="1">
      <alignment horizontal="center" vertical="center"/>
    </xf>
    <xf numFmtId="0" fontId="13" fillId="11" borderId="0" xfId="0" applyFont="1" applyFill="1" applyAlignment="1">
      <alignment vertical="center" wrapText="1"/>
    </xf>
    <xf numFmtId="3" fontId="13" fillId="11" borderId="0" xfId="0" applyNumberFormat="1" applyFont="1" applyFill="1" applyAlignment="1">
      <alignment horizontal="right" vertical="center"/>
    </xf>
    <xf numFmtId="3" fontId="0" fillId="11" borderId="0" xfId="0" applyNumberFormat="1" applyFill="1" applyAlignment="1">
      <alignment horizontal="center"/>
    </xf>
    <xf numFmtId="0" fontId="2" fillId="11" borderId="0" xfId="0" applyFont="1" applyFill="1" applyAlignment="1">
      <alignment horizontal="left" vertical="center" wrapText="1"/>
    </xf>
    <xf numFmtId="0" fontId="14" fillId="11" borderId="0" xfId="0" applyFont="1" applyFill="1"/>
    <xf numFmtId="0" fontId="31" fillId="11" borderId="0" xfId="0" applyFont="1" applyFill="1" applyAlignment="1">
      <alignment horizontal="left" vertical="center" wrapText="1"/>
    </xf>
    <xf numFmtId="0" fontId="31" fillId="11" borderId="0" xfId="0" applyFont="1" applyFill="1" applyAlignment="1">
      <alignment vertical="center" wrapText="1"/>
    </xf>
    <xf numFmtId="0" fontId="2" fillId="11" borderId="0" xfId="0" applyFont="1" applyFill="1" applyAlignment="1">
      <alignment horizontal="left" vertical="top" wrapText="1"/>
    </xf>
    <xf numFmtId="0" fontId="2" fillId="11" borderId="0" xfId="0" applyFont="1" applyFill="1" applyAlignment="1">
      <alignment vertical="top" wrapText="1"/>
    </xf>
    <xf numFmtId="0" fontId="14" fillId="11" borderId="0" xfId="0" applyFont="1" applyFill="1" applyAlignment="1">
      <alignment vertical="center" wrapText="1"/>
    </xf>
    <xf numFmtId="0" fontId="17" fillId="11" borderId="0" xfId="0" applyFont="1" applyFill="1"/>
    <xf numFmtId="9" fontId="9" fillId="11" borderId="0" xfId="2" applyFont="1" applyFill="1" applyAlignment="1" applyProtection="1">
      <alignment horizontal="left"/>
    </xf>
    <xf numFmtId="0" fontId="0" fillId="11" borderId="0" xfId="0" applyFill="1" applyAlignment="1">
      <alignment horizontal="right"/>
    </xf>
    <xf numFmtId="9" fontId="0" fillId="11" borderId="0" xfId="2" applyFont="1" applyFill="1" applyAlignment="1" applyProtection="1">
      <alignment horizontal="left"/>
    </xf>
    <xf numFmtId="9" fontId="9" fillId="11" borderId="0" xfId="2" applyFont="1" applyFill="1" applyBorder="1" applyAlignment="1" applyProtection="1">
      <alignment horizontal="left"/>
    </xf>
    <xf numFmtId="9" fontId="0" fillId="11" borderId="0" xfId="2" applyFont="1" applyFill="1" applyBorder="1" applyAlignment="1" applyProtection="1">
      <alignment horizontal="left"/>
    </xf>
    <xf numFmtId="9" fontId="9" fillId="11" borderId="0" xfId="2" applyFont="1" applyFill="1" applyAlignment="1" applyProtection="1">
      <alignment horizontal="right"/>
    </xf>
    <xf numFmtId="3" fontId="0" fillId="11" borderId="0" xfId="0" applyNumberFormat="1" applyFill="1"/>
    <xf numFmtId="165" fontId="0" fillId="11" borderId="0" xfId="0" applyNumberFormat="1" applyFill="1"/>
    <xf numFmtId="3" fontId="0" fillId="11" borderId="0" xfId="0" applyNumberFormat="1" applyFill="1" applyAlignment="1">
      <alignment horizontal="right"/>
    </xf>
    <xf numFmtId="0" fontId="11" fillId="11" borderId="0" xfId="0" applyFont="1" applyFill="1"/>
    <xf numFmtId="0" fontId="18" fillId="11" borderId="0" xfId="1" applyFont="1" applyFill="1"/>
    <xf numFmtId="0" fontId="18" fillId="11" borderId="0" xfId="1" applyFont="1" applyFill="1" applyAlignment="1">
      <alignment horizontal="center"/>
    </xf>
    <xf numFmtId="2" fontId="0" fillId="11" borderId="0" xfId="0" applyNumberFormat="1" applyFill="1" applyAlignment="1">
      <alignment horizontal="center"/>
    </xf>
    <xf numFmtId="1" fontId="0" fillId="11" borderId="0" xfId="0" applyNumberFormat="1" applyFill="1" applyAlignment="1">
      <alignment horizontal="center"/>
    </xf>
    <xf numFmtId="1" fontId="0" fillId="11" borderId="0" xfId="0" applyNumberFormat="1" applyFill="1"/>
    <xf numFmtId="0" fontId="19" fillId="11" borderId="0" xfId="0" applyFont="1" applyFill="1" applyAlignment="1">
      <alignment horizontal="right"/>
    </xf>
    <xf numFmtId="0" fontId="0" fillId="11" borderId="0" xfId="0" applyFill="1" applyAlignment="1">
      <alignment horizontal="left"/>
    </xf>
    <xf numFmtId="4" fontId="0" fillId="11" borderId="0" xfId="0" applyNumberFormat="1" applyFill="1"/>
    <xf numFmtId="0" fontId="20" fillId="11" borderId="0" xfId="0" applyFont="1" applyFill="1" applyAlignment="1">
      <alignment horizontal="center"/>
    </xf>
    <xf numFmtId="2" fontId="20" fillId="11" borderId="0" xfId="0" applyNumberFormat="1" applyFont="1" applyFill="1" applyAlignment="1">
      <alignment horizontal="center"/>
    </xf>
    <xf numFmtId="1" fontId="20" fillId="11" borderId="0" xfId="0" applyNumberFormat="1" applyFont="1" applyFill="1" applyAlignment="1">
      <alignment horizontal="center"/>
    </xf>
    <xf numFmtId="2" fontId="0" fillId="11" borderId="0" xfId="0" applyNumberFormat="1" applyFill="1"/>
    <xf numFmtId="0" fontId="25" fillId="0" borderId="1" xfId="0" applyFont="1" applyBorder="1" applyAlignment="1" applyProtection="1">
      <alignment horizontal="center" vertical="center"/>
      <protection locked="0"/>
    </xf>
    <xf numFmtId="4" fontId="5" fillId="0" borderId="8" xfId="0" applyNumberFormat="1" applyFont="1" applyBorder="1" applyAlignment="1" applyProtection="1">
      <alignment horizontal="right" vertical="center" wrapText="1" indent="1"/>
      <protection locked="0"/>
    </xf>
    <xf numFmtId="0" fontId="29" fillId="0" borderId="0" xfId="4" applyFont="1" applyAlignment="1">
      <alignment horizontal="left" vertical="top" wrapText="1"/>
    </xf>
    <xf numFmtId="0" fontId="5" fillId="0" borderId="4"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7" fillId="10" borderId="0" xfId="0" applyFont="1" applyFill="1" applyAlignment="1">
      <alignment horizontal="left" vertical="center" wrapText="1"/>
    </xf>
    <xf numFmtId="0" fontId="33" fillId="11" borderId="4" xfId="0" applyFont="1" applyFill="1" applyBorder="1" applyAlignment="1">
      <alignment horizontal="center" vertical="center"/>
    </xf>
    <xf numFmtId="0" fontId="33" fillId="11" borderId="9" xfId="0" applyFont="1" applyFill="1" applyBorder="1" applyAlignment="1">
      <alignment horizontal="center" vertical="center"/>
    </xf>
    <xf numFmtId="0" fontId="33" fillId="11" borderId="8" xfId="0" applyFont="1" applyFill="1" applyBorder="1" applyAlignment="1">
      <alignment horizontal="center" vertical="center"/>
    </xf>
    <xf numFmtId="0" fontId="7" fillId="11" borderId="1" xfId="0" applyFont="1" applyFill="1" applyBorder="1" applyAlignment="1">
      <alignment horizontal="center" vertical="center" wrapText="1"/>
    </xf>
    <xf numFmtId="0" fontId="7" fillId="11" borderId="10"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22" fillId="11" borderId="0" xfId="0" applyFont="1" applyFill="1" applyAlignment="1">
      <alignment horizontal="left" vertical="center" wrapText="1"/>
    </xf>
    <xf numFmtId="0" fontId="5" fillId="0" borderId="1" xfId="0" applyFont="1" applyBorder="1" applyAlignment="1" applyProtection="1">
      <alignment horizontal="left" vertical="top" wrapText="1"/>
      <protection locked="0"/>
    </xf>
    <xf numFmtId="0" fontId="7" fillId="11" borderId="14" xfId="0" applyFont="1" applyFill="1" applyBorder="1" applyAlignment="1">
      <alignment horizontal="left" vertical="center" wrapText="1"/>
    </xf>
    <xf numFmtId="0" fontId="7" fillId="11" borderId="4" xfId="0" applyFont="1" applyFill="1" applyBorder="1" applyAlignment="1">
      <alignment horizontal="left" vertical="center" wrapText="1"/>
    </xf>
    <xf numFmtId="0" fontId="7" fillId="11" borderId="9" xfId="0" applyFont="1" applyFill="1" applyBorder="1" applyAlignment="1">
      <alignment horizontal="left" vertical="center" wrapText="1"/>
    </xf>
    <xf numFmtId="0" fontId="7" fillId="11" borderId="8" xfId="0" applyFont="1" applyFill="1" applyBorder="1" applyAlignment="1">
      <alignment horizontal="left" vertical="center" wrapText="1"/>
    </xf>
    <xf numFmtId="0" fontId="2" fillId="11" borderId="0" xfId="0" applyFont="1" applyFill="1" applyAlignment="1">
      <alignment horizontal="left" vertical="center" wrapText="1"/>
    </xf>
    <xf numFmtId="0" fontId="5" fillId="0" borderId="4"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4"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7" fillId="11" borderId="4" xfId="0" applyFont="1" applyFill="1" applyBorder="1" applyAlignment="1">
      <alignment horizontal="center" vertical="center" wrapText="1"/>
    </xf>
    <xf numFmtId="0" fontId="7" fillId="11" borderId="8" xfId="0" applyFont="1" applyFill="1" applyBorder="1" applyAlignment="1">
      <alignment horizontal="center" vertical="center" wrapText="1"/>
    </xf>
    <xf numFmtId="0" fontId="7" fillId="11" borderId="0" xfId="0" applyFont="1" applyFill="1" applyAlignment="1">
      <alignment horizontal="right" vertical="center" indent="1"/>
    </xf>
    <xf numFmtId="0" fontId="5" fillId="11" borderId="1" xfId="0" applyFont="1" applyFill="1" applyBorder="1" applyAlignment="1">
      <alignment horizontal="left" vertical="top" wrapText="1"/>
    </xf>
    <xf numFmtId="0" fontId="25" fillId="11" borderId="4" xfId="0" applyFont="1" applyFill="1" applyBorder="1" applyAlignment="1">
      <alignment horizontal="left" vertical="center" wrapText="1"/>
    </xf>
    <xf numFmtId="0" fontId="25" fillId="11" borderId="9" xfId="0" applyFont="1" applyFill="1" applyBorder="1" applyAlignment="1">
      <alignment horizontal="left" vertical="center" wrapText="1"/>
    </xf>
    <xf numFmtId="0" fontId="25" fillId="11" borderId="8" xfId="0" applyFont="1" applyFill="1" applyBorder="1" applyAlignment="1">
      <alignment horizontal="left" vertical="center" wrapText="1"/>
    </xf>
    <xf numFmtId="0" fontId="7" fillId="11" borderId="2" xfId="0" applyFont="1" applyFill="1" applyBorder="1" applyAlignment="1">
      <alignment horizontal="center" vertical="center" wrapText="1"/>
    </xf>
    <xf numFmtId="0" fontId="7" fillId="11" borderId="3" xfId="0" applyFont="1" applyFill="1" applyBorder="1" applyAlignment="1">
      <alignment horizontal="center" vertical="center"/>
    </xf>
    <xf numFmtId="0" fontId="7" fillId="11" borderId="12"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7" fillId="11" borderId="13" xfId="0" applyFont="1" applyFill="1" applyBorder="1" applyAlignment="1">
      <alignment horizontal="center" vertical="center" wrapText="1"/>
    </xf>
    <xf numFmtId="0" fontId="0" fillId="0" borderId="0" xfId="0" applyAlignment="1">
      <alignment horizontal="left" wrapText="1"/>
    </xf>
    <xf numFmtId="0" fontId="23" fillId="3" borderId="1" xfId="0" applyFont="1" applyFill="1" applyBorder="1" applyAlignment="1">
      <alignment horizontal="center" vertical="center"/>
    </xf>
    <xf numFmtId="4" fontId="0" fillId="0" borderId="1" xfId="0" applyNumberFormat="1" applyBorder="1" applyAlignment="1">
      <alignment horizontal="right" vertical="center"/>
    </xf>
    <xf numFmtId="0" fontId="8" fillId="3" borderId="1" xfId="0" applyFont="1" applyFill="1" applyBorder="1" applyAlignment="1">
      <alignment horizontal="center" vertical="center"/>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0" fillId="3" borderId="12" xfId="0" applyFill="1" applyBorder="1" applyAlignment="1">
      <alignment horizontal="left" vertical="top" wrapText="1"/>
    </xf>
    <xf numFmtId="0" fontId="0" fillId="3" borderId="13" xfId="0" applyFill="1" applyBorder="1" applyAlignment="1">
      <alignment horizontal="left" vertical="top" wrapText="1"/>
    </xf>
    <xf numFmtId="0" fontId="0" fillId="3" borderId="1" xfId="0" applyFill="1" applyBorder="1" applyAlignment="1">
      <alignment horizontal="left"/>
    </xf>
    <xf numFmtId="0" fontId="0" fillId="0" borderId="0" xfId="0" applyAlignment="1">
      <alignment horizontal="left" vertical="top" wrapText="1"/>
    </xf>
    <xf numFmtId="0" fontId="0" fillId="0" borderId="0" xfId="0" applyAlignment="1">
      <alignment horizontal="left"/>
    </xf>
    <xf numFmtId="0" fontId="0" fillId="3" borderId="1" xfId="0" applyFill="1" applyBorder="1" applyAlignment="1">
      <alignment horizontal="center" vertical="center"/>
    </xf>
    <xf numFmtId="0" fontId="0" fillId="3" borderId="4" xfId="0" applyFill="1" applyBorder="1" applyAlignment="1">
      <alignment horizontal="left" wrapText="1"/>
    </xf>
    <xf numFmtId="0" fontId="0" fillId="3" borderId="8" xfId="0" applyFill="1" applyBorder="1" applyAlignment="1">
      <alignment horizontal="left" wrapText="1"/>
    </xf>
    <xf numFmtId="0" fontId="0" fillId="3" borderId="1" xfId="0" applyFill="1" applyBorder="1" applyAlignment="1">
      <alignment horizontal="center" vertical="center" wrapText="1"/>
    </xf>
    <xf numFmtId="0" fontId="5" fillId="3" borderId="1" xfId="0" applyFont="1" applyFill="1" applyBorder="1" applyAlignment="1">
      <alignment horizontal="left"/>
    </xf>
    <xf numFmtId="0" fontId="29" fillId="0" borderId="0" xfId="4" applyFont="1" applyAlignment="1">
      <alignment horizontal="left" vertical="top" wrapText="1"/>
    </xf>
    <xf numFmtId="0" fontId="27" fillId="0" borderId="0" xfId="4" applyFont="1" applyAlignment="1">
      <alignment horizontal="center" vertical="top" wrapText="1"/>
    </xf>
    <xf numFmtId="0" fontId="28" fillId="0" borderId="0" xfId="4" applyFont="1" applyAlignment="1">
      <alignment horizontal="left" vertical="top" wrapText="1"/>
    </xf>
    <xf numFmtId="0" fontId="37" fillId="0" borderId="0" xfId="6" applyFont="1" applyAlignment="1">
      <alignment horizontal="left" vertical="top" wrapText="1"/>
    </xf>
    <xf numFmtId="0" fontId="27" fillId="0" borderId="0" xfId="0" applyFont="1" applyAlignment="1">
      <alignment horizontal="left" vertical="top" wrapText="1"/>
    </xf>
    <xf numFmtId="0" fontId="28" fillId="0" borderId="0" xfId="0" applyFont="1" applyAlignment="1">
      <alignment horizontal="left" vertical="top" wrapText="1"/>
    </xf>
  </cellXfs>
  <cellStyles count="7">
    <cellStyle name="Dziesiętny 2" xfId="5" xr:uid="{00000000-0005-0000-0000-000000000000}"/>
    <cellStyle name="Hiperłącze" xfId="6" builtinId="8"/>
    <cellStyle name="Normal 2" xfId="1" xr:uid="{00000000-0005-0000-0000-000001000000}"/>
    <cellStyle name="Normalny" xfId="0" builtinId="0"/>
    <cellStyle name="Normalny 2" xfId="4" xr:uid="{00000000-0005-0000-0000-000003000000}"/>
    <cellStyle name="Procentowy" xfId="2" builtinId="5"/>
    <cellStyle name="Procentowy 2" xfId="3" xr:uid="{00000000-0005-0000-0000-000005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uokik.gov.pl/stopa_referencyjna_i_archiwum.php" TargetMode="External"/></Relationships>
</file>

<file path=xl/drawings/drawing1.xml><?xml version="1.0" encoding="utf-8"?>
<xdr:wsDr xmlns:xdr="http://schemas.openxmlformats.org/drawingml/2006/spreadsheetDrawing" xmlns:a="http://schemas.openxmlformats.org/drawingml/2006/main">
  <xdr:twoCellAnchor>
    <xdr:from>
      <xdr:col>10</xdr:col>
      <xdr:colOff>127001</xdr:colOff>
      <xdr:row>11</xdr:row>
      <xdr:rowOff>34395</xdr:rowOff>
    </xdr:from>
    <xdr:to>
      <xdr:col>18</xdr:col>
      <xdr:colOff>1262063</xdr:colOff>
      <xdr:row>13</xdr:row>
      <xdr:rowOff>117739</xdr:rowOff>
    </xdr:to>
    <xdr:sp macro="" textlink="">
      <xdr:nvSpPr>
        <xdr:cNvPr id="2" name="pole tekstowe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1746251" y="34395"/>
          <a:ext cx="4087812" cy="4643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Aktualną</a:t>
          </a:r>
          <a:r>
            <a:rPr lang="pl-PL" sz="1100" baseline="0"/>
            <a:t> wysokość stopy bazowej należy sprawdzić na stronie:</a:t>
          </a:r>
        </a:p>
        <a:p>
          <a:r>
            <a:rPr lang="pl-PL" sz="1100"/>
            <a:t>https://www.uokik.gov.pl/stopa_referencyjna_i_archiwum.php</a:t>
          </a:r>
        </a:p>
        <a:p>
          <a:endParaRPr lang="pl-PL" sz="1100"/>
        </a:p>
      </xdr:txBody>
    </xdr:sp>
    <xdr:clientData/>
  </xdr:twoCellAnchor>
  <xdr:twoCellAnchor>
    <xdr:from>
      <xdr:col>11</xdr:col>
      <xdr:colOff>8659</xdr:colOff>
      <xdr:row>13</xdr:row>
      <xdr:rowOff>132411</xdr:rowOff>
    </xdr:from>
    <xdr:to>
      <xdr:col>11</xdr:col>
      <xdr:colOff>455324</xdr:colOff>
      <xdr:row>15</xdr:row>
      <xdr:rowOff>86591</xdr:rowOff>
    </xdr:to>
    <xdr:cxnSp macro="">
      <xdr:nvCxnSpPr>
        <xdr:cNvPr id="14" name="Łącznik prosty ze strzałką 13">
          <a:extLst>
            <a:ext uri="{FF2B5EF4-FFF2-40B4-BE49-F238E27FC236}">
              <a16:creationId xmlns:a16="http://schemas.microsoft.com/office/drawing/2014/main" id="{00000000-0008-0000-0100-00000E000000}"/>
            </a:ext>
          </a:extLst>
        </xdr:cNvPr>
        <xdr:cNvCxnSpPr/>
      </xdr:nvCxnSpPr>
      <xdr:spPr>
        <a:xfrm flipH="1">
          <a:off x="3151909" y="513411"/>
          <a:ext cx="446665" cy="3351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pl/web/nfosigw/kalkulatory-pomocy-publicznej"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9"/>
  <sheetViews>
    <sheetView showGridLines="0" tabSelected="1" zoomScale="80" zoomScaleNormal="80" workbookViewId="0">
      <selection sqref="A1:O1"/>
    </sheetView>
  </sheetViews>
  <sheetFormatPr defaultColWidth="9.140625" defaultRowHeight="15" x14ac:dyDescent="0.25"/>
  <cols>
    <col min="1" max="1" width="5.7109375" style="84" customWidth="1"/>
    <col min="2" max="2" width="25" style="84" customWidth="1"/>
    <col min="3" max="3" width="17.28515625" style="84" customWidth="1"/>
    <col min="4" max="4" width="7" style="84" customWidth="1"/>
    <col min="5" max="5" width="7.85546875" style="84" customWidth="1"/>
    <col min="6" max="6" width="32.5703125" style="84" customWidth="1"/>
    <col min="7" max="8" width="23.28515625" style="84" customWidth="1"/>
    <col min="9" max="10" width="22.28515625" style="84" customWidth="1"/>
    <col min="11" max="12" width="21.5703125" style="84" customWidth="1"/>
    <col min="13" max="13" width="24.28515625" style="84" customWidth="1"/>
    <col min="14" max="14" width="21.5703125" style="84" customWidth="1"/>
    <col min="15" max="15" width="20.28515625" style="84" customWidth="1"/>
    <col min="16" max="19" width="13.140625" style="84" customWidth="1"/>
    <col min="20" max="20" width="12.28515625" style="84" customWidth="1"/>
    <col min="21" max="21" width="11.28515625" style="84" customWidth="1"/>
    <col min="22" max="23" width="12.42578125" style="84" customWidth="1"/>
    <col min="24" max="28" width="9.140625" style="84" customWidth="1"/>
    <col min="29" max="16384" width="9.140625" style="84"/>
  </cols>
  <sheetData>
    <row r="1" spans="1:17" s="82" customFormat="1" ht="31.5" customHeight="1" x14ac:dyDescent="0.25">
      <c r="A1" s="156" t="s">
        <v>78</v>
      </c>
      <c r="B1" s="156"/>
      <c r="C1" s="156"/>
      <c r="D1" s="156"/>
      <c r="E1" s="156"/>
      <c r="F1" s="156"/>
      <c r="G1" s="156"/>
      <c r="H1" s="156"/>
      <c r="I1" s="156"/>
      <c r="J1" s="156"/>
      <c r="K1" s="156"/>
      <c r="L1" s="156"/>
      <c r="M1" s="156"/>
      <c r="N1" s="156"/>
      <c r="O1" s="156"/>
    </row>
    <row r="2" spans="1:17" ht="15" customHeight="1" x14ac:dyDescent="0.25">
      <c r="A2" s="83"/>
      <c r="B2" s="83"/>
      <c r="C2" s="83"/>
      <c r="D2" s="83"/>
      <c r="E2" s="83"/>
      <c r="F2" s="83"/>
      <c r="G2" s="83"/>
      <c r="H2" s="83"/>
      <c r="I2" s="83"/>
      <c r="J2" s="83"/>
      <c r="K2" s="83"/>
      <c r="L2" s="83"/>
      <c r="M2" s="83"/>
    </row>
    <row r="3" spans="1:17" s="88" customFormat="1" ht="17.25" customHeight="1" x14ac:dyDescent="0.25">
      <c r="A3" s="179" t="s">
        <v>69</v>
      </c>
      <c r="B3" s="179"/>
      <c r="C3" s="171"/>
      <c r="D3" s="172"/>
      <c r="E3" s="172"/>
      <c r="F3" s="172"/>
      <c r="G3" s="172"/>
      <c r="H3" s="172"/>
      <c r="I3" s="173"/>
      <c r="J3" s="86"/>
      <c r="K3" s="87"/>
      <c r="L3" s="87"/>
      <c r="M3" s="87"/>
    </row>
    <row r="4" spans="1:17" s="88" customFormat="1" ht="9.75" customHeight="1" x14ac:dyDescent="0.25">
      <c r="A4" s="89"/>
      <c r="B4" s="89"/>
      <c r="C4" s="89"/>
      <c r="D4" s="90"/>
      <c r="E4" s="90"/>
      <c r="F4" s="90"/>
      <c r="G4" s="90"/>
      <c r="H4" s="90"/>
      <c r="I4" s="90"/>
      <c r="J4" s="90"/>
      <c r="K4" s="90"/>
      <c r="L4" s="90"/>
    </row>
    <row r="5" spans="1:17" s="88" customFormat="1" ht="27.75" customHeight="1" x14ac:dyDescent="0.25">
      <c r="A5" s="179" t="s">
        <v>66</v>
      </c>
      <c r="B5" s="179"/>
      <c r="C5" s="174"/>
      <c r="D5" s="175"/>
      <c r="E5" s="175"/>
      <c r="F5" s="175"/>
      <c r="G5" s="175"/>
      <c r="H5" s="175"/>
      <c r="I5" s="176"/>
      <c r="J5" s="91"/>
      <c r="K5" s="92"/>
      <c r="L5" s="92"/>
      <c r="M5" s="92"/>
    </row>
    <row r="6" spans="1:17" s="88" customFormat="1" ht="4.5" customHeight="1" x14ac:dyDescent="0.25">
      <c r="A6" s="89"/>
      <c r="B6" s="89"/>
      <c r="C6" s="89"/>
      <c r="D6" s="90"/>
      <c r="E6" s="90"/>
      <c r="F6" s="90"/>
      <c r="G6" s="90"/>
      <c r="H6" s="90"/>
      <c r="I6" s="90"/>
      <c r="J6" s="90"/>
      <c r="K6" s="90"/>
      <c r="L6" s="90"/>
    </row>
    <row r="7" spans="1:17" s="88" customFormat="1" ht="32.25" hidden="1" customHeight="1" x14ac:dyDescent="0.25">
      <c r="A7" s="179" t="s">
        <v>67</v>
      </c>
      <c r="B7" s="179"/>
      <c r="C7" s="180"/>
      <c r="D7" s="180"/>
      <c r="E7" s="180"/>
      <c r="F7" s="180"/>
      <c r="G7" s="180"/>
      <c r="H7" s="180"/>
      <c r="I7" s="180"/>
      <c r="J7" s="180"/>
      <c r="K7" s="180"/>
      <c r="L7" s="180"/>
      <c r="M7" s="180"/>
    </row>
    <row r="8" spans="1:17" ht="5.25" customHeight="1" x14ac:dyDescent="0.25">
      <c r="A8" s="93"/>
      <c r="B8" s="93"/>
      <c r="C8" s="94"/>
      <c r="D8" s="83"/>
      <c r="E8" s="83"/>
      <c r="F8" s="83"/>
      <c r="G8" s="83"/>
      <c r="H8" s="83"/>
      <c r="I8" s="83"/>
      <c r="J8" s="83"/>
      <c r="K8" s="83"/>
      <c r="L8" s="83"/>
      <c r="M8" s="83"/>
      <c r="Q8" s="95"/>
    </row>
    <row r="9" spans="1:17" ht="53.25" hidden="1" customHeight="1" x14ac:dyDescent="0.25">
      <c r="A9" s="181" t="s">
        <v>68</v>
      </c>
      <c r="B9" s="182"/>
      <c r="C9" s="183"/>
      <c r="D9" s="96" t="s">
        <v>10</v>
      </c>
      <c r="E9" s="83"/>
      <c r="F9" s="83"/>
      <c r="G9" s="83"/>
      <c r="H9" s="83"/>
      <c r="I9" s="83"/>
      <c r="J9" s="83"/>
      <c r="K9" s="83"/>
      <c r="L9" s="83"/>
      <c r="M9" s="83"/>
      <c r="Q9" s="95"/>
    </row>
    <row r="10" spans="1:17" ht="21" customHeight="1" x14ac:dyDescent="0.25">
      <c r="A10" s="179" t="s">
        <v>84</v>
      </c>
      <c r="B10" s="179"/>
      <c r="C10" s="150" t="s">
        <v>85</v>
      </c>
      <c r="E10" s="83"/>
      <c r="F10" s="83"/>
      <c r="G10" s="83"/>
      <c r="H10" s="83"/>
      <c r="I10" s="83"/>
      <c r="J10" s="83"/>
      <c r="K10" s="83"/>
      <c r="L10" s="83"/>
      <c r="M10" s="83"/>
      <c r="Q10" s="95"/>
    </row>
    <row r="11" spans="1:17" ht="18.75" customHeight="1" x14ac:dyDescent="0.25">
      <c r="A11" s="85"/>
      <c r="B11" s="85"/>
      <c r="C11" s="83"/>
      <c r="E11" s="83"/>
      <c r="F11" s="83"/>
      <c r="G11" s="83"/>
      <c r="H11" s="83"/>
      <c r="I11" s="83"/>
      <c r="J11" s="83"/>
      <c r="K11" s="83"/>
      <c r="L11" s="83"/>
      <c r="M11" s="83"/>
      <c r="Q11" s="95"/>
    </row>
    <row r="12" spans="1:17" ht="15" hidden="1" customHeight="1" x14ac:dyDescent="0.25">
      <c r="A12" s="97" t="s">
        <v>79</v>
      </c>
      <c r="B12" s="85"/>
      <c r="C12" s="98"/>
      <c r="E12" s="83"/>
      <c r="F12" s="83"/>
      <c r="G12" s="83"/>
      <c r="H12" s="83"/>
      <c r="I12" s="83"/>
      <c r="J12" s="83"/>
      <c r="K12" s="83"/>
      <c r="L12" s="83"/>
      <c r="M12" s="83"/>
      <c r="Q12" s="95"/>
    </row>
    <row r="13" spans="1:17" ht="2.25" hidden="1" customHeight="1" x14ac:dyDescent="0.25">
      <c r="A13" s="97"/>
      <c r="B13" s="85"/>
      <c r="C13" s="98"/>
      <c r="E13" s="83"/>
      <c r="F13" s="83"/>
      <c r="G13" s="83"/>
      <c r="H13" s="83"/>
      <c r="I13" s="83"/>
      <c r="J13" s="83"/>
      <c r="K13" s="83"/>
      <c r="L13" s="83"/>
      <c r="M13" s="83"/>
      <c r="Q13" s="95"/>
    </row>
    <row r="14" spans="1:17" ht="14.25" hidden="1" customHeight="1" x14ac:dyDescent="0.25">
      <c r="A14" s="99" t="s">
        <v>74</v>
      </c>
      <c r="B14" s="85"/>
      <c r="C14" s="98"/>
      <c r="E14" s="83"/>
      <c r="F14" s="100" t="s">
        <v>77</v>
      </c>
      <c r="H14" s="83"/>
      <c r="I14" s="83"/>
      <c r="J14" s="83"/>
      <c r="K14" s="83"/>
      <c r="L14" s="83"/>
      <c r="M14" s="83"/>
      <c r="Q14" s="95"/>
    </row>
    <row r="15" spans="1:17" ht="7.5" hidden="1" customHeight="1" x14ac:dyDescent="0.25">
      <c r="A15" s="99"/>
      <c r="B15" s="85"/>
      <c r="C15" s="98"/>
      <c r="E15" s="83"/>
      <c r="F15" s="83"/>
      <c r="G15" s="83"/>
      <c r="H15" s="83"/>
      <c r="I15" s="83"/>
      <c r="J15" s="83"/>
      <c r="K15" s="83"/>
      <c r="L15" s="83"/>
      <c r="M15" s="83"/>
      <c r="Q15" s="95"/>
    </row>
    <row r="16" spans="1:17" ht="15" hidden="1" customHeight="1" x14ac:dyDescent="0.25">
      <c r="A16" s="99" t="s">
        <v>75</v>
      </c>
      <c r="B16" s="85"/>
      <c r="C16" s="98"/>
      <c r="E16" s="83"/>
      <c r="F16" s="100" t="s">
        <v>77</v>
      </c>
      <c r="H16" s="83"/>
      <c r="I16" s="83"/>
      <c r="J16" s="83"/>
      <c r="K16" s="83"/>
      <c r="L16" s="83"/>
      <c r="M16" s="83"/>
      <c r="Q16" s="95"/>
    </row>
    <row r="17" spans="1:17" ht="15.75" hidden="1" customHeight="1" x14ac:dyDescent="0.25">
      <c r="A17" s="83"/>
      <c r="B17" s="83"/>
      <c r="C17" s="83"/>
      <c r="D17" s="83"/>
      <c r="E17" s="83"/>
      <c r="F17" s="83"/>
      <c r="G17" s="83"/>
      <c r="H17" s="83"/>
      <c r="I17" s="83"/>
      <c r="J17" s="83"/>
      <c r="K17" s="83"/>
      <c r="L17" s="83"/>
      <c r="M17" s="83"/>
    </row>
    <row r="18" spans="1:17" s="102" customFormat="1" ht="18" customHeight="1" x14ac:dyDescent="0.25">
      <c r="A18" s="101" t="s">
        <v>62</v>
      </c>
      <c r="B18" s="101"/>
      <c r="C18" s="101"/>
      <c r="D18" s="101"/>
      <c r="E18" s="101"/>
      <c r="F18" s="101"/>
      <c r="G18" s="101"/>
      <c r="H18" s="101"/>
      <c r="I18" s="101"/>
      <c r="J18" s="101"/>
      <c r="K18" s="101"/>
      <c r="L18" s="101"/>
      <c r="M18" s="101"/>
    </row>
    <row r="19" spans="1:17" s="102" customFormat="1" ht="18" customHeight="1" x14ac:dyDescent="0.25">
      <c r="A19" s="101"/>
      <c r="B19" s="101"/>
      <c r="C19" s="101"/>
      <c r="D19" s="101"/>
      <c r="E19" s="101"/>
      <c r="F19" s="101"/>
      <c r="G19" s="101"/>
      <c r="H19" s="101"/>
      <c r="I19" s="101"/>
      <c r="J19" s="101"/>
      <c r="K19" s="101"/>
      <c r="L19" s="101"/>
      <c r="M19" s="101"/>
    </row>
    <row r="20" spans="1:17" ht="31.5" customHeight="1" x14ac:dyDescent="0.25">
      <c r="A20" s="83"/>
      <c r="B20" s="83"/>
      <c r="C20" s="83"/>
      <c r="D20" s="83"/>
      <c r="E20" s="83"/>
      <c r="F20" s="157" t="s">
        <v>100</v>
      </c>
      <c r="G20" s="158"/>
      <c r="H20" s="158"/>
      <c r="I20" s="158"/>
      <c r="J20" s="158"/>
      <c r="K20" s="158"/>
      <c r="L20" s="158"/>
      <c r="M20" s="159"/>
      <c r="N20" s="160" t="s">
        <v>94</v>
      </c>
      <c r="O20" s="160" t="s">
        <v>95</v>
      </c>
    </row>
    <row r="21" spans="1:17" ht="69.75" customHeight="1" x14ac:dyDescent="0.25">
      <c r="A21" s="161" t="s">
        <v>106</v>
      </c>
      <c r="B21" s="162"/>
      <c r="C21" s="162"/>
      <c r="D21" s="162"/>
      <c r="E21" s="163"/>
      <c r="F21" s="104" t="s">
        <v>80</v>
      </c>
      <c r="G21" s="177" t="s">
        <v>71</v>
      </c>
      <c r="H21" s="178"/>
      <c r="I21" s="161" t="s">
        <v>73</v>
      </c>
      <c r="J21" s="162"/>
      <c r="K21" s="162"/>
      <c r="L21" s="163"/>
      <c r="M21" s="184" t="s">
        <v>99</v>
      </c>
      <c r="N21" s="160"/>
      <c r="O21" s="160"/>
    </row>
    <row r="22" spans="1:17" ht="81.75" customHeight="1" x14ac:dyDescent="0.25">
      <c r="A22" s="186"/>
      <c r="B22" s="187"/>
      <c r="C22" s="187"/>
      <c r="D22" s="187"/>
      <c r="E22" s="188"/>
      <c r="F22" s="105" t="s">
        <v>70</v>
      </c>
      <c r="G22" s="105" t="s">
        <v>70</v>
      </c>
      <c r="H22" s="105" t="s">
        <v>72</v>
      </c>
      <c r="I22" s="103" t="s">
        <v>89</v>
      </c>
      <c r="J22" s="103" t="s">
        <v>88</v>
      </c>
      <c r="K22" s="103" t="s">
        <v>90</v>
      </c>
      <c r="L22" s="103" t="s">
        <v>91</v>
      </c>
      <c r="M22" s="185"/>
      <c r="N22" s="160"/>
      <c r="O22" s="160"/>
    </row>
    <row r="23" spans="1:17" s="107" customFormat="1" ht="26.25" customHeight="1" x14ac:dyDescent="0.25">
      <c r="A23" s="153" t="s">
        <v>81</v>
      </c>
      <c r="B23" s="154"/>
      <c r="C23" s="154"/>
      <c r="D23" s="154"/>
      <c r="E23" s="155"/>
      <c r="F23" s="151"/>
      <c r="G23" s="151"/>
      <c r="H23" s="151"/>
      <c r="I23" s="151"/>
      <c r="J23" s="151"/>
      <c r="K23" s="151"/>
      <c r="L23" s="151"/>
      <c r="M23" s="106">
        <f>SUM(F23:L23)</f>
        <v>0</v>
      </c>
      <c r="N23" s="151"/>
      <c r="O23" s="106">
        <f>M23+N23</f>
        <v>0</v>
      </c>
    </row>
    <row r="24" spans="1:17" s="107" customFormat="1" ht="26.25" customHeight="1" x14ac:dyDescent="0.25">
      <c r="A24" s="153" t="s">
        <v>81</v>
      </c>
      <c r="B24" s="154"/>
      <c r="C24" s="154"/>
      <c r="D24" s="154"/>
      <c r="E24" s="155"/>
      <c r="F24" s="151"/>
      <c r="G24" s="151"/>
      <c r="H24" s="151"/>
      <c r="I24" s="151"/>
      <c r="J24" s="151"/>
      <c r="K24" s="151"/>
      <c r="L24" s="151"/>
      <c r="M24" s="106">
        <f t="shared" ref="M24:M34" si="0">SUM(F24:L24)</f>
        <v>0</v>
      </c>
      <c r="N24" s="151"/>
      <c r="O24" s="106">
        <f t="shared" ref="O24:O35" si="1">M24+N24</f>
        <v>0</v>
      </c>
      <c r="P24" s="108"/>
      <c r="Q24" s="109"/>
    </row>
    <row r="25" spans="1:17" s="107" customFormat="1" ht="26.25" customHeight="1" x14ac:dyDescent="0.25">
      <c r="A25" s="153" t="s">
        <v>81</v>
      </c>
      <c r="B25" s="154"/>
      <c r="C25" s="154"/>
      <c r="D25" s="154"/>
      <c r="E25" s="155"/>
      <c r="F25" s="151"/>
      <c r="G25" s="151"/>
      <c r="H25" s="151"/>
      <c r="I25" s="151"/>
      <c r="J25" s="151"/>
      <c r="K25" s="151"/>
      <c r="L25" s="151"/>
      <c r="M25" s="106">
        <f t="shared" si="0"/>
        <v>0</v>
      </c>
      <c r="N25" s="151"/>
      <c r="O25" s="106">
        <f t="shared" si="1"/>
        <v>0</v>
      </c>
      <c r="Q25" s="110"/>
    </row>
    <row r="26" spans="1:17" s="107" customFormat="1" ht="26.25" customHeight="1" x14ac:dyDescent="0.25">
      <c r="A26" s="153" t="s">
        <v>81</v>
      </c>
      <c r="B26" s="154"/>
      <c r="C26" s="154"/>
      <c r="D26" s="154"/>
      <c r="E26" s="155"/>
      <c r="F26" s="151"/>
      <c r="G26" s="151"/>
      <c r="H26" s="151"/>
      <c r="I26" s="151"/>
      <c r="J26" s="151"/>
      <c r="K26" s="151"/>
      <c r="L26" s="151"/>
      <c r="M26" s="106">
        <f t="shared" si="0"/>
        <v>0</v>
      </c>
      <c r="N26" s="151"/>
      <c r="O26" s="106">
        <f t="shared" si="1"/>
        <v>0</v>
      </c>
    </row>
    <row r="27" spans="1:17" s="107" customFormat="1" ht="26.25" customHeight="1" x14ac:dyDescent="0.25">
      <c r="A27" s="153" t="s">
        <v>81</v>
      </c>
      <c r="B27" s="154"/>
      <c r="C27" s="154"/>
      <c r="D27" s="154"/>
      <c r="E27" s="155"/>
      <c r="F27" s="151"/>
      <c r="G27" s="151"/>
      <c r="H27" s="151"/>
      <c r="I27" s="151"/>
      <c r="J27" s="151"/>
      <c r="K27" s="151"/>
      <c r="L27" s="151"/>
      <c r="M27" s="106">
        <f t="shared" si="0"/>
        <v>0</v>
      </c>
      <c r="N27" s="151"/>
      <c r="O27" s="106">
        <f t="shared" si="1"/>
        <v>0</v>
      </c>
    </row>
    <row r="28" spans="1:17" s="107" customFormat="1" ht="26.25" customHeight="1" x14ac:dyDescent="0.25">
      <c r="A28" s="153" t="s">
        <v>81</v>
      </c>
      <c r="B28" s="154"/>
      <c r="C28" s="154"/>
      <c r="D28" s="154"/>
      <c r="E28" s="155"/>
      <c r="F28" s="151"/>
      <c r="G28" s="151"/>
      <c r="H28" s="151"/>
      <c r="I28" s="151"/>
      <c r="J28" s="151"/>
      <c r="K28" s="151"/>
      <c r="L28" s="151"/>
      <c r="M28" s="106">
        <f t="shared" si="0"/>
        <v>0</v>
      </c>
      <c r="N28" s="151"/>
      <c r="O28" s="106">
        <f t="shared" si="1"/>
        <v>0</v>
      </c>
    </row>
    <row r="29" spans="1:17" s="107" customFormat="1" ht="26.25" customHeight="1" x14ac:dyDescent="0.25">
      <c r="A29" s="153" t="s">
        <v>81</v>
      </c>
      <c r="B29" s="154"/>
      <c r="C29" s="154"/>
      <c r="D29" s="154"/>
      <c r="E29" s="155"/>
      <c r="F29" s="151"/>
      <c r="G29" s="151"/>
      <c r="H29" s="151"/>
      <c r="I29" s="151"/>
      <c r="J29" s="151"/>
      <c r="K29" s="151"/>
      <c r="L29" s="151"/>
      <c r="M29" s="106">
        <f t="shared" si="0"/>
        <v>0</v>
      </c>
      <c r="N29" s="151"/>
      <c r="O29" s="106">
        <f t="shared" si="1"/>
        <v>0</v>
      </c>
    </row>
    <row r="30" spans="1:17" s="107" customFormat="1" ht="26.25" customHeight="1" x14ac:dyDescent="0.25">
      <c r="A30" s="153" t="s">
        <v>81</v>
      </c>
      <c r="B30" s="154"/>
      <c r="C30" s="154"/>
      <c r="D30" s="154"/>
      <c r="E30" s="155"/>
      <c r="F30" s="151"/>
      <c r="G30" s="151"/>
      <c r="H30" s="151"/>
      <c r="I30" s="151"/>
      <c r="J30" s="151"/>
      <c r="K30" s="151"/>
      <c r="L30" s="151"/>
      <c r="M30" s="106">
        <f t="shared" si="0"/>
        <v>0</v>
      </c>
      <c r="N30" s="151"/>
      <c r="O30" s="106">
        <f t="shared" si="1"/>
        <v>0</v>
      </c>
    </row>
    <row r="31" spans="1:17" s="107" customFormat="1" ht="26.25" customHeight="1" x14ac:dyDescent="0.25">
      <c r="A31" s="153" t="s">
        <v>81</v>
      </c>
      <c r="B31" s="154"/>
      <c r="C31" s="154"/>
      <c r="D31" s="154"/>
      <c r="E31" s="155"/>
      <c r="F31" s="151"/>
      <c r="G31" s="151"/>
      <c r="H31" s="151"/>
      <c r="I31" s="151"/>
      <c r="J31" s="151"/>
      <c r="K31" s="151"/>
      <c r="L31" s="151"/>
      <c r="M31" s="106">
        <f t="shared" si="0"/>
        <v>0</v>
      </c>
      <c r="N31" s="151"/>
      <c r="O31" s="106">
        <f t="shared" si="1"/>
        <v>0</v>
      </c>
    </row>
    <row r="32" spans="1:17" s="107" customFormat="1" ht="26.25" customHeight="1" x14ac:dyDescent="0.25">
      <c r="A32" s="153" t="s">
        <v>81</v>
      </c>
      <c r="B32" s="154"/>
      <c r="C32" s="154"/>
      <c r="D32" s="154"/>
      <c r="E32" s="155"/>
      <c r="F32" s="151"/>
      <c r="G32" s="151"/>
      <c r="H32" s="151"/>
      <c r="I32" s="151"/>
      <c r="J32" s="151"/>
      <c r="K32" s="151"/>
      <c r="L32" s="151"/>
      <c r="M32" s="106">
        <f t="shared" si="0"/>
        <v>0</v>
      </c>
      <c r="N32" s="151"/>
      <c r="O32" s="106">
        <f t="shared" si="1"/>
        <v>0</v>
      </c>
    </row>
    <row r="33" spans="1:21" s="107" customFormat="1" ht="26.25" customHeight="1" x14ac:dyDescent="0.25">
      <c r="A33" s="153" t="s">
        <v>81</v>
      </c>
      <c r="B33" s="154"/>
      <c r="C33" s="154"/>
      <c r="D33" s="154"/>
      <c r="E33" s="155"/>
      <c r="F33" s="151"/>
      <c r="G33" s="151"/>
      <c r="H33" s="151"/>
      <c r="I33" s="151"/>
      <c r="J33" s="151"/>
      <c r="K33" s="151"/>
      <c r="L33" s="151"/>
      <c r="M33" s="106">
        <f t="shared" si="0"/>
        <v>0</v>
      </c>
      <c r="N33" s="151"/>
      <c r="O33" s="106">
        <f t="shared" si="1"/>
        <v>0</v>
      </c>
    </row>
    <row r="34" spans="1:21" s="107" customFormat="1" ht="26.25" customHeight="1" x14ac:dyDescent="0.25">
      <c r="A34" s="153" t="s">
        <v>81</v>
      </c>
      <c r="B34" s="154"/>
      <c r="C34" s="154"/>
      <c r="D34" s="154"/>
      <c r="E34" s="155"/>
      <c r="F34" s="151"/>
      <c r="G34" s="151"/>
      <c r="H34" s="151"/>
      <c r="I34" s="151"/>
      <c r="J34" s="151"/>
      <c r="K34" s="151"/>
      <c r="L34" s="151"/>
      <c r="M34" s="106">
        <f t="shared" si="0"/>
        <v>0</v>
      </c>
      <c r="N34" s="151"/>
      <c r="O34" s="106">
        <f t="shared" si="1"/>
        <v>0</v>
      </c>
    </row>
    <row r="35" spans="1:21" s="107" customFormat="1" ht="26.25" customHeight="1" x14ac:dyDescent="0.25">
      <c r="A35" s="167" t="s">
        <v>95</v>
      </c>
      <c r="B35" s="167"/>
      <c r="C35" s="167"/>
      <c r="D35" s="167"/>
      <c r="E35" s="167"/>
      <c r="F35" s="111">
        <f t="shared" ref="F35:N35" si="2">SUM(F23:F34)</f>
        <v>0</v>
      </c>
      <c r="G35" s="111">
        <f t="shared" si="2"/>
        <v>0</v>
      </c>
      <c r="H35" s="111">
        <f t="shared" si="2"/>
        <v>0</v>
      </c>
      <c r="I35" s="111">
        <f t="shared" si="2"/>
        <v>0</v>
      </c>
      <c r="J35" s="111">
        <f t="shared" si="2"/>
        <v>0</v>
      </c>
      <c r="K35" s="111">
        <f t="shared" si="2"/>
        <v>0</v>
      </c>
      <c r="L35" s="111">
        <f t="shared" si="2"/>
        <v>0</v>
      </c>
      <c r="M35" s="111">
        <f t="shared" si="2"/>
        <v>0</v>
      </c>
      <c r="N35" s="111">
        <f t="shared" si="2"/>
        <v>0</v>
      </c>
      <c r="O35" s="111">
        <f t="shared" si="1"/>
        <v>0</v>
      </c>
    </row>
    <row r="36" spans="1:21" s="107" customFormat="1" ht="26.25" customHeight="1" x14ac:dyDescent="0.25">
      <c r="A36" s="167" t="s">
        <v>97</v>
      </c>
      <c r="B36" s="168"/>
      <c r="C36" s="168"/>
      <c r="D36" s="168"/>
      <c r="E36" s="169"/>
      <c r="F36" s="112">
        <f>0.3+VLOOKUP(C10,D47:E50,2,FALSE)</f>
        <v>0.3</v>
      </c>
      <c r="G36" s="112">
        <f>0.45+VLOOKUP(C10,D47:E50,2,FALSE)</f>
        <v>0.45</v>
      </c>
      <c r="H36" s="112">
        <f>0.3+VLOOKUP(C10,D47:E50,2,FALSE)</f>
        <v>0.3</v>
      </c>
      <c r="I36" s="112">
        <f>0.45+VLOOKUP(C10,D47:E50,2,FALSE)</f>
        <v>0.45</v>
      </c>
      <c r="J36" s="112">
        <f>0.3+VLOOKUP(C10,D47:E50,2,FALSE)</f>
        <v>0.3</v>
      </c>
      <c r="K36" s="112">
        <f>0.45+VLOOKUP(C10,D47:E50,2,FALSE)</f>
        <v>0.45</v>
      </c>
      <c r="L36" s="112">
        <f>0.3+VLOOKUP(C10,D47:E50,2,FALSE)</f>
        <v>0.3</v>
      </c>
      <c r="M36" s="113"/>
      <c r="Q36" s="114"/>
    </row>
    <row r="37" spans="1:21" s="107" customFormat="1" ht="26.25" customHeight="1" x14ac:dyDescent="0.25">
      <c r="A37" s="167" t="s">
        <v>98</v>
      </c>
      <c r="B37" s="168"/>
      <c r="C37" s="168"/>
      <c r="D37" s="168"/>
      <c r="E37" s="169"/>
      <c r="F37" s="115">
        <f t="shared" ref="F37:L37" si="3">F35*F36</f>
        <v>0</v>
      </c>
      <c r="G37" s="115">
        <f t="shared" si="3"/>
        <v>0</v>
      </c>
      <c r="H37" s="115">
        <f t="shared" si="3"/>
        <v>0</v>
      </c>
      <c r="I37" s="115">
        <f t="shared" si="3"/>
        <v>0</v>
      </c>
      <c r="J37" s="115">
        <f t="shared" si="3"/>
        <v>0</v>
      </c>
      <c r="K37" s="115">
        <f t="shared" si="3"/>
        <v>0</v>
      </c>
      <c r="L37" s="115">
        <f t="shared" si="3"/>
        <v>0</v>
      </c>
      <c r="M37" s="115">
        <f>SUM(F37:L37)</f>
        <v>0</v>
      </c>
      <c r="Q37" s="114"/>
    </row>
    <row r="38" spans="1:21" ht="10.5" customHeight="1" x14ac:dyDescent="0.25">
      <c r="A38" s="116"/>
      <c r="B38" s="116"/>
      <c r="C38" s="116"/>
      <c r="D38" s="117"/>
      <c r="E38" s="117"/>
      <c r="F38" s="117"/>
      <c r="G38" s="117"/>
      <c r="H38" s="117"/>
      <c r="I38" s="117"/>
      <c r="J38" s="117"/>
      <c r="K38" s="117"/>
      <c r="L38" s="117"/>
      <c r="M38" s="118"/>
      <c r="Q38" s="119"/>
    </row>
    <row r="39" spans="1:21" s="121" customFormat="1" ht="54.75" customHeight="1" x14ac:dyDescent="0.2">
      <c r="A39" s="170" t="s">
        <v>82</v>
      </c>
      <c r="B39" s="170"/>
      <c r="C39" s="170"/>
      <c r="D39" s="170"/>
      <c r="E39" s="170"/>
      <c r="F39" s="170"/>
      <c r="G39" s="170"/>
    </row>
    <row r="40" spans="1:21" s="121" customFormat="1" ht="7.5" customHeight="1" x14ac:dyDescent="0.2">
      <c r="A40" s="120"/>
      <c r="B40" s="120"/>
      <c r="C40" s="120"/>
      <c r="D40" s="120"/>
      <c r="E40" s="120"/>
    </row>
    <row r="41" spans="1:21" s="121" customFormat="1" ht="31.5" customHeight="1" x14ac:dyDescent="0.2">
      <c r="A41" s="166" t="s">
        <v>101</v>
      </c>
      <c r="B41" s="166"/>
      <c r="C41" s="166"/>
      <c r="D41" s="166"/>
      <c r="E41" s="166"/>
      <c r="F41" s="166"/>
      <c r="G41" s="166"/>
      <c r="H41" s="166"/>
      <c r="I41" s="122"/>
      <c r="J41" s="122"/>
      <c r="K41" s="123"/>
      <c r="L41" s="123"/>
      <c r="M41" s="123"/>
    </row>
    <row r="42" spans="1:21" s="121" customFormat="1" ht="165" customHeight="1" x14ac:dyDescent="0.2">
      <c r="A42" s="165"/>
      <c r="B42" s="165"/>
      <c r="C42" s="165"/>
      <c r="D42" s="165"/>
      <c r="E42" s="165"/>
      <c r="F42" s="165"/>
      <c r="G42" s="165"/>
      <c r="H42" s="165"/>
      <c r="I42" s="124"/>
      <c r="J42" s="124"/>
      <c r="K42" s="125"/>
      <c r="L42" s="125"/>
      <c r="M42" s="125"/>
    </row>
    <row r="43" spans="1:21" s="121" customFormat="1" ht="15" customHeight="1" x14ac:dyDescent="0.2">
      <c r="A43" s="120"/>
      <c r="B43" s="120"/>
      <c r="C43" s="120"/>
      <c r="D43" s="120"/>
      <c r="E43" s="120"/>
    </row>
    <row r="44" spans="1:21" s="121" customFormat="1" ht="16.5" customHeight="1" x14ac:dyDescent="0.2">
      <c r="A44" s="120"/>
      <c r="B44" s="120"/>
      <c r="C44" s="120"/>
      <c r="D44" s="120"/>
      <c r="E44" s="120"/>
    </row>
    <row r="45" spans="1:21" s="121" customFormat="1" ht="14.25" hidden="1" customHeight="1" x14ac:dyDescent="0.2">
      <c r="A45" s="164"/>
      <c r="B45" s="164"/>
      <c r="C45" s="164"/>
      <c r="D45" s="164"/>
      <c r="E45" s="164"/>
      <c r="F45" s="164"/>
      <c r="G45" s="164"/>
      <c r="H45" s="164"/>
      <c r="I45" s="164"/>
      <c r="J45" s="164"/>
      <c r="K45" s="164"/>
      <c r="L45" s="164"/>
      <c r="M45" s="164"/>
    </row>
    <row r="46" spans="1:21" ht="15" hidden="1" customHeight="1" x14ac:dyDescent="0.25">
      <c r="C46" s="126"/>
      <c r="D46" s="102" t="s">
        <v>2</v>
      </c>
      <c r="F46" s="126"/>
      <c r="G46" s="126"/>
      <c r="H46" s="126"/>
      <c r="I46" s="126"/>
      <c r="J46" s="126"/>
      <c r="K46" s="126"/>
      <c r="L46" s="126"/>
      <c r="M46" s="126"/>
      <c r="N46" s="126"/>
    </row>
    <row r="47" spans="1:21" hidden="1" x14ac:dyDescent="0.25">
      <c r="D47" s="127" t="s">
        <v>85</v>
      </c>
      <c r="E47" s="128">
        <v>0</v>
      </c>
      <c r="F47" s="84" t="s">
        <v>76</v>
      </c>
      <c r="G47" s="126"/>
      <c r="N47" s="102"/>
    </row>
    <row r="48" spans="1:21" hidden="1" x14ac:dyDescent="0.25">
      <c r="D48" s="127" t="s">
        <v>86</v>
      </c>
      <c r="E48" s="128">
        <v>0.1</v>
      </c>
      <c r="F48" s="129" t="s">
        <v>4</v>
      </c>
      <c r="G48" s="130">
        <v>0.45</v>
      </c>
      <c r="H48" s="128"/>
      <c r="I48" s="128"/>
      <c r="J48" s="128"/>
      <c r="K48" s="128"/>
      <c r="L48" s="128"/>
      <c r="N48" s="127"/>
      <c r="O48" s="128"/>
      <c r="R48" s="127"/>
      <c r="S48" s="131"/>
      <c r="T48" s="131"/>
      <c r="U48" s="127"/>
    </row>
    <row r="49" spans="4:21" hidden="1" x14ac:dyDescent="0.25">
      <c r="D49" s="127" t="s">
        <v>87</v>
      </c>
      <c r="E49" s="128">
        <v>0.2</v>
      </c>
      <c r="F49" s="129" t="s">
        <v>10</v>
      </c>
      <c r="G49" s="130">
        <v>0.3</v>
      </c>
      <c r="H49" s="128"/>
      <c r="I49" s="128"/>
      <c r="J49" s="128"/>
      <c r="K49" s="128"/>
      <c r="L49" s="128"/>
      <c r="N49" s="127"/>
      <c r="O49" s="128"/>
      <c r="R49" s="127"/>
      <c r="S49" s="132"/>
      <c r="T49" s="132"/>
      <c r="U49" s="127"/>
    </row>
    <row r="50" spans="4:21" hidden="1" x14ac:dyDescent="0.25">
      <c r="D50" s="127" t="s">
        <v>1</v>
      </c>
      <c r="E50" s="128">
        <v>0.2</v>
      </c>
      <c r="F50" s="133" t="s">
        <v>77</v>
      </c>
      <c r="G50" s="130">
        <v>0.3</v>
      </c>
      <c r="H50" s="128"/>
      <c r="I50" s="128"/>
      <c r="J50" s="128"/>
      <c r="K50" s="128"/>
      <c r="L50" s="128"/>
      <c r="N50" s="127"/>
      <c r="O50" s="128"/>
      <c r="R50" s="127"/>
      <c r="S50" s="131"/>
      <c r="T50" s="131"/>
    </row>
    <row r="51" spans="4:21" hidden="1" x14ac:dyDescent="0.25">
      <c r="F51" s="128"/>
      <c r="G51" s="128"/>
      <c r="H51" s="128"/>
      <c r="I51" s="128"/>
      <c r="J51" s="128"/>
      <c r="K51" s="128"/>
      <c r="L51" s="128"/>
      <c r="N51" s="127"/>
      <c r="O51" s="128"/>
      <c r="R51" s="127"/>
      <c r="S51" s="131"/>
      <c r="T51" s="131"/>
    </row>
    <row r="52" spans="4:21" x14ac:dyDescent="0.25">
      <c r="F52" s="128"/>
      <c r="G52" s="128"/>
      <c r="H52" s="128"/>
      <c r="I52" s="128"/>
      <c r="J52" s="128"/>
      <c r="K52" s="128"/>
      <c r="L52" s="128"/>
      <c r="N52" s="127"/>
      <c r="O52" s="128"/>
      <c r="R52" s="127"/>
      <c r="S52" s="131"/>
      <c r="T52" s="131"/>
    </row>
    <row r="53" spans="4:21" x14ac:dyDescent="0.25">
      <c r="F53" s="128"/>
      <c r="G53" s="128"/>
      <c r="H53" s="128"/>
      <c r="I53" s="128"/>
      <c r="J53" s="128"/>
      <c r="K53" s="128"/>
      <c r="L53" s="128"/>
      <c r="N53" s="127"/>
      <c r="O53" s="128"/>
      <c r="R53" s="127"/>
      <c r="S53" s="131"/>
      <c r="T53" s="131"/>
    </row>
    <row r="54" spans="4:21" x14ac:dyDescent="0.25">
      <c r="F54" s="128"/>
      <c r="G54" s="128"/>
      <c r="H54" s="128"/>
      <c r="I54" s="128"/>
      <c r="J54" s="128"/>
      <c r="K54" s="128"/>
      <c r="L54" s="128"/>
      <c r="N54" s="127"/>
      <c r="O54" s="128"/>
    </row>
    <row r="55" spans="4:21" x14ac:dyDescent="0.25">
      <c r="F55" s="128"/>
      <c r="G55" s="128"/>
      <c r="H55" s="128"/>
      <c r="I55" s="128"/>
      <c r="J55" s="128"/>
      <c r="K55" s="128"/>
      <c r="L55" s="128"/>
      <c r="N55" s="127"/>
      <c r="O55" s="128"/>
    </row>
    <row r="56" spans="4:21" x14ac:dyDescent="0.25">
      <c r="F56" s="128"/>
      <c r="G56" s="128"/>
      <c r="H56" s="128"/>
      <c r="I56" s="128"/>
      <c r="J56" s="128"/>
      <c r="K56" s="128"/>
      <c r="L56" s="128"/>
      <c r="N56" s="127"/>
      <c r="O56" s="128"/>
    </row>
    <row r="57" spans="4:21" x14ac:dyDescent="0.25">
      <c r="F57" s="128"/>
      <c r="G57" s="128"/>
      <c r="H57" s="128"/>
      <c r="I57" s="128"/>
      <c r="J57" s="128"/>
      <c r="K57" s="128"/>
      <c r="L57" s="128"/>
      <c r="N57" s="127"/>
      <c r="O57" s="128"/>
    </row>
    <row r="58" spans="4:21" x14ac:dyDescent="0.25">
      <c r="F58" s="128"/>
      <c r="G58" s="128"/>
      <c r="H58" s="128"/>
      <c r="I58" s="128"/>
      <c r="J58" s="128"/>
      <c r="K58" s="128"/>
      <c r="L58" s="128"/>
      <c r="N58" s="127"/>
      <c r="O58" s="128"/>
    </row>
    <row r="59" spans="4:21" x14ac:dyDescent="0.25">
      <c r="F59" s="128"/>
      <c r="G59" s="128"/>
      <c r="H59" s="128"/>
      <c r="I59" s="128"/>
      <c r="J59" s="128"/>
      <c r="K59" s="128"/>
      <c r="L59" s="128"/>
      <c r="N59" s="127"/>
      <c r="O59" s="131"/>
    </row>
    <row r="60" spans="4:21" x14ac:dyDescent="0.25">
      <c r="F60" s="128"/>
      <c r="G60" s="128"/>
      <c r="H60" s="128"/>
      <c r="I60" s="128"/>
      <c r="J60" s="128"/>
      <c r="K60" s="128"/>
      <c r="L60" s="128"/>
      <c r="N60" s="127"/>
      <c r="O60" s="131"/>
    </row>
    <row r="61" spans="4:21" x14ac:dyDescent="0.25">
      <c r="F61" s="128"/>
      <c r="G61" s="128"/>
      <c r="H61" s="128"/>
      <c r="I61" s="128"/>
      <c r="J61" s="128"/>
      <c r="K61" s="128"/>
      <c r="L61" s="128"/>
      <c r="N61" s="127"/>
      <c r="O61" s="131"/>
    </row>
    <row r="62" spans="4:21" x14ac:dyDescent="0.25">
      <c r="F62" s="128"/>
      <c r="G62" s="128"/>
      <c r="H62" s="128"/>
      <c r="I62" s="128"/>
      <c r="J62" s="128"/>
      <c r="K62" s="128"/>
      <c r="L62" s="128"/>
      <c r="N62" s="127"/>
      <c r="O62" s="131"/>
      <c r="R62" s="127"/>
      <c r="T62" s="134"/>
    </row>
    <row r="63" spans="4:21" x14ac:dyDescent="0.25">
      <c r="F63" s="128"/>
      <c r="G63" s="128"/>
      <c r="H63" s="128"/>
      <c r="I63" s="128"/>
      <c r="J63" s="128"/>
      <c r="K63" s="128"/>
      <c r="L63" s="128"/>
      <c r="N63" s="127"/>
      <c r="O63" s="131"/>
      <c r="R63" s="127"/>
      <c r="T63" s="135"/>
    </row>
    <row r="64" spans="4:21" x14ac:dyDescent="0.25">
      <c r="F64" s="128"/>
      <c r="G64" s="128"/>
      <c r="H64" s="128"/>
      <c r="I64" s="128"/>
      <c r="J64" s="128"/>
      <c r="K64" s="128"/>
      <c r="L64" s="128"/>
      <c r="N64" s="127"/>
      <c r="O64" s="131"/>
      <c r="P64" s="129"/>
    </row>
    <row r="65" spans="6:28" x14ac:dyDescent="0.25">
      <c r="F65" s="128"/>
      <c r="G65" s="128"/>
      <c r="H65" s="128"/>
      <c r="I65" s="128"/>
      <c r="J65" s="128"/>
      <c r="K65" s="128"/>
      <c r="L65" s="128"/>
      <c r="P65" s="136"/>
      <c r="Q65" s="95"/>
      <c r="R65" s="137"/>
      <c r="T65" s="138"/>
    </row>
    <row r="66" spans="6:28" x14ac:dyDescent="0.25">
      <c r="F66" s="128"/>
      <c r="G66" s="128"/>
      <c r="H66" s="128"/>
      <c r="I66" s="128"/>
      <c r="J66" s="128"/>
      <c r="K66" s="128"/>
      <c r="L66" s="128"/>
      <c r="R66" s="138"/>
      <c r="S66" s="139"/>
      <c r="T66" s="139"/>
      <c r="U66" s="139"/>
      <c r="V66" s="139"/>
      <c r="W66" s="139"/>
      <c r="X66" s="139"/>
    </row>
    <row r="67" spans="6:28" x14ac:dyDescent="0.25">
      <c r="F67" s="128"/>
      <c r="G67" s="128"/>
      <c r="H67" s="128"/>
      <c r="I67" s="128"/>
      <c r="J67" s="128"/>
      <c r="K67" s="128"/>
      <c r="L67" s="128"/>
      <c r="R67" s="138"/>
      <c r="S67" s="95"/>
      <c r="T67" s="95"/>
      <c r="U67" s="95"/>
      <c r="V67" s="95"/>
      <c r="W67" s="95"/>
    </row>
    <row r="68" spans="6:28" x14ac:dyDescent="0.25">
      <c r="F68" s="128"/>
      <c r="G68" s="128"/>
      <c r="H68" s="128"/>
      <c r="I68" s="128"/>
      <c r="J68" s="128"/>
      <c r="K68" s="128"/>
      <c r="L68" s="128"/>
      <c r="R68" s="138"/>
      <c r="S68" s="140"/>
      <c r="T68" s="140"/>
      <c r="U68" s="140"/>
      <c r="V68" s="140"/>
      <c r="W68" s="140"/>
    </row>
    <row r="69" spans="6:28" x14ac:dyDescent="0.25">
      <c r="F69" s="128"/>
      <c r="G69" s="128"/>
      <c r="H69" s="128"/>
      <c r="I69" s="128"/>
      <c r="J69" s="128"/>
      <c r="K69" s="128"/>
      <c r="L69" s="128"/>
      <c r="R69" s="138"/>
      <c r="S69" s="141"/>
      <c r="T69" s="141"/>
      <c r="U69" s="141"/>
      <c r="V69" s="141"/>
      <c r="W69" s="141"/>
    </row>
    <row r="70" spans="6:28" x14ac:dyDescent="0.25">
      <c r="F70" s="128"/>
      <c r="G70" s="128"/>
      <c r="H70" s="128"/>
      <c r="I70" s="128"/>
      <c r="J70" s="128"/>
      <c r="K70" s="128"/>
      <c r="L70" s="128"/>
      <c r="P70" s="129"/>
      <c r="R70" s="138"/>
    </row>
    <row r="71" spans="6:28" x14ac:dyDescent="0.25">
      <c r="F71" s="128"/>
      <c r="G71" s="128"/>
      <c r="H71" s="128"/>
      <c r="I71" s="128"/>
      <c r="J71" s="128"/>
      <c r="K71" s="128"/>
      <c r="L71" s="128"/>
      <c r="R71" s="138"/>
    </row>
    <row r="72" spans="6:28" x14ac:dyDescent="0.25">
      <c r="F72" s="128"/>
      <c r="G72" s="128"/>
      <c r="H72" s="128"/>
      <c r="I72" s="128"/>
      <c r="J72" s="128"/>
      <c r="K72" s="128"/>
      <c r="L72" s="128"/>
    </row>
    <row r="73" spans="6:28" x14ac:dyDescent="0.25">
      <c r="F73" s="128"/>
      <c r="G73" s="128"/>
      <c r="H73" s="128"/>
      <c r="I73" s="128"/>
      <c r="J73" s="128"/>
      <c r="K73" s="128"/>
      <c r="L73" s="128"/>
      <c r="R73" s="138"/>
      <c r="S73" s="142"/>
    </row>
    <row r="74" spans="6:28" x14ac:dyDescent="0.25">
      <c r="F74" s="128"/>
      <c r="G74" s="128"/>
      <c r="H74" s="128"/>
      <c r="I74" s="128"/>
      <c r="J74" s="128"/>
      <c r="K74" s="128"/>
      <c r="L74" s="128"/>
    </row>
    <row r="75" spans="6:28" x14ac:dyDescent="0.25">
      <c r="F75" s="128"/>
      <c r="G75" s="128"/>
      <c r="H75" s="128"/>
      <c r="I75" s="128"/>
      <c r="J75" s="128"/>
      <c r="K75" s="128"/>
      <c r="L75" s="128"/>
    </row>
    <row r="76" spans="6:28" x14ac:dyDescent="0.25">
      <c r="R76" s="143"/>
      <c r="S76" s="95"/>
      <c r="T76" s="95"/>
      <c r="U76" s="95"/>
      <c r="V76" s="95"/>
      <c r="W76" s="95"/>
      <c r="X76" s="95"/>
      <c r="Y76" s="95"/>
    </row>
    <row r="77" spans="6:28" x14ac:dyDescent="0.25">
      <c r="R77" s="144"/>
      <c r="T77" s="95"/>
      <c r="U77" s="95"/>
      <c r="V77" s="95"/>
      <c r="W77" s="95"/>
      <c r="X77" s="95"/>
      <c r="Y77" s="129"/>
      <c r="Z77" s="129"/>
      <c r="AA77" s="95"/>
      <c r="AB77" s="95"/>
    </row>
    <row r="78" spans="6:28" x14ac:dyDescent="0.25">
      <c r="Q78" s="129"/>
      <c r="R78" s="144"/>
      <c r="S78" s="95"/>
      <c r="T78" s="95"/>
      <c r="U78" s="95"/>
      <c r="V78" s="95"/>
      <c r="W78" s="95"/>
      <c r="X78" s="95"/>
      <c r="Y78" s="95"/>
      <c r="Z78" s="95"/>
      <c r="AA78" s="95"/>
      <c r="AB78" s="95"/>
    </row>
    <row r="79" spans="6:28" x14ac:dyDescent="0.25">
      <c r="Q79" s="129"/>
      <c r="S79" s="140"/>
      <c r="T79" s="140"/>
      <c r="U79" s="140"/>
      <c r="V79" s="140"/>
      <c r="W79" s="140"/>
      <c r="X79" s="140"/>
      <c r="Y79" s="140"/>
      <c r="Z79" s="140"/>
      <c r="AA79" s="140"/>
      <c r="AB79" s="140"/>
    </row>
    <row r="80" spans="6:28" x14ac:dyDescent="0.25">
      <c r="P80" s="129"/>
      <c r="S80" s="141"/>
      <c r="T80" s="141"/>
      <c r="U80" s="141"/>
      <c r="V80" s="141"/>
      <c r="W80" s="141"/>
      <c r="X80" s="141"/>
      <c r="Y80" s="141"/>
      <c r="Z80" s="141"/>
      <c r="AA80" s="141"/>
      <c r="AB80" s="141"/>
    </row>
    <row r="81" spans="16:28" s="107" customFormat="1" x14ac:dyDescent="0.25">
      <c r="P81" s="136"/>
      <c r="Q81" s="95"/>
      <c r="R81" s="84"/>
      <c r="S81" s="84"/>
      <c r="T81" s="145"/>
      <c r="U81" s="145"/>
      <c r="V81" s="145"/>
      <c r="W81" s="145"/>
      <c r="X81" s="145"/>
      <c r="Y81" s="84"/>
      <c r="Z81" s="84"/>
      <c r="AA81" s="84"/>
      <c r="AB81" s="84"/>
    </row>
    <row r="85" spans="16:28" x14ac:dyDescent="0.25"/>
    <row r="86" spans="16:28" x14ac:dyDescent="0.25">
      <c r="Q86" s="129"/>
      <c r="R86" s="129"/>
      <c r="S86" s="95"/>
      <c r="T86" s="95"/>
      <c r="U86" s="95"/>
      <c r="V86" s="95"/>
      <c r="W86" s="146"/>
      <c r="X86" s="95"/>
      <c r="Y86" s="95"/>
      <c r="Z86" s="95"/>
    </row>
    <row r="87" spans="16:28" x14ac:dyDescent="0.25">
      <c r="Q87" s="129"/>
      <c r="S87" s="140"/>
      <c r="T87" s="140"/>
      <c r="U87" s="140"/>
      <c r="V87" s="140"/>
      <c r="W87" s="147"/>
      <c r="X87" s="140"/>
      <c r="Y87" s="140"/>
      <c r="Z87" s="140"/>
    </row>
    <row r="88" spans="16:28" x14ac:dyDescent="0.25">
      <c r="P88" s="129"/>
      <c r="Q88" s="129"/>
      <c r="S88" s="141"/>
      <c r="T88" s="141"/>
      <c r="U88" s="141"/>
      <c r="V88" s="141"/>
      <c r="W88" s="148"/>
      <c r="X88" s="141"/>
      <c r="Y88" s="141"/>
      <c r="Z88" s="141"/>
    </row>
    <row r="89" spans="16:28" x14ac:dyDescent="0.25">
      <c r="P89" s="136"/>
      <c r="Q89" s="95"/>
      <c r="T89" s="149"/>
      <c r="U89" s="149"/>
      <c r="V89" s="149"/>
      <c r="W89" s="149"/>
    </row>
  </sheetData>
  <sheetProtection algorithmName="SHA-512" hashValue="BwpLREkBhs9N7YO7B6C3Kw0gDbc4SFuLwfLcSedePNVExGrFyqjdDQ1DLKBU+wHxeT6ToJ4hOPuVnapMq7Pmkg==" saltValue="ldvAXwEUbyXgo9SQTzx/qg==" spinCount="100000" sheet="1" objects="1" scenarios="1"/>
  <mergeCells count="35">
    <mergeCell ref="A32:E32"/>
    <mergeCell ref="A33:E33"/>
    <mergeCell ref="C3:I3"/>
    <mergeCell ref="C5:I5"/>
    <mergeCell ref="G21:H21"/>
    <mergeCell ref="A7:B7"/>
    <mergeCell ref="C7:M7"/>
    <mergeCell ref="A9:C9"/>
    <mergeCell ref="A3:B3"/>
    <mergeCell ref="A10:B10"/>
    <mergeCell ref="A5:B5"/>
    <mergeCell ref="M21:M22"/>
    <mergeCell ref="A21:E22"/>
    <mergeCell ref="A24:E24"/>
    <mergeCell ref="A25:E25"/>
    <mergeCell ref="A31:E31"/>
    <mergeCell ref="A45:M45"/>
    <mergeCell ref="A42:H42"/>
    <mergeCell ref="A41:H41"/>
    <mergeCell ref="A34:E34"/>
    <mergeCell ref="A36:E36"/>
    <mergeCell ref="A37:E37"/>
    <mergeCell ref="A39:G39"/>
    <mergeCell ref="A35:E35"/>
    <mergeCell ref="A30:E30"/>
    <mergeCell ref="A1:O1"/>
    <mergeCell ref="F20:M20"/>
    <mergeCell ref="N20:N22"/>
    <mergeCell ref="O20:O22"/>
    <mergeCell ref="A23:E23"/>
    <mergeCell ref="I21:L21"/>
    <mergeCell ref="A26:E26"/>
    <mergeCell ref="A27:E27"/>
    <mergeCell ref="A28:E28"/>
    <mergeCell ref="A29:E29"/>
  </mergeCells>
  <dataValidations count="4">
    <dataValidation type="list" allowBlank="1" showInputMessage="1" showErrorMessage="1" sqref="C10" xr:uid="{00000000-0002-0000-0000-000002000000}">
      <formula1>$D$47:$D$50</formula1>
    </dataValidation>
    <dataValidation type="list" allowBlank="1" showInputMessage="1" showErrorMessage="1" sqref="Q8:Q16" xr:uid="{00000000-0002-0000-0000-000001000000}">
      <formula1>$N$48:$N$64</formula1>
    </dataValidation>
    <dataValidation type="list" allowBlank="1" showInputMessage="1" showErrorMessage="1" sqref="D9" xr:uid="{DE92A721-16FD-45DA-9ECA-CF9C02148EF4}">
      <formula1>#REF!</formula1>
    </dataValidation>
    <dataValidation type="list" allowBlank="1" showInputMessage="1" showErrorMessage="1" sqref="F14 F16" xr:uid="{851567A1-006C-4501-A5A2-4B16D6451FD7}">
      <formula1>$F$48:$F$50</formula1>
    </dataValidation>
  </dataValidations>
  <pageMargins left="0.7" right="0.7" top="0.75" bottom="0.75" header="0.3" footer="0.3"/>
  <pageSetup paperSize="9" scale="5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142"/>
  <sheetViews>
    <sheetView topLeftCell="A12" zoomScaleNormal="100" workbookViewId="0">
      <selection activeCell="T20" sqref="T20"/>
    </sheetView>
  </sheetViews>
  <sheetFormatPr defaultColWidth="9.140625" defaultRowHeight="15" x14ac:dyDescent="0.25"/>
  <cols>
    <col min="1" max="1" width="14.28515625" customWidth="1"/>
    <col min="2" max="2" width="10" customWidth="1"/>
    <col min="3" max="3" width="10.140625" style="1" hidden="1" customWidth="1"/>
    <col min="4" max="4" width="9.42578125" style="1" hidden="1" customWidth="1"/>
    <col min="5" max="5" width="12.5703125" style="1" hidden="1" customWidth="1"/>
    <col min="6" max="6" width="11.7109375" style="1" hidden="1" customWidth="1"/>
    <col min="7" max="7" width="15.28515625" hidden="1" customWidth="1"/>
    <col min="8" max="8" width="15.42578125" style="1" hidden="1" customWidth="1"/>
    <col min="9" max="9" width="15" hidden="1" customWidth="1"/>
    <col min="10" max="10" width="15.7109375" style="1" hidden="1" customWidth="1"/>
    <col min="11" max="11" width="22.85546875" customWidth="1"/>
    <col min="12" max="12" width="21.42578125" customWidth="1"/>
    <col min="13" max="13" width="16.28515625" style="1" hidden="1" customWidth="1"/>
    <col min="14" max="14" width="13.5703125" style="1" hidden="1" customWidth="1"/>
    <col min="15" max="17" width="13.140625" style="1" hidden="1" customWidth="1"/>
    <col min="18" max="18" width="17.85546875" style="1" hidden="1" customWidth="1"/>
    <col min="19" max="19" width="22.28515625" customWidth="1"/>
    <col min="20" max="20" width="19.42578125" customWidth="1"/>
    <col min="21" max="21" width="18.42578125" customWidth="1"/>
    <col min="22" max="22" width="15" style="1" hidden="1" customWidth="1"/>
    <col min="23" max="23" width="14.5703125" style="1" hidden="1" customWidth="1"/>
    <col min="24" max="24" width="16.5703125" customWidth="1"/>
    <col min="25" max="25" width="10.7109375" style="1" hidden="1" customWidth="1"/>
    <col min="26" max="26" width="15.42578125" style="2" hidden="1" customWidth="1"/>
    <col min="27" max="27" width="13.5703125" style="2" hidden="1" customWidth="1"/>
    <col min="28" max="28" width="12.85546875" style="2" hidden="1" customWidth="1"/>
    <col min="29" max="29" width="8.7109375" style="2" hidden="1" customWidth="1"/>
    <col min="30" max="30" width="9.140625" style="2" hidden="1" customWidth="1"/>
    <col min="31" max="31" width="8.42578125" style="2" hidden="1" customWidth="1"/>
    <col min="32" max="32" width="12.85546875" style="2" hidden="1" customWidth="1"/>
    <col min="33" max="33" width="9.140625" style="2" hidden="1" customWidth="1"/>
    <col min="34" max="34" width="22.85546875" hidden="1" customWidth="1"/>
    <col min="35" max="39" width="9.140625" hidden="1" customWidth="1"/>
    <col min="40" max="40" width="14.42578125" hidden="1" customWidth="1"/>
    <col min="41" max="41" width="11.5703125" hidden="1" customWidth="1"/>
    <col min="42" max="42" width="93.140625" customWidth="1"/>
    <col min="43" max="43" width="54.28515625" customWidth="1"/>
    <col min="44" max="44" width="16.42578125" customWidth="1"/>
  </cols>
  <sheetData>
    <row r="1" spans="1:41" ht="5.25" hidden="1" customHeight="1" x14ac:dyDescent="0.25"/>
    <row r="2" spans="1:41" ht="12" hidden="1" customHeight="1" x14ac:dyDescent="0.25"/>
    <row r="3" spans="1:41" ht="13.5" hidden="1" customHeight="1" x14ac:dyDescent="0.25">
      <c r="A3" s="193" t="s">
        <v>3</v>
      </c>
      <c r="B3" s="194"/>
      <c r="C3" s="3"/>
      <c r="D3" s="3"/>
      <c r="E3" s="3"/>
      <c r="F3" s="3"/>
      <c r="G3" s="4"/>
      <c r="H3" s="3"/>
      <c r="I3" s="4"/>
      <c r="J3" s="5"/>
      <c r="K3" s="6" t="s">
        <v>4</v>
      </c>
    </row>
    <row r="4" spans="1:41" ht="15" hidden="1" customHeight="1" x14ac:dyDescent="0.25">
      <c r="A4" s="195"/>
      <c r="B4" s="196"/>
      <c r="C4" s="3"/>
      <c r="D4" s="3"/>
      <c r="E4" s="3"/>
      <c r="F4" s="3"/>
      <c r="G4" s="4"/>
      <c r="H4" s="3"/>
      <c r="I4" s="4"/>
      <c r="J4" s="5"/>
    </row>
    <row r="5" spans="1:41" ht="27.75" hidden="1" customHeight="1" x14ac:dyDescent="0.25">
      <c r="A5" s="193" t="s">
        <v>5</v>
      </c>
      <c r="B5" s="194"/>
      <c r="C5" s="7"/>
      <c r="D5" s="7"/>
      <c r="E5" s="7"/>
      <c r="F5" s="7"/>
      <c r="G5" s="7"/>
      <c r="H5" s="7"/>
      <c r="I5" s="7"/>
      <c r="J5" s="7"/>
      <c r="K5" s="8">
        <v>0</v>
      </c>
    </row>
    <row r="6" spans="1:41" ht="18.75" hidden="1" customHeight="1" x14ac:dyDescent="0.25">
      <c r="A6" s="7"/>
      <c r="B6" s="9"/>
      <c r="T6" s="27" t="s">
        <v>16</v>
      </c>
      <c r="U6" s="52"/>
      <c r="V6" s="29"/>
      <c r="W6" s="29"/>
      <c r="X6" s="30"/>
    </row>
    <row r="7" spans="1:41" hidden="1" x14ac:dyDescent="0.25">
      <c r="U7" s="10" t="s">
        <v>0</v>
      </c>
      <c r="X7" s="10" t="s">
        <v>6</v>
      </c>
    </row>
    <row r="8" spans="1:41" ht="14.25" hidden="1" customHeight="1" x14ac:dyDescent="0.25">
      <c r="A8" s="11" t="s">
        <v>7</v>
      </c>
      <c r="B8" s="12">
        <f>+G33</f>
        <v>0</v>
      </c>
      <c r="X8" s="12">
        <f>+H33</f>
        <v>0</v>
      </c>
      <c r="Z8" s="13" t="s">
        <v>8</v>
      </c>
      <c r="AA8" s="14"/>
      <c r="AB8" s="15"/>
      <c r="AD8" s="14">
        <f>ROUND(Y33,2)</f>
        <v>0</v>
      </c>
      <c r="AE8" s="16" t="s">
        <v>4</v>
      </c>
    </row>
    <row r="9" spans="1:41" s="1" customFormat="1" ht="12.75" hidden="1" customHeight="1" x14ac:dyDescent="0.25">
      <c r="A9" s="17"/>
      <c r="B9" s="17">
        <f>YEAR(K15)</f>
        <v>2019</v>
      </c>
      <c r="S9"/>
      <c r="T9" s="3"/>
      <c r="U9" s="3"/>
      <c r="V9" s="18">
        <f>+L23</f>
        <v>0</v>
      </c>
      <c r="W9" s="19">
        <f>T19</f>
        <v>0</v>
      </c>
      <c r="X9" s="3"/>
      <c r="Z9" s="20" t="s">
        <v>9</v>
      </c>
      <c r="AA9" s="21"/>
      <c r="AB9" s="2"/>
      <c r="AC9" s="2"/>
      <c r="AD9" s="21">
        <f>+U17+AD8</f>
        <v>0</v>
      </c>
      <c r="AE9" s="16" t="s">
        <v>10</v>
      </c>
      <c r="AF9" s="2"/>
      <c r="AG9" s="2"/>
    </row>
    <row r="10" spans="1:41" s="1" customFormat="1" ht="12.75" hidden="1" customHeight="1" x14ac:dyDescent="0.25">
      <c r="A10" s="17"/>
      <c r="B10" s="17">
        <f>ROUNDUP((MONTH(K15))/3,0)</f>
        <v>2</v>
      </c>
      <c r="S10"/>
      <c r="T10" s="11" t="s">
        <v>11</v>
      </c>
      <c r="U10" s="12">
        <f>+I33</f>
        <v>0</v>
      </c>
      <c r="V10" s="18">
        <f>1-V9</f>
        <v>1</v>
      </c>
      <c r="W10" s="19">
        <f>T18-W9</f>
        <v>0</v>
      </c>
      <c r="X10" s="12">
        <f>+J33</f>
        <v>0</v>
      </c>
      <c r="Z10" s="2"/>
      <c r="AA10" s="2"/>
      <c r="AB10" s="2"/>
      <c r="AC10" s="2"/>
      <c r="AD10" s="2"/>
      <c r="AE10" s="2"/>
      <c r="AF10" s="2"/>
      <c r="AG10" s="2"/>
    </row>
    <row r="11" spans="1:41" s="1" customFormat="1" ht="12.75" hidden="1" customHeight="1" x14ac:dyDescent="0.25">
      <c r="A11" s="17"/>
      <c r="B11" s="17">
        <f>+(B9-2014)*4+B10</f>
        <v>22</v>
      </c>
      <c r="S11"/>
      <c r="T11" s="11" t="s">
        <v>12</v>
      </c>
      <c r="U11" s="22"/>
      <c r="X11" s="12">
        <f>+X8-X10</f>
        <v>0</v>
      </c>
      <c r="Z11" s="2"/>
      <c r="AA11" s="2"/>
      <c r="AB11" s="2"/>
      <c r="AC11" s="2"/>
      <c r="AD11" s="2"/>
      <c r="AE11" s="2"/>
      <c r="AF11" s="2"/>
      <c r="AG11" s="2"/>
    </row>
    <row r="12" spans="1:41" x14ac:dyDescent="0.25">
      <c r="B12" s="23"/>
    </row>
    <row r="13" spans="1:41" x14ac:dyDescent="0.25">
      <c r="B13" s="23"/>
    </row>
    <row r="14" spans="1:41" x14ac:dyDescent="0.25">
      <c r="B14" s="23"/>
    </row>
    <row r="15" spans="1:41" x14ac:dyDescent="0.25">
      <c r="A15" s="197" t="s">
        <v>13</v>
      </c>
      <c r="B15" s="197"/>
      <c r="C15" s="24"/>
      <c r="D15" s="24"/>
      <c r="E15" s="3"/>
      <c r="F15" s="3"/>
      <c r="K15" s="25">
        <v>43615</v>
      </c>
      <c r="T15" s="200" t="s">
        <v>0</v>
      </c>
      <c r="U15" s="200" t="s">
        <v>14</v>
      </c>
      <c r="V15" s="74"/>
      <c r="W15" s="74"/>
      <c r="X15" s="203" t="s">
        <v>63</v>
      </c>
    </row>
    <row r="16" spans="1:41" x14ac:dyDescent="0.25">
      <c r="A16" s="197" t="s">
        <v>15</v>
      </c>
      <c r="B16" s="197"/>
      <c r="C16" s="3"/>
      <c r="D16" s="3"/>
      <c r="E16" s="3"/>
      <c r="F16" s="3"/>
      <c r="H16" s="19"/>
      <c r="K16" s="59">
        <v>1.8700000000000001E-2</v>
      </c>
      <c r="T16" s="200"/>
      <c r="U16" s="200"/>
      <c r="V16" s="74"/>
      <c r="W16" s="74"/>
      <c r="X16" s="203"/>
      <c r="AM16">
        <v>1</v>
      </c>
      <c r="AN16" s="1" t="s">
        <v>17</v>
      </c>
      <c r="AO16" s="31">
        <v>6.0000000000000001E-3</v>
      </c>
    </row>
    <row r="17" spans="1:43" x14ac:dyDescent="0.25">
      <c r="A17" s="197" t="s">
        <v>18</v>
      </c>
      <c r="B17" s="197"/>
      <c r="C17" s="32"/>
      <c r="D17" s="3"/>
      <c r="E17" s="3"/>
      <c r="F17" s="3"/>
      <c r="K17" s="26">
        <f>K16+0.01</f>
        <v>2.8700000000000003E-2</v>
      </c>
      <c r="S17" s="68" t="s">
        <v>19</v>
      </c>
      <c r="T17" s="73">
        <f>T18</f>
        <v>0</v>
      </c>
      <c r="U17" s="73">
        <f>+U18+U19</f>
        <v>0</v>
      </c>
      <c r="V17" s="70"/>
      <c r="W17" s="67"/>
      <c r="X17" s="75" t="str">
        <f>IFERROR(T17/Koszty!M$35,"")</f>
        <v/>
      </c>
      <c r="AM17">
        <v>2</v>
      </c>
      <c r="AN17" s="1" t="s">
        <v>20</v>
      </c>
      <c r="AO17" s="31">
        <v>7.4999999999999997E-3</v>
      </c>
    </row>
    <row r="18" spans="1:43" ht="15" customHeight="1" x14ac:dyDescent="0.25">
      <c r="A18" s="197" t="s">
        <v>21</v>
      </c>
      <c r="B18" s="197"/>
      <c r="C18" s="3"/>
      <c r="D18" s="3"/>
      <c r="E18" s="3"/>
      <c r="F18" s="3"/>
      <c r="I18" s="33"/>
      <c r="K18" s="64" t="s">
        <v>22</v>
      </c>
      <c r="S18" s="68" t="s">
        <v>23</v>
      </c>
      <c r="T18" s="57">
        <f>K33</f>
        <v>0</v>
      </c>
      <c r="U18" s="69">
        <f>IF(ROUND(R33,2)&lt;0,0,ROUND(R33,2))</f>
        <v>0</v>
      </c>
      <c r="V18" s="70"/>
      <c r="W18" s="67"/>
      <c r="X18" s="75" t="str">
        <f>IFERROR(T18/Koszty!M$35,"")</f>
        <v/>
      </c>
      <c r="AM18">
        <v>3</v>
      </c>
      <c r="AN18" s="1" t="s">
        <v>22</v>
      </c>
      <c r="AO18" s="31">
        <v>0.01</v>
      </c>
      <c r="AP18" t="str">
        <f>IF(AND(X18&gt;85%,Koszty!M35&gt;0),"Kwota pomocy zwrotnej przekracza dopuszczalny poziom 85% kosztów kwalifikowalnych","")</f>
        <v/>
      </c>
    </row>
    <row r="19" spans="1:43" ht="14.25" customHeight="1" x14ac:dyDescent="0.25">
      <c r="A19" s="204" t="s">
        <v>24</v>
      </c>
      <c r="B19" s="197"/>
      <c r="C19" s="3"/>
      <c r="D19" s="3"/>
      <c r="E19" s="3"/>
      <c r="F19" s="3"/>
      <c r="I19" s="34"/>
      <c r="K19" s="35">
        <f>VLOOKUP($K$18,AN16:AO20,2,FALSE)</f>
        <v>0.01</v>
      </c>
      <c r="S19" s="68" t="s">
        <v>64</v>
      </c>
      <c r="T19" s="51"/>
      <c r="U19" s="69">
        <f>ROUND(W33,2)</f>
        <v>0</v>
      </c>
      <c r="V19" s="67"/>
      <c r="W19" s="67"/>
      <c r="X19" s="75" t="str">
        <f>IFERROR(T19/Koszty!M$35,"")</f>
        <v/>
      </c>
      <c r="AM19">
        <v>4</v>
      </c>
      <c r="AN19" s="1" t="s">
        <v>25</v>
      </c>
      <c r="AO19" s="31">
        <v>2.1999999999999999E-2</v>
      </c>
      <c r="AP19" t="str">
        <f>IF(AND(X19&gt;50%,Koszty!M35&gt;0),"Kwota premii inwestycyjnej przekracza dopuszczalny maksymalny poziom 50% kosztów kwalifikowalnych","")</f>
        <v/>
      </c>
    </row>
    <row r="20" spans="1:43" x14ac:dyDescent="0.25">
      <c r="A20" s="197" t="s">
        <v>26</v>
      </c>
      <c r="B20" s="197"/>
      <c r="C20" s="3"/>
      <c r="D20" s="3"/>
      <c r="E20" s="3"/>
      <c r="F20" s="3"/>
      <c r="K20" s="35">
        <f>+K16+K19</f>
        <v>2.8700000000000003E-2</v>
      </c>
      <c r="S20" s="65" t="s">
        <v>27</v>
      </c>
      <c r="T20" s="51"/>
      <c r="U20" s="51"/>
      <c r="V20" s="71"/>
      <c r="W20" s="71"/>
      <c r="AM20">
        <v>5</v>
      </c>
      <c r="AN20" s="1" t="s">
        <v>29</v>
      </c>
      <c r="AO20" s="31">
        <v>0.04</v>
      </c>
    </row>
    <row r="21" spans="1:43" ht="31.5" customHeight="1" x14ac:dyDescent="0.25">
      <c r="A21" s="201" t="s">
        <v>30</v>
      </c>
      <c r="B21" s="202"/>
      <c r="C21" s="3"/>
      <c r="D21" s="3"/>
      <c r="E21" s="3"/>
      <c r="F21" s="3"/>
      <c r="I21" s="33"/>
      <c r="K21" s="78">
        <v>0</v>
      </c>
      <c r="S21" s="65" t="s">
        <v>31</v>
      </c>
      <c r="T21" s="66">
        <f>+T17+T20</f>
        <v>0</v>
      </c>
      <c r="U21" s="66">
        <f>U17+U20</f>
        <v>0</v>
      </c>
      <c r="V21" s="67"/>
      <c r="W21" s="67"/>
      <c r="AH21" s="198"/>
      <c r="AK21" s="40"/>
    </row>
    <row r="22" spans="1:43" ht="17.25" customHeight="1" x14ac:dyDescent="0.25">
      <c r="I22" s="33"/>
      <c r="S22" s="76" t="s">
        <v>60</v>
      </c>
      <c r="T22" s="77"/>
      <c r="U22" s="72" t="str">
        <f>IFERROR(U21/Koszty!#REF!,"")</f>
        <v/>
      </c>
      <c r="V22" s="67"/>
      <c r="W22" s="67"/>
      <c r="AH22" s="198"/>
      <c r="AK22" s="40"/>
      <c r="AP22" s="189" t="e">
        <f>IF(AND(U22&gt;U23,Koszty!#REF!&gt;0),"Intensywność łącznej pomocy przekracza dopuszczalną maksymalną intensywność pomocy publicznej, należy poprawić","")</f>
        <v>#REF!</v>
      </c>
      <c r="AQ22" s="60"/>
    </row>
    <row r="23" spans="1:43" x14ac:dyDescent="0.25">
      <c r="N23" s="50"/>
      <c r="O23" s="50"/>
      <c r="P23" s="50"/>
      <c r="Q23" s="50"/>
      <c r="R23" s="50"/>
      <c r="S23" s="76" t="s">
        <v>61</v>
      </c>
      <c r="T23" s="77"/>
      <c r="U23" s="72" t="e">
        <f>Koszty!#REF!</f>
        <v>#REF!</v>
      </c>
      <c r="V23" s="72"/>
      <c r="W23" s="72"/>
      <c r="AH23" s="198"/>
      <c r="AN23" s="1"/>
      <c r="AP23" s="189"/>
      <c r="AQ23" s="60"/>
    </row>
    <row r="24" spans="1:43" ht="15.75" hidden="1" customHeight="1" thickBot="1" x14ac:dyDescent="0.3">
      <c r="B24" s="23"/>
      <c r="N24" s="12"/>
      <c r="O24" s="12"/>
      <c r="P24" s="12"/>
      <c r="Q24" s="12"/>
      <c r="R24" s="12"/>
      <c r="S24" s="63"/>
      <c r="AE24" s="2">
        <v>5</v>
      </c>
      <c r="AF24" s="2" t="s">
        <v>29</v>
      </c>
      <c r="AG24" s="36">
        <v>0.04</v>
      </c>
      <c r="AH24" s="199"/>
      <c r="AN24" s="1"/>
    </row>
    <row r="25" spans="1:43" ht="15.75" hidden="1" customHeight="1" thickBot="1" x14ac:dyDescent="0.3">
      <c r="B25" s="23"/>
      <c r="U25" s="41" t="e">
        <f>+T21/B8</f>
        <v>#DIV/0!</v>
      </c>
      <c r="X25" s="42" t="e">
        <f>+U21/X8</f>
        <v>#DIV/0!</v>
      </c>
    </row>
    <row r="26" spans="1:43" ht="15" hidden="1" customHeight="1" x14ac:dyDescent="0.25">
      <c r="B26" s="23"/>
    </row>
    <row r="27" spans="1:43" ht="15" hidden="1" customHeight="1" x14ac:dyDescent="0.25">
      <c r="B27" s="23"/>
    </row>
    <row r="28" spans="1:43" x14ac:dyDescent="0.25">
      <c r="B28" s="23"/>
      <c r="U28" s="23"/>
      <c r="V28"/>
      <c r="W28" s="23"/>
    </row>
    <row r="29" spans="1:43" x14ac:dyDescent="0.25">
      <c r="B29" s="23"/>
      <c r="U29" s="23"/>
      <c r="V29"/>
      <c r="W29" s="23"/>
    </row>
    <row r="30" spans="1:43" hidden="1" x14ac:dyDescent="0.25">
      <c r="B30" s="23"/>
      <c r="U30" s="23"/>
      <c r="V30"/>
      <c r="W30" s="23"/>
    </row>
    <row r="31" spans="1:43" hidden="1" x14ac:dyDescent="0.25">
      <c r="B31" s="23"/>
      <c r="U31" s="23"/>
      <c r="V31"/>
      <c r="W31" s="23"/>
    </row>
    <row r="32" spans="1:43" hidden="1" x14ac:dyDescent="0.25">
      <c r="B32" s="23"/>
      <c r="G32" s="33"/>
      <c r="K32" s="61" t="s">
        <v>36</v>
      </c>
      <c r="L32" s="62"/>
    </row>
    <row r="33" spans="1:34" x14ac:dyDescent="0.25">
      <c r="G33" s="43">
        <f>SUM(G35:G122)</f>
        <v>0</v>
      </c>
      <c r="H33" s="44">
        <f>SUM(H35:H122)</f>
        <v>0</v>
      </c>
      <c r="I33" s="43">
        <f>SUM(I35:I122)</f>
        <v>0</v>
      </c>
      <c r="J33" s="44">
        <f>SUM(J35:J122)</f>
        <v>0</v>
      </c>
      <c r="K33" s="55">
        <f>SUM(K35:K142)</f>
        <v>0</v>
      </c>
      <c r="L33" s="55">
        <f>SUM(L35:L142)</f>
        <v>0</v>
      </c>
      <c r="M33" s="56">
        <f>SUM(M35:M142)</f>
        <v>0</v>
      </c>
      <c r="N33" s="54"/>
      <c r="O33" s="56">
        <f t="shared" ref="O33:W33" si="0">SUM(O35:O142)</f>
        <v>0</v>
      </c>
      <c r="P33" s="56">
        <f t="shared" si="0"/>
        <v>0</v>
      </c>
      <c r="Q33" s="56">
        <f t="shared" si="0"/>
        <v>0</v>
      </c>
      <c r="R33" s="56">
        <f t="shared" si="0"/>
        <v>0</v>
      </c>
      <c r="S33" s="55">
        <f>SUM(S35:S142)</f>
        <v>0</v>
      </c>
      <c r="T33" s="55">
        <f>SUM(T35:T142)</f>
        <v>0</v>
      </c>
      <c r="V33">
        <f t="shared" si="0"/>
        <v>0</v>
      </c>
      <c r="W33">
        <f t="shared" si="0"/>
        <v>0</v>
      </c>
      <c r="Y33"/>
      <c r="Z33"/>
      <c r="AA33"/>
      <c r="AB33"/>
      <c r="AC33"/>
      <c r="AD33"/>
      <c r="AE33"/>
      <c r="AF33"/>
      <c r="AG33"/>
    </row>
    <row r="34" spans="1:34" s="47" customFormat="1" ht="30" customHeight="1" x14ac:dyDescent="0.25">
      <c r="A34" s="45" t="s">
        <v>37</v>
      </c>
      <c r="B34" s="45" t="s">
        <v>38</v>
      </c>
      <c r="C34" s="46"/>
      <c r="D34" s="46" t="s">
        <v>39</v>
      </c>
      <c r="E34" s="46" t="s">
        <v>40</v>
      </c>
      <c r="F34" s="46" t="s">
        <v>41</v>
      </c>
      <c r="G34" s="45" t="s">
        <v>7</v>
      </c>
      <c r="H34" s="46" t="s">
        <v>42</v>
      </c>
      <c r="I34" s="45" t="s">
        <v>43</v>
      </c>
      <c r="J34" s="46" t="s">
        <v>44</v>
      </c>
      <c r="K34" s="45" t="s">
        <v>45</v>
      </c>
      <c r="L34" s="45" t="s">
        <v>46</v>
      </c>
      <c r="M34" s="46" t="s">
        <v>47</v>
      </c>
      <c r="N34" s="46" t="s">
        <v>48</v>
      </c>
      <c r="O34" s="46" t="s">
        <v>49</v>
      </c>
      <c r="P34" s="46" t="s">
        <v>50</v>
      </c>
      <c r="Q34" s="46" t="s">
        <v>51</v>
      </c>
      <c r="R34" s="46" t="s">
        <v>52</v>
      </c>
      <c r="S34" s="53" t="s">
        <v>53</v>
      </c>
      <c r="T34" s="45" t="s">
        <v>34</v>
      </c>
      <c r="U34"/>
      <c r="V34" t="s">
        <v>54</v>
      </c>
      <c r="W34" t="s">
        <v>55</v>
      </c>
      <c r="X34"/>
      <c r="Y34"/>
      <c r="Z34"/>
      <c r="AA34"/>
      <c r="AB34"/>
      <c r="AC34"/>
      <c r="AD34"/>
      <c r="AE34"/>
      <c r="AF34"/>
      <c r="AG34"/>
      <c r="AH34"/>
    </row>
    <row r="35" spans="1:34" hidden="1" x14ac:dyDescent="0.25">
      <c r="A35" s="192">
        <v>2014</v>
      </c>
      <c r="B35" s="48" t="s">
        <v>56</v>
      </c>
      <c r="C35" s="49">
        <f>+A35</f>
        <v>2014</v>
      </c>
      <c r="D35" s="49">
        <v>1</v>
      </c>
      <c r="E35" s="49">
        <f t="shared" ref="E35:E66" si="1">IF(D35&lt;$B$11,1,(1/(1+$K$17/4)^(D35-$B$11+1)))</f>
        <v>1</v>
      </c>
      <c r="F35" s="49">
        <f t="shared" ref="F35:F66" si="2">IF(C35&lt;($B$9+1),1,(1/(1+$K$17)^(C35-$B$9)))</f>
        <v>1</v>
      </c>
      <c r="G35" s="191"/>
      <c r="H35" s="58">
        <f>+G35*F35</f>
        <v>0</v>
      </c>
      <c r="I35" s="191"/>
      <c r="J35" s="58">
        <f>+I35*F35</f>
        <v>0</v>
      </c>
      <c r="K35" s="50"/>
      <c r="L35" s="50"/>
      <c r="M35" s="58">
        <f>+L35</f>
        <v>0</v>
      </c>
      <c r="N35" s="58">
        <f>+K35</f>
        <v>0</v>
      </c>
      <c r="O35" s="58">
        <f t="shared" ref="O35:O66" si="3">+N35*($K$21/4)</f>
        <v>0</v>
      </c>
      <c r="P35" s="58">
        <f t="shared" ref="P35:P66" si="4">+N35*($K$20/4)</f>
        <v>0</v>
      </c>
      <c r="Q35" s="58">
        <f>+P35-O35</f>
        <v>0</v>
      </c>
      <c r="R35" s="58">
        <f t="shared" ref="R35:R98" si="5">+Q35*E35</f>
        <v>0</v>
      </c>
      <c r="S35" s="57">
        <f t="shared" ref="S35:S66" si="6">+L35-T35</f>
        <v>0</v>
      </c>
      <c r="T35" s="57">
        <f>IF(SUM(L35:L$35)&lt;W$10,IF(SUM(L$35:L35)&lt;W$10,0,(SUM(L$35:L35)-W$10)),L35)</f>
        <v>0</v>
      </c>
      <c r="V35">
        <f>SUM(T35:T38)</f>
        <v>0</v>
      </c>
      <c r="W35">
        <f>+V35*F35</f>
        <v>0</v>
      </c>
      <c r="Y35">
        <f>+X35*F35</f>
        <v>0</v>
      </c>
      <c r="Z35"/>
      <c r="AA35"/>
      <c r="AB35"/>
      <c r="AC35"/>
      <c r="AD35"/>
      <c r="AE35"/>
      <c r="AF35"/>
      <c r="AG35"/>
    </row>
    <row r="36" spans="1:34" hidden="1" x14ac:dyDescent="0.25">
      <c r="A36" s="192"/>
      <c r="B36" s="48" t="s">
        <v>57</v>
      </c>
      <c r="C36" s="49">
        <f>+C35</f>
        <v>2014</v>
      </c>
      <c r="D36" s="49">
        <v>2</v>
      </c>
      <c r="E36" s="49">
        <f t="shared" si="1"/>
        <v>1</v>
      </c>
      <c r="F36" s="49">
        <f t="shared" si="2"/>
        <v>1</v>
      </c>
      <c r="G36" s="191"/>
      <c r="H36" s="49"/>
      <c r="I36" s="191"/>
      <c r="J36" s="49"/>
      <c r="K36" s="50"/>
      <c r="L36" s="50"/>
      <c r="M36" s="58">
        <f>IF(SUM(M$35:M35)=K$33,0,IF(SUM(L$35:L36)&lt;$W$10,L36,K$33-SUM(L$35:L35)))</f>
        <v>0</v>
      </c>
      <c r="N36" s="58">
        <f t="shared" ref="N36:N99" si="7">+N35+K36-M35</f>
        <v>0</v>
      </c>
      <c r="O36" s="58">
        <f t="shared" si="3"/>
        <v>0</v>
      </c>
      <c r="P36" s="58">
        <f t="shared" si="4"/>
        <v>0</v>
      </c>
      <c r="Q36" s="58">
        <f t="shared" ref="Q36:Q99" si="8">+P36-O36</f>
        <v>0</v>
      </c>
      <c r="R36" s="58">
        <f t="shared" si="5"/>
        <v>0</v>
      </c>
      <c r="S36" s="57">
        <f t="shared" si="6"/>
        <v>0</v>
      </c>
      <c r="T36" s="57">
        <f>IF(SUM(L$35:L35)&lt;W$10,IF(SUM(L$35:L36)&lt;W$10,0,(SUM(L$35:L36)-W$10)),L36)</f>
        <v>0</v>
      </c>
      <c r="V36"/>
      <c r="W36"/>
      <c r="Y36"/>
      <c r="Z36"/>
      <c r="AA36"/>
      <c r="AB36"/>
      <c r="AC36"/>
      <c r="AD36"/>
      <c r="AE36"/>
      <c r="AF36"/>
      <c r="AG36"/>
    </row>
    <row r="37" spans="1:34" hidden="1" x14ac:dyDescent="0.25">
      <c r="A37" s="192"/>
      <c r="B37" s="48" t="s">
        <v>58</v>
      </c>
      <c r="C37" s="49">
        <f>+C35</f>
        <v>2014</v>
      </c>
      <c r="D37" s="49">
        <v>3</v>
      </c>
      <c r="E37" s="49">
        <f t="shared" si="1"/>
        <v>1</v>
      </c>
      <c r="F37" s="49">
        <f t="shared" si="2"/>
        <v>1</v>
      </c>
      <c r="G37" s="191"/>
      <c r="H37" s="49"/>
      <c r="I37" s="191"/>
      <c r="J37" s="49"/>
      <c r="K37" s="50"/>
      <c r="L37" s="50"/>
      <c r="M37" s="58">
        <f>IF(SUM(M$35:M36)=K$33,0,IF(SUM(L$35:L37)&lt;$W$10,L37,K$33-SUM(L$35:L36)))</f>
        <v>0</v>
      </c>
      <c r="N37" s="58">
        <f t="shared" si="7"/>
        <v>0</v>
      </c>
      <c r="O37" s="58">
        <f t="shared" si="3"/>
        <v>0</v>
      </c>
      <c r="P37" s="58">
        <f t="shared" si="4"/>
        <v>0</v>
      </c>
      <c r="Q37" s="58">
        <f t="shared" si="8"/>
        <v>0</v>
      </c>
      <c r="R37" s="58">
        <f t="shared" si="5"/>
        <v>0</v>
      </c>
      <c r="S37" s="57">
        <f t="shared" si="6"/>
        <v>0</v>
      </c>
      <c r="T37" s="57">
        <f>IF(SUM(L$35:L36)&lt;W$10,IF(SUM(L$35:L37)&lt;W$10,0,(SUM(L$35:L37)-W$10)),L37)</f>
        <v>0</v>
      </c>
      <c r="V37"/>
      <c r="W37"/>
      <c r="Y37"/>
      <c r="Z37"/>
      <c r="AA37"/>
      <c r="AB37"/>
      <c r="AC37"/>
      <c r="AD37"/>
      <c r="AE37"/>
      <c r="AF37"/>
      <c r="AG37"/>
    </row>
    <row r="38" spans="1:34" hidden="1" x14ac:dyDescent="0.25">
      <c r="A38" s="192"/>
      <c r="B38" s="48" t="s">
        <v>59</v>
      </c>
      <c r="C38" s="49">
        <f>+C35</f>
        <v>2014</v>
      </c>
      <c r="D38" s="49">
        <v>4</v>
      </c>
      <c r="E38" s="49">
        <f t="shared" si="1"/>
        <v>1</v>
      </c>
      <c r="F38" s="49">
        <f t="shared" si="2"/>
        <v>1</v>
      </c>
      <c r="G38" s="191"/>
      <c r="H38" s="49"/>
      <c r="I38" s="191"/>
      <c r="J38" s="49"/>
      <c r="K38" s="50"/>
      <c r="L38" s="50"/>
      <c r="M38" s="58">
        <f>IF(SUM(M$35:M37)=K$33,0,IF(SUM(L$35:L38)&lt;$W$10,L38,K$33-SUM(L$35:L37)))</f>
        <v>0</v>
      </c>
      <c r="N38" s="58">
        <f t="shared" si="7"/>
        <v>0</v>
      </c>
      <c r="O38" s="58">
        <f t="shared" si="3"/>
        <v>0</v>
      </c>
      <c r="P38" s="58">
        <f t="shared" si="4"/>
        <v>0</v>
      </c>
      <c r="Q38" s="58">
        <f t="shared" si="8"/>
        <v>0</v>
      </c>
      <c r="R38" s="58">
        <f t="shared" si="5"/>
        <v>0</v>
      </c>
      <c r="S38" s="57">
        <f t="shared" si="6"/>
        <v>0</v>
      </c>
      <c r="T38" s="57">
        <f>IF(SUM(L$35:L37)&lt;W$10,IF(SUM(L$35:L38)&lt;W$10,0,(SUM(L$35:L38)-W$10)),L38)</f>
        <v>0</v>
      </c>
      <c r="V38"/>
      <c r="W38"/>
      <c r="Y38"/>
      <c r="Z38"/>
      <c r="AA38"/>
      <c r="AB38"/>
      <c r="AC38"/>
      <c r="AD38"/>
      <c r="AE38"/>
      <c r="AF38"/>
      <c r="AG38"/>
    </row>
    <row r="39" spans="1:34" hidden="1" x14ac:dyDescent="0.25">
      <c r="A39" s="192">
        <v>2015</v>
      </c>
      <c r="B39" s="48" t="s">
        <v>56</v>
      </c>
      <c r="C39" s="49">
        <f>+A39</f>
        <v>2015</v>
      </c>
      <c r="D39" s="49">
        <v>5</v>
      </c>
      <c r="E39" s="49">
        <f t="shared" si="1"/>
        <v>1</v>
      </c>
      <c r="F39" s="49">
        <f t="shared" si="2"/>
        <v>1</v>
      </c>
      <c r="G39" s="191"/>
      <c r="H39" s="58">
        <f>+G39*F39</f>
        <v>0</v>
      </c>
      <c r="I39" s="191"/>
      <c r="J39" s="58">
        <f>+I39*F39</f>
        <v>0</v>
      </c>
      <c r="K39" s="50"/>
      <c r="L39" s="50"/>
      <c r="M39" s="58">
        <f>IF(SUM(M$35:M38)=K$33,0,IF(SUM(L$35:L39)&lt;$W$10,L39,K$33-SUM(L$35:L38)))</f>
        <v>0</v>
      </c>
      <c r="N39" s="58">
        <f t="shared" si="7"/>
        <v>0</v>
      </c>
      <c r="O39" s="58">
        <f t="shared" si="3"/>
        <v>0</v>
      </c>
      <c r="P39" s="58">
        <f t="shared" si="4"/>
        <v>0</v>
      </c>
      <c r="Q39" s="58">
        <f t="shared" si="8"/>
        <v>0</v>
      </c>
      <c r="R39" s="58">
        <f t="shared" si="5"/>
        <v>0</v>
      </c>
      <c r="S39" s="57">
        <f t="shared" si="6"/>
        <v>0</v>
      </c>
      <c r="T39" s="57">
        <f>IF(SUM(L$35:L38)&lt;W$10,IF(SUM(L$35:L39)&lt;W$10,0,(SUM(L$35:L39)-W$10)),L39)</f>
        <v>0</v>
      </c>
      <c r="V39">
        <f>SUM(T39:T42)</f>
        <v>0</v>
      </c>
      <c r="W39">
        <f>+V39*F39</f>
        <v>0</v>
      </c>
      <c r="Y39">
        <f>+X39*F39</f>
        <v>0</v>
      </c>
      <c r="Z39"/>
      <c r="AA39"/>
      <c r="AB39"/>
      <c r="AC39"/>
      <c r="AD39"/>
      <c r="AE39"/>
      <c r="AF39"/>
      <c r="AG39"/>
    </row>
    <row r="40" spans="1:34" hidden="1" x14ac:dyDescent="0.25">
      <c r="A40" s="192"/>
      <c r="B40" s="48" t="s">
        <v>57</v>
      </c>
      <c r="C40" s="49">
        <f>+C39</f>
        <v>2015</v>
      </c>
      <c r="D40" s="49">
        <v>6</v>
      </c>
      <c r="E40" s="49">
        <f t="shared" si="1"/>
        <v>1</v>
      </c>
      <c r="F40" s="49">
        <f t="shared" si="2"/>
        <v>1</v>
      </c>
      <c r="G40" s="191"/>
      <c r="H40" s="49"/>
      <c r="I40" s="191"/>
      <c r="J40" s="49"/>
      <c r="K40" s="50"/>
      <c r="L40" s="50"/>
      <c r="M40" s="58">
        <f>IF(SUM(M$35:M39)=K$33,0,IF(SUM(L$35:L40)&lt;$W$10,L40,K$33-SUM(L$35:L39)))</f>
        <v>0</v>
      </c>
      <c r="N40" s="58">
        <f t="shared" si="7"/>
        <v>0</v>
      </c>
      <c r="O40" s="58">
        <f t="shared" si="3"/>
        <v>0</v>
      </c>
      <c r="P40" s="58">
        <f t="shared" si="4"/>
        <v>0</v>
      </c>
      <c r="Q40" s="58">
        <f t="shared" si="8"/>
        <v>0</v>
      </c>
      <c r="R40" s="58">
        <f t="shared" si="5"/>
        <v>0</v>
      </c>
      <c r="S40" s="57">
        <f t="shared" si="6"/>
        <v>0</v>
      </c>
      <c r="T40" s="57">
        <f>IF(SUM(L$35:L39)&lt;W$10,IF(SUM(L$35:L40)&lt;W$10,0,(SUM(L$35:L40)-W$10)),L40)</f>
        <v>0</v>
      </c>
      <c r="V40"/>
      <c r="W40"/>
      <c r="Y40"/>
      <c r="Z40"/>
      <c r="AA40"/>
      <c r="AB40"/>
      <c r="AC40"/>
      <c r="AD40"/>
      <c r="AE40"/>
      <c r="AF40"/>
      <c r="AG40"/>
    </row>
    <row r="41" spans="1:34" hidden="1" x14ac:dyDescent="0.25">
      <c r="A41" s="192"/>
      <c r="B41" s="48" t="s">
        <v>58</v>
      </c>
      <c r="C41" s="49">
        <f>+C39</f>
        <v>2015</v>
      </c>
      <c r="D41" s="49">
        <v>7</v>
      </c>
      <c r="E41" s="49">
        <f t="shared" si="1"/>
        <v>1</v>
      </c>
      <c r="F41" s="49">
        <f t="shared" si="2"/>
        <v>1</v>
      </c>
      <c r="G41" s="191"/>
      <c r="H41" s="49"/>
      <c r="I41" s="191"/>
      <c r="J41" s="49"/>
      <c r="K41" s="50"/>
      <c r="L41" s="50"/>
      <c r="M41" s="58">
        <f>IF(SUM(M$35:M40)=K$33,0,IF(SUM(L$35:L41)&lt;$W$10,L41,K$33-SUM(L$35:L40)))</f>
        <v>0</v>
      </c>
      <c r="N41" s="58">
        <f t="shared" si="7"/>
        <v>0</v>
      </c>
      <c r="O41" s="58">
        <f t="shared" si="3"/>
        <v>0</v>
      </c>
      <c r="P41" s="58">
        <f t="shared" si="4"/>
        <v>0</v>
      </c>
      <c r="Q41" s="58">
        <f t="shared" si="8"/>
        <v>0</v>
      </c>
      <c r="R41" s="58">
        <f t="shared" si="5"/>
        <v>0</v>
      </c>
      <c r="S41" s="57">
        <f t="shared" si="6"/>
        <v>0</v>
      </c>
      <c r="T41" s="57">
        <f>IF(SUM(L$35:L40)&lt;W$10,IF(SUM(L$35:L41)&lt;W$10,0,(SUM(L$35:L41)-W$10)),L41)</f>
        <v>0</v>
      </c>
      <c r="V41"/>
      <c r="W41"/>
      <c r="Y41"/>
      <c r="Z41"/>
      <c r="AA41"/>
      <c r="AB41"/>
      <c r="AC41"/>
      <c r="AD41"/>
      <c r="AE41"/>
      <c r="AF41"/>
      <c r="AG41"/>
    </row>
    <row r="42" spans="1:34" hidden="1" x14ac:dyDescent="0.25">
      <c r="A42" s="192"/>
      <c r="B42" s="48" t="s">
        <v>59</v>
      </c>
      <c r="C42" s="49">
        <f>+C39</f>
        <v>2015</v>
      </c>
      <c r="D42" s="49">
        <v>8</v>
      </c>
      <c r="E42" s="49">
        <f t="shared" si="1"/>
        <v>1</v>
      </c>
      <c r="F42" s="49">
        <f t="shared" si="2"/>
        <v>1</v>
      </c>
      <c r="G42" s="191"/>
      <c r="H42" s="49"/>
      <c r="I42" s="191"/>
      <c r="J42" s="49"/>
      <c r="K42" s="50"/>
      <c r="L42" s="50"/>
      <c r="M42" s="58">
        <f>IF(SUM(M$35:M41)=K$33,0,IF(SUM(L$35:L42)&lt;$W$10,L42,K$33-SUM(L$35:L41)))</f>
        <v>0</v>
      </c>
      <c r="N42" s="58">
        <f t="shared" si="7"/>
        <v>0</v>
      </c>
      <c r="O42" s="58">
        <f t="shared" si="3"/>
        <v>0</v>
      </c>
      <c r="P42" s="58">
        <f t="shared" si="4"/>
        <v>0</v>
      </c>
      <c r="Q42" s="58">
        <f t="shared" si="8"/>
        <v>0</v>
      </c>
      <c r="R42" s="58">
        <f t="shared" si="5"/>
        <v>0</v>
      </c>
      <c r="S42" s="57">
        <f t="shared" si="6"/>
        <v>0</v>
      </c>
      <c r="T42" s="57">
        <f>IF(SUM(L$35:L41)&lt;W$10,IF(SUM(L$35:L42)&lt;W$10,0,(SUM(L$35:L42)-W$10)),L42)</f>
        <v>0</v>
      </c>
      <c r="V42"/>
      <c r="W42"/>
      <c r="Y42"/>
      <c r="Z42"/>
      <c r="AA42"/>
      <c r="AB42"/>
      <c r="AC42"/>
      <c r="AD42"/>
      <c r="AE42"/>
      <c r="AF42"/>
      <c r="AG42"/>
    </row>
    <row r="43" spans="1:34" hidden="1" x14ac:dyDescent="0.25">
      <c r="A43" s="192">
        <v>2016</v>
      </c>
      <c r="B43" s="48" t="s">
        <v>56</v>
      </c>
      <c r="C43" s="49">
        <f>+A43</f>
        <v>2016</v>
      </c>
      <c r="D43" s="49">
        <v>9</v>
      </c>
      <c r="E43" s="49">
        <f t="shared" si="1"/>
        <v>1</v>
      </c>
      <c r="F43" s="49">
        <f t="shared" si="2"/>
        <v>1</v>
      </c>
      <c r="G43" s="191"/>
      <c r="H43" s="58">
        <f>+G43*F43</f>
        <v>0</v>
      </c>
      <c r="I43" s="191"/>
      <c r="J43" s="58">
        <f>+I43*F43</f>
        <v>0</v>
      </c>
      <c r="K43" s="50"/>
      <c r="L43" s="50"/>
      <c r="M43" s="58">
        <f>IF(SUM(M$35:M42)=K$33,0,IF(SUM(L$35:L43)&lt;$W$10,L43,K$33-SUM(L$35:L42)))</f>
        <v>0</v>
      </c>
      <c r="N43" s="58">
        <f t="shared" si="7"/>
        <v>0</v>
      </c>
      <c r="O43" s="58">
        <f t="shared" si="3"/>
        <v>0</v>
      </c>
      <c r="P43" s="58">
        <f t="shared" si="4"/>
        <v>0</v>
      </c>
      <c r="Q43" s="58">
        <f t="shared" si="8"/>
        <v>0</v>
      </c>
      <c r="R43" s="58">
        <f t="shared" si="5"/>
        <v>0</v>
      </c>
      <c r="S43" s="57">
        <f t="shared" si="6"/>
        <v>0</v>
      </c>
      <c r="T43" s="57">
        <f>IF(SUM(L$35:L42)&lt;W$10,IF(SUM(L$35:L43)&lt;W$10,0,(SUM(L$35:L43)-W$10)),L43)</f>
        <v>0</v>
      </c>
      <c r="V43">
        <f>SUM(T43:T46)</f>
        <v>0</v>
      </c>
      <c r="W43">
        <f>+V43*F43</f>
        <v>0</v>
      </c>
      <c r="Y43">
        <f>+X43*F43</f>
        <v>0</v>
      </c>
      <c r="Z43"/>
      <c r="AA43"/>
      <c r="AB43"/>
      <c r="AC43"/>
      <c r="AD43"/>
      <c r="AE43"/>
      <c r="AF43"/>
      <c r="AG43"/>
    </row>
    <row r="44" spans="1:34" hidden="1" x14ac:dyDescent="0.25">
      <c r="A44" s="192"/>
      <c r="B44" s="48" t="s">
        <v>57</v>
      </c>
      <c r="C44" s="49">
        <f>+C43</f>
        <v>2016</v>
      </c>
      <c r="D44" s="49">
        <v>10</v>
      </c>
      <c r="E44" s="49">
        <f t="shared" si="1"/>
        <v>1</v>
      </c>
      <c r="F44" s="49">
        <f t="shared" si="2"/>
        <v>1</v>
      </c>
      <c r="G44" s="191"/>
      <c r="H44" s="49"/>
      <c r="I44" s="191"/>
      <c r="J44" s="49"/>
      <c r="K44" s="50"/>
      <c r="L44" s="50"/>
      <c r="M44" s="58">
        <f>IF(SUM(M$35:M43)=K$33,0,IF(SUM(L$35:L44)&lt;$W$10,L44,K$33-SUM(L$35:L43)))</f>
        <v>0</v>
      </c>
      <c r="N44" s="58">
        <f t="shared" si="7"/>
        <v>0</v>
      </c>
      <c r="O44" s="58">
        <f t="shared" si="3"/>
        <v>0</v>
      </c>
      <c r="P44" s="58">
        <f t="shared" si="4"/>
        <v>0</v>
      </c>
      <c r="Q44" s="58">
        <f t="shared" si="8"/>
        <v>0</v>
      </c>
      <c r="R44" s="58">
        <f t="shared" si="5"/>
        <v>0</v>
      </c>
      <c r="S44" s="57">
        <f t="shared" si="6"/>
        <v>0</v>
      </c>
      <c r="T44" s="57">
        <f>IF(SUM(L$35:L43)&lt;W$10,IF(SUM(L$35:L44)&lt;W$10,0,(SUM(L$35:L44)-W$10)),L44)</f>
        <v>0</v>
      </c>
      <c r="V44"/>
      <c r="W44"/>
      <c r="Y44"/>
      <c r="Z44"/>
      <c r="AA44"/>
      <c r="AB44"/>
      <c r="AC44"/>
      <c r="AD44"/>
      <c r="AE44"/>
      <c r="AF44"/>
      <c r="AG44"/>
    </row>
    <row r="45" spans="1:34" hidden="1" x14ac:dyDescent="0.25">
      <c r="A45" s="192"/>
      <c r="B45" s="48" t="s">
        <v>58</v>
      </c>
      <c r="C45" s="49">
        <f>+C43</f>
        <v>2016</v>
      </c>
      <c r="D45" s="49">
        <v>11</v>
      </c>
      <c r="E45" s="49">
        <f t="shared" si="1"/>
        <v>1</v>
      </c>
      <c r="F45" s="49">
        <f t="shared" si="2"/>
        <v>1</v>
      </c>
      <c r="G45" s="191"/>
      <c r="H45" s="49"/>
      <c r="I45" s="191"/>
      <c r="J45" s="49"/>
      <c r="K45" s="50"/>
      <c r="L45" s="50"/>
      <c r="M45" s="58">
        <f>IF(SUM(M$35:M44)=K$33,0,IF(SUM(L$35:L45)&lt;$W$10,L45,K$33-SUM(L$35:L44)))</f>
        <v>0</v>
      </c>
      <c r="N45" s="58">
        <f t="shared" si="7"/>
        <v>0</v>
      </c>
      <c r="O45" s="58">
        <f t="shared" si="3"/>
        <v>0</v>
      </c>
      <c r="P45" s="58">
        <f t="shared" si="4"/>
        <v>0</v>
      </c>
      <c r="Q45" s="58">
        <f t="shared" si="8"/>
        <v>0</v>
      </c>
      <c r="R45" s="58">
        <f t="shared" si="5"/>
        <v>0</v>
      </c>
      <c r="S45" s="57">
        <f t="shared" si="6"/>
        <v>0</v>
      </c>
      <c r="T45" s="57">
        <f>IF(SUM(L$35:L44)&lt;W$10,IF(SUM(L$35:L45)&lt;W$10,0,(SUM(L$35:L45)-W$10)),L45)</f>
        <v>0</v>
      </c>
      <c r="V45"/>
      <c r="W45"/>
      <c r="Y45"/>
      <c r="Z45"/>
      <c r="AA45"/>
      <c r="AB45"/>
      <c r="AC45"/>
      <c r="AD45"/>
      <c r="AE45"/>
      <c r="AF45"/>
      <c r="AG45"/>
    </row>
    <row r="46" spans="1:34" hidden="1" x14ac:dyDescent="0.25">
      <c r="A46" s="192"/>
      <c r="B46" s="48" t="s">
        <v>59</v>
      </c>
      <c r="C46" s="49">
        <f>+C43</f>
        <v>2016</v>
      </c>
      <c r="D46" s="49">
        <v>12</v>
      </c>
      <c r="E46" s="49">
        <f t="shared" si="1"/>
        <v>1</v>
      </c>
      <c r="F46" s="49">
        <f t="shared" si="2"/>
        <v>1</v>
      </c>
      <c r="G46" s="191"/>
      <c r="H46" s="49"/>
      <c r="I46" s="191"/>
      <c r="J46" s="49"/>
      <c r="K46" s="50"/>
      <c r="L46" s="50"/>
      <c r="M46" s="58">
        <f>IF(SUM(M$35:M45)=K$33,0,IF(SUM(L$35:L46)&lt;$W$10,L46,K$33-SUM(L$35:L45)))</f>
        <v>0</v>
      </c>
      <c r="N46" s="58">
        <f t="shared" si="7"/>
        <v>0</v>
      </c>
      <c r="O46" s="58">
        <f t="shared" si="3"/>
        <v>0</v>
      </c>
      <c r="P46" s="58">
        <f t="shared" si="4"/>
        <v>0</v>
      </c>
      <c r="Q46" s="58">
        <f t="shared" si="8"/>
        <v>0</v>
      </c>
      <c r="R46" s="58">
        <f t="shared" si="5"/>
        <v>0</v>
      </c>
      <c r="S46" s="57">
        <f t="shared" si="6"/>
        <v>0</v>
      </c>
      <c r="T46" s="57">
        <f>IF(SUM(L$35:L45)&lt;W$10,IF(SUM(L$35:L46)&lt;W$10,0,(SUM(L$35:L46)-W$10)),L46)</f>
        <v>0</v>
      </c>
      <c r="V46"/>
      <c r="W46"/>
      <c r="Y46"/>
      <c r="Z46"/>
      <c r="AA46"/>
      <c r="AB46"/>
      <c r="AC46"/>
      <c r="AD46"/>
      <c r="AE46"/>
      <c r="AF46"/>
      <c r="AG46"/>
    </row>
    <row r="47" spans="1:34" hidden="1" x14ac:dyDescent="0.25">
      <c r="A47" s="190">
        <v>2017</v>
      </c>
      <c r="B47" s="48" t="s">
        <v>56</v>
      </c>
      <c r="C47" s="49">
        <f>+A47</f>
        <v>2017</v>
      </c>
      <c r="D47" s="49">
        <v>13</v>
      </c>
      <c r="E47" s="49">
        <f t="shared" si="1"/>
        <v>1</v>
      </c>
      <c r="F47" s="49">
        <f t="shared" si="2"/>
        <v>1</v>
      </c>
      <c r="G47" s="191"/>
      <c r="H47" s="58">
        <f>+G47*F47</f>
        <v>0</v>
      </c>
      <c r="I47" s="191"/>
      <c r="J47" s="58">
        <f>+I47*F47</f>
        <v>0</v>
      </c>
      <c r="K47" s="50"/>
      <c r="L47" s="50"/>
      <c r="M47" s="58">
        <f>IF(SUM(M$35:M46)=K$33,0,IF(SUM(L$35:L47)&lt;$W$10,L47,K$33-SUM(L$35:L46)))</f>
        <v>0</v>
      </c>
      <c r="N47" s="58">
        <f t="shared" si="7"/>
        <v>0</v>
      </c>
      <c r="O47" s="58">
        <f t="shared" si="3"/>
        <v>0</v>
      </c>
      <c r="P47" s="58">
        <f t="shared" si="4"/>
        <v>0</v>
      </c>
      <c r="Q47" s="58">
        <f t="shared" si="8"/>
        <v>0</v>
      </c>
      <c r="R47" s="58">
        <f t="shared" si="5"/>
        <v>0</v>
      </c>
      <c r="S47" s="57">
        <f t="shared" si="6"/>
        <v>0</v>
      </c>
      <c r="T47" s="57">
        <f>IF(SUM(L$35:L46)&lt;W$10,IF(SUM(L$35:L47)&lt;W$10,0,(SUM(L$35:L47)-W$10)),L47)</f>
        <v>0</v>
      </c>
      <c r="V47">
        <f>SUM(T47:T50)</f>
        <v>0</v>
      </c>
      <c r="W47">
        <f>+V47*F47</f>
        <v>0</v>
      </c>
      <c r="Y47">
        <f>+X47*F47</f>
        <v>0</v>
      </c>
      <c r="Z47"/>
      <c r="AA47"/>
      <c r="AB47"/>
      <c r="AC47"/>
      <c r="AD47"/>
      <c r="AE47"/>
      <c r="AF47"/>
      <c r="AG47"/>
    </row>
    <row r="48" spans="1:34" hidden="1" x14ac:dyDescent="0.25">
      <c r="A48" s="190"/>
      <c r="B48" s="48" t="s">
        <v>57</v>
      </c>
      <c r="C48" s="49">
        <f>+C47</f>
        <v>2017</v>
      </c>
      <c r="D48" s="49">
        <v>14</v>
      </c>
      <c r="E48" s="49">
        <f t="shared" si="1"/>
        <v>1</v>
      </c>
      <c r="F48" s="49">
        <f t="shared" si="2"/>
        <v>1</v>
      </c>
      <c r="G48" s="191"/>
      <c r="H48" s="49"/>
      <c r="I48" s="191"/>
      <c r="J48" s="49"/>
      <c r="K48" s="50"/>
      <c r="L48" s="50"/>
      <c r="M48" s="58">
        <f>IF(SUM(M$35:M47)=K$33,0,IF(SUM(L$35:L48)&lt;$W$10,L48,K$33-SUM(L$35:L47)))</f>
        <v>0</v>
      </c>
      <c r="N48" s="58">
        <f t="shared" si="7"/>
        <v>0</v>
      </c>
      <c r="O48" s="58">
        <f t="shared" si="3"/>
        <v>0</v>
      </c>
      <c r="P48" s="58">
        <f t="shared" si="4"/>
        <v>0</v>
      </c>
      <c r="Q48" s="58">
        <f t="shared" si="8"/>
        <v>0</v>
      </c>
      <c r="R48" s="58">
        <f t="shared" si="5"/>
        <v>0</v>
      </c>
      <c r="S48" s="57">
        <f t="shared" si="6"/>
        <v>0</v>
      </c>
      <c r="T48" s="57">
        <f>IF(SUM(L$35:L47)&lt;W$10,IF(SUM(L$35:L48)&lt;W$10,0,(SUM(L$35:L48)-W$10)),L48)</f>
        <v>0</v>
      </c>
      <c r="V48"/>
      <c r="W48"/>
      <c r="Y48"/>
      <c r="Z48"/>
      <c r="AA48"/>
      <c r="AB48"/>
      <c r="AC48"/>
      <c r="AD48"/>
      <c r="AE48"/>
      <c r="AF48"/>
      <c r="AG48"/>
    </row>
    <row r="49" spans="1:35" hidden="1" x14ac:dyDescent="0.25">
      <c r="A49" s="190"/>
      <c r="B49" s="48" t="s">
        <v>58</v>
      </c>
      <c r="C49" s="49">
        <f>+C47</f>
        <v>2017</v>
      </c>
      <c r="D49" s="49">
        <v>15</v>
      </c>
      <c r="E49" s="49">
        <f t="shared" si="1"/>
        <v>1</v>
      </c>
      <c r="F49" s="49">
        <f t="shared" si="2"/>
        <v>1</v>
      </c>
      <c r="G49" s="191"/>
      <c r="H49" s="49"/>
      <c r="I49" s="191"/>
      <c r="J49" s="49"/>
      <c r="K49" s="50"/>
      <c r="L49" s="50"/>
      <c r="M49" s="58">
        <f>IF(SUM(M$35:M48)=K$33,0,IF(SUM(L$35:L49)&lt;$W$10,L49,K$33-SUM(L$35:L48)))</f>
        <v>0</v>
      </c>
      <c r="N49" s="58">
        <f t="shared" si="7"/>
        <v>0</v>
      </c>
      <c r="O49" s="58">
        <f t="shared" si="3"/>
        <v>0</v>
      </c>
      <c r="P49" s="58">
        <f t="shared" si="4"/>
        <v>0</v>
      </c>
      <c r="Q49" s="58">
        <f t="shared" si="8"/>
        <v>0</v>
      </c>
      <c r="R49" s="58">
        <f t="shared" si="5"/>
        <v>0</v>
      </c>
      <c r="S49" s="57">
        <f t="shared" si="6"/>
        <v>0</v>
      </c>
      <c r="T49" s="57">
        <f>IF(SUM(L$35:L48)&lt;W$10,IF(SUM(L$35:L49)&lt;W$10,0,(SUM(L$35:L49)-W$10)),L49)</f>
        <v>0</v>
      </c>
      <c r="V49"/>
      <c r="W49"/>
      <c r="Y49"/>
      <c r="Z49"/>
      <c r="AA49"/>
      <c r="AB49"/>
      <c r="AC49"/>
      <c r="AD49"/>
      <c r="AE49"/>
      <c r="AF49"/>
      <c r="AG49"/>
    </row>
    <row r="50" spans="1:35" hidden="1" x14ac:dyDescent="0.25">
      <c r="A50" s="190"/>
      <c r="B50" s="48" t="s">
        <v>59</v>
      </c>
      <c r="C50" s="49">
        <f>+C47</f>
        <v>2017</v>
      </c>
      <c r="D50" s="49">
        <v>16</v>
      </c>
      <c r="E50" s="49">
        <f t="shared" si="1"/>
        <v>1</v>
      </c>
      <c r="F50" s="49">
        <f t="shared" si="2"/>
        <v>1</v>
      </c>
      <c r="G50" s="191"/>
      <c r="H50" s="49"/>
      <c r="I50" s="191"/>
      <c r="J50" s="49"/>
      <c r="K50" s="50"/>
      <c r="L50" s="50"/>
      <c r="M50" s="58">
        <f>IF(SUM(M$35:M49)=K$33,0,IF(SUM(L$35:L50)&lt;$W$10,L50,K$33-SUM(L$35:L49)))</f>
        <v>0</v>
      </c>
      <c r="N50" s="58">
        <f t="shared" si="7"/>
        <v>0</v>
      </c>
      <c r="O50" s="58">
        <f t="shared" si="3"/>
        <v>0</v>
      </c>
      <c r="P50" s="58">
        <f t="shared" si="4"/>
        <v>0</v>
      </c>
      <c r="Q50" s="58">
        <f t="shared" si="8"/>
        <v>0</v>
      </c>
      <c r="R50" s="58">
        <f t="shared" si="5"/>
        <v>0</v>
      </c>
      <c r="S50" s="57">
        <f t="shared" si="6"/>
        <v>0</v>
      </c>
      <c r="T50" s="57">
        <f>IF(SUM(L$35:L49)&lt;W$10,IF(SUM(L$35:L50)&lt;W$10,0,(SUM(L$35:L50)-W$10)),L50)</f>
        <v>0</v>
      </c>
      <c r="V50"/>
      <c r="W50"/>
      <c r="Y50"/>
      <c r="Z50"/>
      <c r="AA50"/>
      <c r="AB50"/>
      <c r="AC50"/>
      <c r="AD50"/>
      <c r="AE50"/>
      <c r="AF50"/>
      <c r="AG50"/>
    </row>
    <row r="51" spans="1:35" x14ac:dyDescent="0.25">
      <c r="A51" s="190">
        <v>2018</v>
      </c>
      <c r="B51" s="48" t="s">
        <v>56</v>
      </c>
      <c r="C51" s="49">
        <f>+A51</f>
        <v>2018</v>
      </c>
      <c r="D51" s="49">
        <v>17</v>
      </c>
      <c r="E51" s="49">
        <f t="shared" si="1"/>
        <v>1</v>
      </c>
      <c r="F51" s="49">
        <f t="shared" si="2"/>
        <v>1</v>
      </c>
      <c r="G51" s="191"/>
      <c r="H51" s="58">
        <f>+G51*F51</f>
        <v>0</v>
      </c>
      <c r="I51" s="191"/>
      <c r="J51" s="58">
        <f>+I51*F51</f>
        <v>0</v>
      </c>
      <c r="K51" s="51"/>
      <c r="L51" s="51"/>
      <c r="M51" s="58">
        <f>IF(SUM(M$35:M50)=K$33,0,IF(SUM(L$35:L51)&lt;$W$10,L51,K$33-SUM(L$35:L50)))</f>
        <v>0</v>
      </c>
      <c r="N51" s="58">
        <f t="shared" si="7"/>
        <v>0</v>
      </c>
      <c r="O51" s="58">
        <f t="shared" si="3"/>
        <v>0</v>
      </c>
      <c r="P51" s="58">
        <f t="shared" si="4"/>
        <v>0</v>
      </c>
      <c r="Q51" s="58">
        <f t="shared" si="8"/>
        <v>0</v>
      </c>
      <c r="R51" s="58">
        <f t="shared" si="5"/>
        <v>0</v>
      </c>
      <c r="S51" s="57">
        <f t="shared" si="6"/>
        <v>0</v>
      </c>
      <c r="T51" s="57">
        <f>IF(SUM(L$35:L50)&lt;W$10,IF(SUM(L$35:L51)&lt;W$10,0,(SUM(L$35:L51)-W$10)),L51)</f>
        <v>0</v>
      </c>
      <c r="V51">
        <f>SUM(T51:T54)</f>
        <v>0</v>
      </c>
      <c r="W51">
        <f>+V51*F51</f>
        <v>0</v>
      </c>
      <c r="Y51">
        <f>+X51*F51</f>
        <v>0</v>
      </c>
      <c r="Z51"/>
      <c r="AA51"/>
      <c r="AB51"/>
      <c r="AC51"/>
      <c r="AD51"/>
      <c r="AE51"/>
      <c r="AF51"/>
      <c r="AG51"/>
    </row>
    <row r="52" spans="1:35" x14ac:dyDescent="0.25">
      <c r="A52" s="190"/>
      <c r="B52" s="48" t="s">
        <v>57</v>
      </c>
      <c r="C52" s="49">
        <f>+C51</f>
        <v>2018</v>
      </c>
      <c r="D52" s="49">
        <v>18</v>
      </c>
      <c r="E52" s="49">
        <f t="shared" si="1"/>
        <v>1</v>
      </c>
      <c r="F52" s="49">
        <f t="shared" si="2"/>
        <v>1</v>
      </c>
      <c r="G52" s="191"/>
      <c r="H52" s="49"/>
      <c r="I52" s="191"/>
      <c r="J52" s="49"/>
      <c r="K52" s="51"/>
      <c r="L52" s="51"/>
      <c r="M52" s="58">
        <f>IF(SUM(M$35:M51)=K$33,0,IF(SUM(L$35:L52)&lt;$W$10,L52,K$33-SUM(L$35:L51)))</f>
        <v>0</v>
      </c>
      <c r="N52" s="58">
        <f t="shared" si="7"/>
        <v>0</v>
      </c>
      <c r="O52" s="58">
        <f t="shared" si="3"/>
        <v>0</v>
      </c>
      <c r="P52" s="58">
        <f t="shared" si="4"/>
        <v>0</v>
      </c>
      <c r="Q52" s="58">
        <f t="shared" si="8"/>
        <v>0</v>
      </c>
      <c r="R52" s="58">
        <f t="shared" si="5"/>
        <v>0</v>
      </c>
      <c r="S52" s="57">
        <f t="shared" si="6"/>
        <v>0</v>
      </c>
      <c r="T52" s="57">
        <f>IF(SUM(L$35:L51)&lt;W$10,IF(SUM(L$35:L52)&lt;W$10,0,(SUM(L$35:L52)-W$10)),L52)</f>
        <v>0</v>
      </c>
      <c r="V52"/>
      <c r="W52"/>
      <c r="Y52"/>
      <c r="Z52"/>
      <c r="AA52"/>
      <c r="AB52"/>
      <c r="AC52"/>
      <c r="AD52"/>
      <c r="AE52"/>
      <c r="AF52"/>
      <c r="AG52"/>
    </row>
    <row r="53" spans="1:35" x14ac:dyDescent="0.25">
      <c r="A53" s="190"/>
      <c r="B53" s="48" t="s">
        <v>58</v>
      </c>
      <c r="C53" s="49">
        <f>+C51</f>
        <v>2018</v>
      </c>
      <c r="D53" s="49">
        <v>19</v>
      </c>
      <c r="E53" s="49">
        <f t="shared" si="1"/>
        <v>1</v>
      </c>
      <c r="F53" s="49">
        <f t="shared" si="2"/>
        <v>1</v>
      </c>
      <c r="G53" s="191"/>
      <c r="H53" s="49"/>
      <c r="I53" s="191"/>
      <c r="J53" s="49"/>
      <c r="K53" s="51"/>
      <c r="L53" s="51"/>
      <c r="M53" s="58">
        <f>IF(SUM(M$35:M52)=K$33,0,IF(SUM(L$35:L53)&lt;$W$10,L53,K$33-SUM(L$35:L52)))</f>
        <v>0</v>
      </c>
      <c r="N53" s="58">
        <f t="shared" si="7"/>
        <v>0</v>
      </c>
      <c r="O53" s="58">
        <f t="shared" si="3"/>
        <v>0</v>
      </c>
      <c r="P53" s="58">
        <f t="shared" si="4"/>
        <v>0</v>
      </c>
      <c r="Q53" s="58">
        <f t="shared" si="8"/>
        <v>0</v>
      </c>
      <c r="R53" s="58">
        <f t="shared" si="5"/>
        <v>0</v>
      </c>
      <c r="S53" s="57">
        <f t="shared" si="6"/>
        <v>0</v>
      </c>
      <c r="T53" s="57">
        <f>IF(SUM(L$35:L52)&lt;W$10,IF(SUM(L$35:L53)&lt;W$10,0,(SUM(L$35:L53)-W$10)),L53)</f>
        <v>0</v>
      </c>
      <c r="V53"/>
      <c r="W53"/>
      <c r="Y53"/>
      <c r="Z53"/>
      <c r="AA53"/>
      <c r="AB53"/>
      <c r="AC53"/>
      <c r="AD53"/>
      <c r="AE53"/>
      <c r="AF53"/>
      <c r="AG53"/>
    </row>
    <row r="54" spans="1:35" x14ac:dyDescent="0.25">
      <c r="A54" s="190"/>
      <c r="B54" s="48" t="s">
        <v>59</v>
      </c>
      <c r="C54" s="49">
        <f>+C51</f>
        <v>2018</v>
      </c>
      <c r="D54" s="49">
        <v>20</v>
      </c>
      <c r="E54" s="49">
        <f t="shared" si="1"/>
        <v>1</v>
      </c>
      <c r="F54" s="49">
        <f t="shared" si="2"/>
        <v>1</v>
      </c>
      <c r="G54" s="191"/>
      <c r="H54" s="49"/>
      <c r="I54" s="191"/>
      <c r="J54" s="49"/>
      <c r="K54" s="51"/>
      <c r="L54" s="51"/>
      <c r="M54" s="58">
        <f>IF(SUM(M$35:M53)=K$33,0,IF(SUM(L$35:L54)&lt;$W$10,L54,K$33-SUM(L$35:L53)))</f>
        <v>0</v>
      </c>
      <c r="N54" s="58">
        <f t="shared" si="7"/>
        <v>0</v>
      </c>
      <c r="O54" s="58">
        <f t="shared" si="3"/>
        <v>0</v>
      </c>
      <c r="P54" s="58">
        <f t="shared" si="4"/>
        <v>0</v>
      </c>
      <c r="Q54" s="58">
        <f t="shared" si="8"/>
        <v>0</v>
      </c>
      <c r="R54" s="58">
        <f t="shared" si="5"/>
        <v>0</v>
      </c>
      <c r="S54" s="57">
        <f t="shared" si="6"/>
        <v>0</v>
      </c>
      <c r="T54" s="57">
        <f>IF(SUM(L$35:L53)&lt;W$10,IF(SUM(L$35:L54)&lt;W$10,0,(SUM(L$35:L54)-W$10)),L54)</f>
        <v>0</v>
      </c>
      <c r="V54"/>
      <c r="W54"/>
      <c r="Y54"/>
      <c r="Z54"/>
      <c r="AA54" s="1"/>
      <c r="AG54" s="2">
        <v>1</v>
      </c>
      <c r="AH54" s="2" t="s">
        <v>17</v>
      </c>
      <c r="AI54" s="36">
        <v>6.0000000000000001E-3</v>
      </c>
    </row>
    <row r="55" spans="1:35" x14ac:dyDescent="0.25">
      <c r="A55" s="190">
        <v>2019</v>
      </c>
      <c r="B55" s="48" t="s">
        <v>56</v>
      </c>
      <c r="C55" s="49">
        <f>+A55</f>
        <v>2019</v>
      </c>
      <c r="D55" s="49">
        <v>21</v>
      </c>
      <c r="E55" s="49">
        <f t="shared" si="1"/>
        <v>1</v>
      </c>
      <c r="F55" s="49">
        <f t="shared" si="2"/>
        <v>1</v>
      </c>
      <c r="G55" s="191"/>
      <c r="H55" s="58">
        <f>+G55*F55</f>
        <v>0</v>
      </c>
      <c r="I55" s="191"/>
      <c r="J55" s="58">
        <f>+I55*F55</f>
        <v>0</v>
      </c>
      <c r="K55" s="51"/>
      <c r="L55" s="51"/>
      <c r="M55" s="58">
        <f>IF(SUM(M$35:M54)=K$33,0,IF(SUM(L$35:L55)&lt;$W$10,L55,K$33-SUM(L$35:L54)))</f>
        <v>0</v>
      </c>
      <c r="N55" s="58">
        <f t="shared" si="7"/>
        <v>0</v>
      </c>
      <c r="O55" s="58">
        <f t="shared" si="3"/>
        <v>0</v>
      </c>
      <c r="P55" s="58">
        <f t="shared" si="4"/>
        <v>0</v>
      </c>
      <c r="Q55" s="58">
        <f t="shared" si="8"/>
        <v>0</v>
      </c>
      <c r="R55" s="58">
        <f t="shared" si="5"/>
        <v>0</v>
      </c>
      <c r="S55" s="57">
        <f t="shared" si="6"/>
        <v>0</v>
      </c>
      <c r="T55" s="57">
        <f>IF(SUM(L$35:L54)&lt;W$10,IF(SUM(L$35:L55)&lt;W$10,0,(SUM(L$35:L55)-W$10)),L55)</f>
        <v>0</v>
      </c>
      <c r="V55">
        <f>SUM(T55:T58)</f>
        <v>0</v>
      </c>
      <c r="W55">
        <f>+V55*F55</f>
        <v>0</v>
      </c>
      <c r="Y55">
        <f>+X55*F55</f>
        <v>0</v>
      </c>
      <c r="Z55"/>
      <c r="AD55" s="29" t="s">
        <v>28</v>
      </c>
      <c r="AG55" s="2">
        <v>2</v>
      </c>
      <c r="AH55" s="2" t="s">
        <v>20</v>
      </c>
      <c r="AI55" s="36">
        <v>7.4999999999999997E-3</v>
      </c>
    </row>
    <row r="56" spans="1:35" x14ac:dyDescent="0.25">
      <c r="A56" s="190"/>
      <c r="B56" s="48" t="s">
        <v>57</v>
      </c>
      <c r="C56" s="49">
        <f>+C55</f>
        <v>2019</v>
      </c>
      <c r="D56" s="49">
        <v>22</v>
      </c>
      <c r="E56" s="49">
        <f t="shared" si="1"/>
        <v>0.99287611388289032</v>
      </c>
      <c r="F56" s="49">
        <f t="shared" si="2"/>
        <v>1</v>
      </c>
      <c r="G56" s="191"/>
      <c r="H56" s="49"/>
      <c r="I56" s="191"/>
      <c r="J56" s="49"/>
      <c r="K56" s="51"/>
      <c r="L56" s="51"/>
      <c r="M56" s="58">
        <f>IF(SUM(M$35:M55)=K$33,0,IF(SUM(L$35:L56)&lt;$W$10,L56,K$33-SUM(L$35:L55)))</f>
        <v>0</v>
      </c>
      <c r="N56" s="58">
        <f t="shared" si="7"/>
        <v>0</v>
      </c>
      <c r="O56" s="58">
        <f t="shared" si="3"/>
        <v>0</v>
      </c>
      <c r="P56" s="58">
        <f t="shared" si="4"/>
        <v>0</v>
      </c>
      <c r="Q56" s="58">
        <f t="shared" si="8"/>
        <v>0</v>
      </c>
      <c r="R56" s="58">
        <f t="shared" si="5"/>
        <v>0</v>
      </c>
      <c r="S56" s="57">
        <f t="shared" si="6"/>
        <v>0</v>
      </c>
      <c r="T56" s="57">
        <f>IF(SUM(L$35:L55)&lt;W$10,IF(SUM(L$35:L56)&lt;W$10,0,(SUM(L$35:L56)-W$10)),L56)</f>
        <v>0</v>
      </c>
      <c r="V56"/>
      <c r="W56"/>
      <c r="Y56"/>
      <c r="Z56"/>
      <c r="AA56" s="37" t="s">
        <v>32</v>
      </c>
      <c r="AB56" s="38" t="s">
        <v>33</v>
      </c>
      <c r="AC56" s="28"/>
      <c r="AD56" s="39"/>
      <c r="AG56" s="2">
        <v>3</v>
      </c>
      <c r="AH56" s="2" t="s">
        <v>22</v>
      </c>
      <c r="AI56" s="36">
        <v>0.01</v>
      </c>
    </row>
    <row r="57" spans="1:35" x14ac:dyDescent="0.25">
      <c r="A57" s="190"/>
      <c r="B57" s="48" t="s">
        <v>58</v>
      </c>
      <c r="C57" s="49">
        <f>+C55</f>
        <v>2019</v>
      </c>
      <c r="D57" s="49">
        <v>23</v>
      </c>
      <c r="E57" s="49">
        <f t="shared" si="1"/>
        <v>0.98580297751919022</v>
      </c>
      <c r="F57" s="49">
        <f t="shared" si="2"/>
        <v>1</v>
      </c>
      <c r="G57" s="191"/>
      <c r="H57" s="49"/>
      <c r="I57" s="191"/>
      <c r="J57" s="49"/>
      <c r="K57" s="51"/>
      <c r="L57" s="51"/>
      <c r="M57" s="58">
        <f>IF(SUM(M$35:M56)=K$33,0,IF(SUM(L$35:L57)&lt;$W$10,L57,K$33-SUM(L$35:L56)))</f>
        <v>0</v>
      </c>
      <c r="N57" s="58">
        <f t="shared" si="7"/>
        <v>0</v>
      </c>
      <c r="O57" s="58">
        <f t="shared" si="3"/>
        <v>0</v>
      </c>
      <c r="P57" s="58">
        <f t="shared" si="4"/>
        <v>0</v>
      </c>
      <c r="Q57" s="58">
        <f t="shared" si="8"/>
        <v>0</v>
      </c>
      <c r="R57" s="58">
        <f t="shared" si="5"/>
        <v>0</v>
      </c>
      <c r="S57" s="57">
        <f t="shared" si="6"/>
        <v>0</v>
      </c>
      <c r="T57" s="57">
        <f>IF(SUM(L$35:L56)&lt;W$10,IF(SUM(L$35:L57)&lt;W$10,0,(SUM(L$35:L57)-W$10)),L57)</f>
        <v>0</v>
      </c>
      <c r="V57"/>
      <c r="W57"/>
      <c r="Y57"/>
      <c r="Z57"/>
      <c r="AA57" s="37"/>
      <c r="AB57" s="38"/>
      <c r="AC57" s="28"/>
      <c r="AD57" s="39"/>
      <c r="AH57" s="2"/>
      <c r="AI57" s="36"/>
    </row>
    <row r="58" spans="1:35" x14ac:dyDescent="0.25">
      <c r="A58" s="190"/>
      <c r="B58" s="48" t="s">
        <v>59</v>
      </c>
      <c r="C58" s="49">
        <f>+C55</f>
        <v>2019</v>
      </c>
      <c r="D58" s="49">
        <v>24</v>
      </c>
      <c r="E58" s="49">
        <f t="shared" si="1"/>
        <v>0.97878022937343589</v>
      </c>
      <c r="F58" s="49">
        <f t="shared" si="2"/>
        <v>1</v>
      </c>
      <c r="G58" s="191"/>
      <c r="H58" s="49"/>
      <c r="I58" s="191"/>
      <c r="J58" s="49"/>
      <c r="K58" s="51"/>
      <c r="L58" s="51"/>
      <c r="M58" s="58">
        <f>IF(SUM(M$35:M57)=K$33,0,IF(SUM(L$35:L58)&lt;$W$10,L58,K$33-SUM(L$35:L57)))</f>
        <v>0</v>
      </c>
      <c r="N58" s="58">
        <f t="shared" si="7"/>
        <v>0</v>
      </c>
      <c r="O58" s="58">
        <f t="shared" si="3"/>
        <v>0</v>
      </c>
      <c r="P58" s="58">
        <f t="shared" si="4"/>
        <v>0</v>
      </c>
      <c r="Q58" s="58">
        <f t="shared" si="8"/>
        <v>0</v>
      </c>
      <c r="R58" s="58">
        <f t="shared" si="5"/>
        <v>0</v>
      </c>
      <c r="S58" s="57">
        <f t="shared" si="6"/>
        <v>0</v>
      </c>
      <c r="T58" s="57">
        <f>IF(SUM(L$35:L57)&lt;W$10,IF(SUM(L$35:L58)&lt;W$10,0,(SUM(L$35:L58)-W$10)),L58)</f>
        <v>0</v>
      </c>
      <c r="V58"/>
      <c r="W58"/>
      <c r="Y58"/>
      <c r="Z58"/>
      <c r="AB58" s="38" t="s">
        <v>35</v>
      </c>
      <c r="AC58" s="28"/>
      <c r="AD58" s="39"/>
      <c r="AG58" s="2">
        <v>4</v>
      </c>
      <c r="AH58" s="2" t="s">
        <v>25</v>
      </c>
      <c r="AI58" s="36">
        <v>2.1999999999999999E-2</v>
      </c>
    </row>
    <row r="59" spans="1:35" x14ac:dyDescent="0.25">
      <c r="A59" s="190">
        <v>2020</v>
      </c>
      <c r="B59" s="48" t="s">
        <v>56</v>
      </c>
      <c r="C59" s="49">
        <f>+A59</f>
        <v>2020</v>
      </c>
      <c r="D59" s="49">
        <v>25</v>
      </c>
      <c r="E59" s="49">
        <f t="shared" si="1"/>
        <v>0.97180751048570091</v>
      </c>
      <c r="F59" s="49">
        <f t="shared" si="2"/>
        <v>0.97210070963351813</v>
      </c>
      <c r="G59" s="191"/>
      <c r="H59" s="58">
        <f>+G59*F59</f>
        <v>0</v>
      </c>
      <c r="I59" s="191"/>
      <c r="J59" s="58">
        <f>+I59*F59</f>
        <v>0</v>
      </c>
      <c r="K59" s="51"/>
      <c r="L59" s="51"/>
      <c r="M59" s="58">
        <f>IF(SUM(M$35:M58)=K$33,0,IF(SUM(L$35:L59)&lt;$W$10,L59,K$33-SUM(L$35:L58)))</f>
        <v>0</v>
      </c>
      <c r="N59" s="58">
        <f t="shared" si="7"/>
        <v>0</v>
      </c>
      <c r="O59" s="58">
        <f t="shared" si="3"/>
        <v>0</v>
      </c>
      <c r="P59" s="58">
        <f t="shared" si="4"/>
        <v>0</v>
      </c>
      <c r="Q59" s="58">
        <f t="shared" si="8"/>
        <v>0</v>
      </c>
      <c r="R59" s="58">
        <f t="shared" si="5"/>
        <v>0</v>
      </c>
      <c r="S59" s="57">
        <f t="shared" si="6"/>
        <v>0</v>
      </c>
      <c r="T59" s="57">
        <f>IF(SUM(L$35:L58)&lt;W$10,IF(SUM(L$35:L59)&lt;W$10,0,(SUM(L$35:L59)-W$10)),L59)</f>
        <v>0</v>
      </c>
      <c r="V59">
        <f>SUM(T59:T62)</f>
        <v>0</v>
      </c>
      <c r="W59">
        <f>+V59*F59</f>
        <v>0</v>
      </c>
      <c r="Y59">
        <f>+X59*F59</f>
        <v>0</v>
      </c>
      <c r="Z59"/>
      <c r="AA59"/>
      <c r="AB59"/>
      <c r="AC59"/>
      <c r="AD59"/>
      <c r="AE59"/>
      <c r="AF59"/>
      <c r="AG59"/>
    </row>
    <row r="60" spans="1:35" x14ac:dyDescent="0.25">
      <c r="A60" s="190"/>
      <c r="B60" s="48" t="s">
        <v>57</v>
      </c>
      <c r="C60" s="49">
        <f>+C59</f>
        <v>2020</v>
      </c>
      <c r="D60" s="49">
        <v>26</v>
      </c>
      <c r="E60" s="49">
        <f t="shared" si="1"/>
        <v>0.96488446445324882</v>
      </c>
      <c r="F60" s="49">
        <f t="shared" si="2"/>
        <v>0.97210070963351813</v>
      </c>
      <c r="G60" s="191"/>
      <c r="H60" s="49"/>
      <c r="I60" s="191"/>
      <c r="J60" s="49"/>
      <c r="K60" s="51"/>
      <c r="L60" s="51"/>
      <c r="M60" s="58">
        <f>IF(SUM(M$35:M59)=K$33,0,IF(SUM(L$35:L60)&lt;$W$10,L60,K$33-SUM(L$35:L59)))</f>
        <v>0</v>
      </c>
      <c r="N60" s="58">
        <f t="shared" si="7"/>
        <v>0</v>
      </c>
      <c r="O60" s="58">
        <f t="shared" si="3"/>
        <v>0</v>
      </c>
      <c r="P60" s="58">
        <f t="shared" si="4"/>
        <v>0</v>
      </c>
      <c r="Q60" s="58">
        <f t="shared" si="8"/>
        <v>0</v>
      </c>
      <c r="R60" s="58">
        <f t="shared" si="5"/>
        <v>0</v>
      </c>
      <c r="S60" s="57">
        <f t="shared" si="6"/>
        <v>0</v>
      </c>
      <c r="T60" s="57">
        <f>IF(SUM(L$35:L59)&lt;W$10,IF(SUM(L$35:L60)&lt;W$10,0,(SUM(L$35:L60)-W$10)),L60)</f>
        <v>0</v>
      </c>
      <c r="V60"/>
      <c r="W60"/>
      <c r="Y60"/>
      <c r="Z60"/>
      <c r="AA60"/>
      <c r="AB60"/>
      <c r="AC60"/>
      <c r="AD60"/>
      <c r="AE60"/>
      <c r="AF60"/>
      <c r="AG60"/>
    </row>
    <row r="61" spans="1:35" x14ac:dyDescent="0.25">
      <c r="A61" s="190"/>
      <c r="B61" s="48" t="s">
        <v>58</v>
      </c>
      <c r="C61" s="49">
        <f>+C59</f>
        <v>2020</v>
      </c>
      <c r="D61" s="49">
        <v>27</v>
      </c>
      <c r="E61" s="49">
        <f t="shared" si="1"/>
        <v>0.95801073741231557</v>
      </c>
      <c r="F61" s="49">
        <f t="shared" si="2"/>
        <v>0.97210070963351813</v>
      </c>
      <c r="G61" s="191"/>
      <c r="H61" s="49"/>
      <c r="I61" s="191"/>
      <c r="J61" s="49"/>
      <c r="K61" s="51"/>
      <c r="L61" s="51"/>
      <c r="M61" s="58">
        <f>IF(SUM(M$35:M60)=K$33,0,IF(SUM(L$35:L61)&lt;$W$10,L61,K$33-SUM(L$35:L60)))</f>
        <v>0</v>
      </c>
      <c r="N61" s="58">
        <f t="shared" si="7"/>
        <v>0</v>
      </c>
      <c r="O61" s="58">
        <f t="shared" si="3"/>
        <v>0</v>
      </c>
      <c r="P61" s="58">
        <f t="shared" si="4"/>
        <v>0</v>
      </c>
      <c r="Q61" s="58">
        <f t="shared" si="8"/>
        <v>0</v>
      </c>
      <c r="R61" s="58">
        <f t="shared" si="5"/>
        <v>0</v>
      </c>
      <c r="S61" s="57">
        <f t="shared" si="6"/>
        <v>0</v>
      </c>
      <c r="T61" s="57">
        <f>IF(SUM(L$35:L60)&lt;W$10,IF(SUM(L$35:L61)&lt;W$10,0,(SUM(L$35:L61)-W$10)),L61)</f>
        <v>0</v>
      </c>
      <c r="V61"/>
      <c r="W61"/>
      <c r="Y61"/>
      <c r="Z61"/>
      <c r="AA61"/>
      <c r="AB61"/>
      <c r="AC61"/>
      <c r="AD61"/>
      <c r="AE61"/>
      <c r="AF61"/>
      <c r="AG61"/>
    </row>
    <row r="62" spans="1:35" x14ac:dyDescent="0.25">
      <c r="A62" s="190"/>
      <c r="B62" s="48" t="s">
        <v>59</v>
      </c>
      <c r="C62" s="49">
        <f>+C59</f>
        <v>2020</v>
      </c>
      <c r="D62" s="49">
        <v>28</v>
      </c>
      <c r="E62" s="49">
        <f t="shared" si="1"/>
        <v>0.95118597802002203</v>
      </c>
      <c r="F62" s="49">
        <f t="shared" si="2"/>
        <v>0.97210070963351813</v>
      </c>
      <c r="G62" s="191"/>
      <c r="H62" s="49"/>
      <c r="I62" s="191"/>
      <c r="J62" s="49"/>
      <c r="K62" s="51"/>
      <c r="L62" s="51"/>
      <c r="M62" s="58">
        <f>IF(SUM(M$35:M61)=K$33,0,IF(SUM(L$35:L62)&lt;$W$10,L62,K$33-SUM(L$35:L61)))</f>
        <v>0</v>
      </c>
      <c r="N62" s="58">
        <f t="shared" si="7"/>
        <v>0</v>
      </c>
      <c r="O62" s="58">
        <f t="shared" si="3"/>
        <v>0</v>
      </c>
      <c r="P62" s="58">
        <f t="shared" si="4"/>
        <v>0</v>
      </c>
      <c r="Q62" s="58">
        <f t="shared" si="8"/>
        <v>0</v>
      </c>
      <c r="R62" s="58">
        <f t="shared" si="5"/>
        <v>0</v>
      </c>
      <c r="S62" s="57">
        <f t="shared" si="6"/>
        <v>0</v>
      </c>
      <c r="T62" s="57">
        <f>IF(SUM(L$35:L61)&lt;W$10,IF(SUM(L$35:L62)&lt;W$10,0,(SUM(L$35:L62)-W$10)),L62)</f>
        <v>0</v>
      </c>
      <c r="V62"/>
      <c r="W62"/>
      <c r="Y62"/>
      <c r="Z62"/>
      <c r="AA62"/>
      <c r="AB62"/>
      <c r="AC62"/>
      <c r="AD62"/>
      <c r="AE62"/>
      <c r="AF62"/>
      <c r="AG62"/>
    </row>
    <row r="63" spans="1:35" x14ac:dyDescent="0.25">
      <c r="A63" s="190">
        <v>2021</v>
      </c>
      <c r="B63" s="48" t="s">
        <v>56</v>
      </c>
      <c r="C63" s="49">
        <f>+A63</f>
        <v>2021</v>
      </c>
      <c r="D63" s="49">
        <v>29</v>
      </c>
      <c r="E63" s="49">
        <f t="shared" si="1"/>
        <v>0.94440983743641571</v>
      </c>
      <c r="F63" s="49">
        <f t="shared" si="2"/>
        <v>0.94497978966998941</v>
      </c>
      <c r="G63" s="191"/>
      <c r="H63" s="58">
        <f>+G63*F63</f>
        <v>0</v>
      </c>
      <c r="I63" s="191"/>
      <c r="J63" s="58">
        <f>+I63*F63</f>
        <v>0</v>
      </c>
      <c r="K63" s="51"/>
      <c r="L63" s="51"/>
      <c r="M63" s="58">
        <f>IF(SUM(M$35:M62)=K$33,0,IF(SUM(L$35:L63)&lt;$W$10,L63,K$33-SUM(L$35:L62)))</f>
        <v>0</v>
      </c>
      <c r="N63" s="58">
        <f t="shared" si="7"/>
        <v>0</v>
      </c>
      <c r="O63" s="58">
        <f t="shared" si="3"/>
        <v>0</v>
      </c>
      <c r="P63" s="58">
        <f t="shared" si="4"/>
        <v>0</v>
      </c>
      <c r="Q63" s="58">
        <f t="shared" si="8"/>
        <v>0</v>
      </c>
      <c r="R63" s="58">
        <f t="shared" si="5"/>
        <v>0</v>
      </c>
      <c r="S63" s="57">
        <f t="shared" si="6"/>
        <v>0</v>
      </c>
      <c r="T63" s="57">
        <f>IF(SUM(L$35:L62)&lt;W$10,IF(SUM(L$35:L63)&lt;W$10,0,(SUM(L$35:L63)-W$10)),L63)</f>
        <v>0</v>
      </c>
      <c r="V63">
        <f>SUM(T63:T66)</f>
        <v>0</v>
      </c>
      <c r="W63">
        <f>+V63*F63</f>
        <v>0</v>
      </c>
      <c r="Y63">
        <f>+X63*F63</f>
        <v>0</v>
      </c>
      <c r="Z63"/>
      <c r="AA63"/>
      <c r="AB63"/>
      <c r="AC63"/>
      <c r="AD63"/>
      <c r="AE63"/>
      <c r="AF63"/>
      <c r="AG63"/>
    </row>
    <row r="64" spans="1:35" x14ac:dyDescent="0.25">
      <c r="A64" s="190"/>
      <c r="B64" s="48" t="s">
        <v>57</v>
      </c>
      <c r="C64" s="49">
        <f>+C63</f>
        <v>2021</v>
      </c>
      <c r="D64" s="49">
        <v>30</v>
      </c>
      <c r="E64" s="49">
        <f t="shared" si="1"/>
        <v>0.93768196930664061</v>
      </c>
      <c r="F64" s="49">
        <f t="shared" si="2"/>
        <v>0.94497978966998941</v>
      </c>
      <c r="G64" s="191"/>
      <c r="H64" s="49"/>
      <c r="I64" s="191"/>
      <c r="J64" s="49"/>
      <c r="K64" s="51"/>
      <c r="L64" s="51"/>
      <c r="M64" s="58">
        <f>IF(SUM(M$35:M63)=K$33,0,IF(SUM(L$35:L64)&lt;$W$10,L64,K$33-SUM(L$35:L63)))</f>
        <v>0</v>
      </c>
      <c r="N64" s="58">
        <f t="shared" si="7"/>
        <v>0</v>
      </c>
      <c r="O64" s="58">
        <f t="shared" si="3"/>
        <v>0</v>
      </c>
      <c r="P64" s="58">
        <f t="shared" si="4"/>
        <v>0</v>
      </c>
      <c r="Q64" s="58">
        <f t="shared" si="8"/>
        <v>0</v>
      </c>
      <c r="R64" s="58">
        <f t="shared" si="5"/>
        <v>0</v>
      </c>
      <c r="S64" s="57">
        <f t="shared" si="6"/>
        <v>0</v>
      </c>
      <c r="T64" s="57">
        <f>IF(SUM(L$35:L63)&lt;W$10,IF(SUM(L$35:L64)&lt;W$10,0,(SUM(L$35:L64)-W$10)),L64)</f>
        <v>0</v>
      </c>
      <c r="V64"/>
      <c r="W64"/>
      <c r="Y64"/>
      <c r="Z64"/>
      <c r="AA64"/>
      <c r="AB64"/>
      <c r="AC64"/>
      <c r="AD64"/>
      <c r="AE64"/>
      <c r="AF64"/>
      <c r="AG64"/>
    </row>
    <row r="65" spans="1:33" x14ac:dyDescent="0.25">
      <c r="A65" s="190"/>
      <c r="B65" s="48" t="s">
        <v>58</v>
      </c>
      <c r="C65" s="49">
        <f>+C63</f>
        <v>2021</v>
      </c>
      <c r="D65" s="49">
        <v>31</v>
      </c>
      <c r="E65" s="49">
        <f t="shared" si="1"/>
        <v>0.93100202974323298</v>
      </c>
      <c r="F65" s="49">
        <f t="shared" si="2"/>
        <v>0.94497978966998941</v>
      </c>
      <c r="G65" s="191"/>
      <c r="H65" s="49"/>
      <c r="I65" s="191"/>
      <c r="J65" s="49"/>
      <c r="K65" s="51"/>
      <c r="L65" s="51"/>
      <c r="M65" s="58">
        <f>IF(SUM(M$35:M64)=K$33,0,IF(SUM(L$35:L65)&lt;$W$10,L65,K$33-SUM(L$35:L64)))</f>
        <v>0</v>
      </c>
      <c r="N65" s="58">
        <f t="shared" si="7"/>
        <v>0</v>
      </c>
      <c r="O65" s="58">
        <f t="shared" si="3"/>
        <v>0</v>
      </c>
      <c r="P65" s="58">
        <f t="shared" si="4"/>
        <v>0</v>
      </c>
      <c r="Q65" s="58">
        <f t="shared" si="8"/>
        <v>0</v>
      </c>
      <c r="R65" s="58">
        <f t="shared" si="5"/>
        <v>0</v>
      </c>
      <c r="S65" s="57">
        <f t="shared" si="6"/>
        <v>0</v>
      </c>
      <c r="T65" s="57">
        <f>IF(SUM(L$35:L64)&lt;W$10,IF(SUM(L$35:L65)&lt;W$10,0,(SUM(L$35:L65)-W$10)),L65)</f>
        <v>0</v>
      </c>
      <c r="V65"/>
      <c r="W65"/>
      <c r="Y65"/>
      <c r="Z65"/>
      <c r="AA65"/>
      <c r="AB65"/>
      <c r="AC65"/>
      <c r="AD65"/>
      <c r="AE65"/>
      <c r="AF65"/>
      <c r="AG65"/>
    </row>
    <row r="66" spans="1:33" x14ac:dyDescent="0.25">
      <c r="A66" s="190"/>
      <c r="B66" s="48" t="s">
        <v>59</v>
      </c>
      <c r="C66" s="49">
        <f>+C63</f>
        <v>2021</v>
      </c>
      <c r="D66" s="49">
        <v>32</v>
      </c>
      <c r="E66" s="49">
        <f t="shared" si="1"/>
        <v>0.92436967730854414</v>
      </c>
      <c r="F66" s="49">
        <f t="shared" si="2"/>
        <v>0.94497978966998941</v>
      </c>
      <c r="G66" s="191"/>
      <c r="H66" s="49"/>
      <c r="I66" s="191"/>
      <c r="J66" s="49"/>
      <c r="K66" s="51"/>
      <c r="L66" s="51"/>
      <c r="M66" s="58">
        <f>IF(SUM(M$35:M65)=K$33,0,IF(SUM(L$35:L66)&lt;$W$10,L66,K$33-SUM(L$35:L65)))</f>
        <v>0</v>
      </c>
      <c r="N66" s="58">
        <f t="shared" si="7"/>
        <v>0</v>
      </c>
      <c r="O66" s="58">
        <f t="shared" si="3"/>
        <v>0</v>
      </c>
      <c r="P66" s="58">
        <f t="shared" si="4"/>
        <v>0</v>
      </c>
      <c r="Q66" s="58">
        <f t="shared" si="8"/>
        <v>0</v>
      </c>
      <c r="R66" s="58">
        <f t="shared" si="5"/>
        <v>0</v>
      </c>
      <c r="S66" s="57">
        <f t="shared" si="6"/>
        <v>0</v>
      </c>
      <c r="T66" s="57">
        <f>IF(SUM(L$35:L65)&lt;W$10,IF(SUM(L$35:L66)&lt;W$10,0,(SUM(L$35:L66)-W$10)),L66)</f>
        <v>0</v>
      </c>
      <c r="V66"/>
      <c r="W66"/>
      <c r="Y66"/>
      <c r="Z66"/>
      <c r="AA66"/>
      <c r="AB66"/>
      <c r="AC66"/>
      <c r="AD66"/>
      <c r="AE66"/>
      <c r="AF66"/>
      <c r="AG66"/>
    </row>
    <row r="67" spans="1:33" x14ac:dyDescent="0.25">
      <c r="A67" s="190">
        <v>2022</v>
      </c>
      <c r="B67" s="48" t="s">
        <v>56</v>
      </c>
      <c r="C67" s="49">
        <f>+A67</f>
        <v>2022</v>
      </c>
      <c r="D67" s="49">
        <v>33</v>
      </c>
      <c r="E67" s="49">
        <f t="shared" ref="E67:E98" si="9">IF(D67&lt;$B$11,1,(1/(1+$K$17/4)^(D67-$B$11+1)))</f>
        <v>0.91778457299728855</v>
      </c>
      <c r="F67" s="49">
        <f t="shared" ref="F67:F98" si="10">IF(C67&lt;($B$9+1),1,(1/(1+$K$17)^(C67-$B$9)))</f>
        <v>0.91861552412752945</v>
      </c>
      <c r="G67" s="191"/>
      <c r="H67" s="58">
        <f>+G67*F67</f>
        <v>0</v>
      </c>
      <c r="I67" s="191"/>
      <c r="J67" s="58">
        <f>+I67*F67</f>
        <v>0</v>
      </c>
      <c r="K67" s="51"/>
      <c r="L67" s="51"/>
      <c r="M67" s="58">
        <f>IF(SUM(M$35:M66)=K$33,0,IF(SUM(L$35:L67)&lt;$W$10,L67,K$33-SUM(L$35:L66)))</f>
        <v>0</v>
      </c>
      <c r="N67" s="58">
        <f t="shared" si="7"/>
        <v>0</v>
      </c>
      <c r="O67" s="58">
        <f t="shared" ref="O67:O98" si="11">+N67*($K$21/4)</f>
        <v>0</v>
      </c>
      <c r="P67" s="58">
        <f t="shared" ref="P67:P98" si="12">+N67*($K$20/4)</f>
        <v>0</v>
      </c>
      <c r="Q67" s="58">
        <f t="shared" si="8"/>
        <v>0</v>
      </c>
      <c r="R67" s="58">
        <f t="shared" si="5"/>
        <v>0</v>
      </c>
      <c r="S67" s="57">
        <f t="shared" ref="S67:S98" si="13">+L67-T67</f>
        <v>0</v>
      </c>
      <c r="T67" s="57">
        <f>IF(SUM(L$35:L66)&lt;W$10,IF(SUM(L$35:L67)&lt;W$10,0,(SUM(L$35:L67)-W$10)),L67)</f>
        <v>0</v>
      </c>
      <c r="V67">
        <f>SUM(T67:T70)</f>
        <v>0</v>
      </c>
      <c r="W67">
        <f>+V67*F67</f>
        <v>0</v>
      </c>
      <c r="Y67">
        <f>+X67*F67</f>
        <v>0</v>
      </c>
      <c r="Z67"/>
      <c r="AA67"/>
      <c r="AB67"/>
      <c r="AC67"/>
      <c r="AD67"/>
      <c r="AE67"/>
      <c r="AF67"/>
      <c r="AG67"/>
    </row>
    <row r="68" spans="1:33" x14ac:dyDescent="0.25">
      <c r="A68" s="190"/>
      <c r="B68" s="48" t="s">
        <v>57</v>
      </c>
      <c r="C68" s="49">
        <f>+C67</f>
        <v>2022</v>
      </c>
      <c r="D68" s="49">
        <v>34</v>
      </c>
      <c r="E68" s="49">
        <f t="shared" si="9"/>
        <v>0.91124638021921578</v>
      </c>
      <c r="F68" s="49">
        <f t="shared" si="10"/>
        <v>0.91861552412752945</v>
      </c>
      <c r="G68" s="191"/>
      <c r="H68" s="49"/>
      <c r="I68" s="191"/>
      <c r="J68" s="49"/>
      <c r="K68" s="51"/>
      <c r="L68" s="51"/>
      <c r="M68" s="58">
        <f>IF(SUM(M$35:M67)=K$33,0,IF(SUM(L$35:L68)&lt;$W$10,L68,K$33-SUM(L$35:L67)))</f>
        <v>0</v>
      </c>
      <c r="N68" s="58">
        <f t="shared" si="7"/>
        <v>0</v>
      </c>
      <c r="O68" s="58">
        <f t="shared" si="11"/>
        <v>0</v>
      </c>
      <c r="P68" s="58">
        <f t="shared" si="12"/>
        <v>0</v>
      </c>
      <c r="Q68" s="58">
        <f t="shared" si="8"/>
        <v>0</v>
      </c>
      <c r="R68" s="58">
        <f t="shared" si="5"/>
        <v>0</v>
      </c>
      <c r="S68" s="57">
        <f t="shared" si="13"/>
        <v>0</v>
      </c>
      <c r="T68" s="57">
        <f>IF(SUM(L$35:L67)&lt;W$10,IF(SUM(L$35:L68)&lt;W$10,0,(SUM(L$35:L68)-W$10)),L68)</f>
        <v>0</v>
      </c>
      <c r="V68"/>
      <c r="W68"/>
      <c r="Y68"/>
      <c r="Z68"/>
      <c r="AA68"/>
      <c r="AB68"/>
      <c r="AC68"/>
      <c r="AD68"/>
      <c r="AE68"/>
      <c r="AF68"/>
      <c r="AG68"/>
    </row>
    <row r="69" spans="1:33" x14ac:dyDescent="0.25">
      <c r="A69" s="190"/>
      <c r="B69" s="48" t="s">
        <v>58</v>
      </c>
      <c r="C69" s="49">
        <f>+C67</f>
        <v>2022</v>
      </c>
      <c r="D69" s="49">
        <v>35</v>
      </c>
      <c r="E69" s="49">
        <f t="shared" si="9"/>
        <v>0.90475476478190553</v>
      </c>
      <c r="F69" s="49">
        <f t="shared" si="10"/>
        <v>0.91861552412752945</v>
      </c>
      <c r="G69" s="191"/>
      <c r="H69" s="49"/>
      <c r="I69" s="191"/>
      <c r="J69" s="49"/>
      <c r="K69" s="51"/>
      <c r="L69" s="51"/>
      <c r="M69" s="58">
        <f>IF(SUM(M$35:M68)=K$33,0,IF(SUM(L$35:L69)&lt;$W$10,L69,K$33-SUM(L$35:L68)))</f>
        <v>0</v>
      </c>
      <c r="N69" s="58">
        <f t="shared" si="7"/>
        <v>0</v>
      </c>
      <c r="O69" s="58">
        <f t="shared" si="11"/>
        <v>0</v>
      </c>
      <c r="P69" s="58">
        <f t="shared" si="12"/>
        <v>0</v>
      </c>
      <c r="Q69" s="58">
        <f t="shared" si="8"/>
        <v>0</v>
      </c>
      <c r="R69" s="58">
        <f t="shared" si="5"/>
        <v>0</v>
      </c>
      <c r="S69" s="57">
        <f t="shared" si="13"/>
        <v>0</v>
      </c>
      <c r="T69" s="57">
        <f>IF(SUM(L$35:L68)&lt;W$10,IF(SUM(L$35:L69)&lt;W$10,0,(SUM(L$35:L69)-W$10)),L69)</f>
        <v>0</v>
      </c>
      <c r="V69"/>
      <c r="W69"/>
      <c r="Y69"/>
      <c r="Z69"/>
      <c r="AA69"/>
      <c r="AB69"/>
      <c r="AC69"/>
      <c r="AD69"/>
      <c r="AE69"/>
      <c r="AF69"/>
      <c r="AG69"/>
    </row>
    <row r="70" spans="1:33" x14ac:dyDescent="0.25">
      <c r="A70" s="190"/>
      <c r="B70" s="48" t="s">
        <v>59</v>
      </c>
      <c r="C70" s="49">
        <f>+C67</f>
        <v>2022</v>
      </c>
      <c r="D70" s="49">
        <v>36</v>
      </c>
      <c r="E70" s="49">
        <f t="shared" si="9"/>
        <v>0.89830939487368711</v>
      </c>
      <c r="F70" s="49">
        <f t="shared" si="10"/>
        <v>0.91861552412752945</v>
      </c>
      <c r="G70" s="191"/>
      <c r="H70" s="49"/>
      <c r="I70" s="191"/>
      <c r="J70" s="49"/>
      <c r="K70" s="51"/>
      <c r="L70" s="51"/>
      <c r="M70" s="58">
        <f>IF(SUM(M$35:M69)=K$33,0,IF(SUM(L$35:L70)&lt;$W$10,L70,K$33-SUM(L$35:L69)))</f>
        <v>0</v>
      </c>
      <c r="N70" s="58">
        <f t="shared" si="7"/>
        <v>0</v>
      </c>
      <c r="O70" s="58">
        <f t="shared" si="11"/>
        <v>0</v>
      </c>
      <c r="P70" s="58">
        <f t="shared" si="12"/>
        <v>0</v>
      </c>
      <c r="Q70" s="58">
        <f t="shared" si="8"/>
        <v>0</v>
      </c>
      <c r="R70" s="58">
        <f t="shared" si="5"/>
        <v>0</v>
      </c>
      <c r="S70" s="57">
        <f t="shared" si="13"/>
        <v>0</v>
      </c>
      <c r="T70" s="57">
        <f>IF(SUM(L$35:L69)&lt;W$10,IF(SUM(L$35:L70)&lt;W$10,0,(SUM(L$35:L70)-W$10)),L70)</f>
        <v>0</v>
      </c>
      <c r="V70"/>
      <c r="W70"/>
      <c r="Y70"/>
      <c r="Z70"/>
      <c r="AA70"/>
      <c r="AB70"/>
      <c r="AC70"/>
      <c r="AD70"/>
      <c r="AE70"/>
      <c r="AF70"/>
      <c r="AG70"/>
    </row>
    <row r="71" spans="1:33" x14ac:dyDescent="0.25">
      <c r="A71" s="190">
        <v>2023</v>
      </c>
      <c r="B71" s="48" t="s">
        <v>56</v>
      </c>
      <c r="C71" s="49">
        <f>+A71</f>
        <v>2023</v>
      </c>
      <c r="D71" s="49">
        <v>37</v>
      </c>
      <c r="E71" s="49">
        <f t="shared" si="9"/>
        <v>0.89190994104667709</v>
      </c>
      <c r="F71" s="49">
        <f t="shared" si="10"/>
        <v>0.89298680288473742</v>
      </c>
      <c r="G71" s="191"/>
      <c r="H71" s="58">
        <f>+G71*F71</f>
        <v>0</v>
      </c>
      <c r="I71" s="191"/>
      <c r="J71" s="58">
        <f>+I71*F71</f>
        <v>0</v>
      </c>
      <c r="K71" s="51"/>
      <c r="L71" s="51"/>
      <c r="M71" s="58">
        <f>IF(SUM(M$35:M70)=K$33,0,IF(SUM(L$35:L71)&lt;$W$10,L71,K$33-SUM(L$35:L70)))</f>
        <v>0</v>
      </c>
      <c r="N71" s="58">
        <f t="shared" si="7"/>
        <v>0</v>
      </c>
      <c r="O71" s="58">
        <f t="shared" si="11"/>
        <v>0</v>
      </c>
      <c r="P71" s="58">
        <f t="shared" si="12"/>
        <v>0</v>
      </c>
      <c r="Q71" s="58">
        <f t="shared" si="8"/>
        <v>0</v>
      </c>
      <c r="R71" s="58">
        <f t="shared" si="5"/>
        <v>0</v>
      </c>
      <c r="S71" s="57">
        <f t="shared" si="13"/>
        <v>0</v>
      </c>
      <c r="T71" s="57">
        <f>IF(SUM(L$35:L70)&lt;W$10,IF(SUM(L$35:L71)&lt;W$10,0,(SUM(L$35:L71)-W$10)),L71)</f>
        <v>0</v>
      </c>
      <c r="V71">
        <f>SUM(T71:T74)</f>
        <v>0</v>
      </c>
      <c r="W71">
        <f>+V71*F71</f>
        <v>0</v>
      </c>
      <c r="Y71">
        <f>+X71*F71</f>
        <v>0</v>
      </c>
      <c r="Z71"/>
      <c r="AA71"/>
      <c r="AB71"/>
      <c r="AC71"/>
      <c r="AD71"/>
      <c r="AE71"/>
      <c r="AF71"/>
      <c r="AG71"/>
    </row>
    <row r="72" spans="1:33" x14ac:dyDescent="0.25">
      <c r="A72" s="190"/>
      <c r="B72" s="48" t="s">
        <v>57</v>
      </c>
      <c r="C72" s="49">
        <f>+C71</f>
        <v>2023</v>
      </c>
      <c r="D72" s="49">
        <v>38</v>
      </c>
      <c r="E72" s="49">
        <f t="shared" si="9"/>
        <v>0.88555607619994259</v>
      </c>
      <c r="F72" s="49">
        <f t="shared" si="10"/>
        <v>0.89298680288473742</v>
      </c>
      <c r="G72" s="191"/>
      <c r="H72" s="49"/>
      <c r="I72" s="191"/>
      <c r="J72" s="49"/>
      <c r="K72" s="51"/>
      <c r="L72" s="51"/>
      <c r="M72" s="58">
        <f>IF(SUM(M$35:M71)=K$33,0,IF(SUM(L$35:L72)&lt;$W$10,L72,K$33-SUM(L$35:L71)))</f>
        <v>0</v>
      </c>
      <c r="N72" s="58">
        <f t="shared" si="7"/>
        <v>0</v>
      </c>
      <c r="O72" s="58">
        <f t="shared" si="11"/>
        <v>0</v>
      </c>
      <c r="P72" s="58">
        <f t="shared" si="12"/>
        <v>0</v>
      </c>
      <c r="Q72" s="58">
        <f t="shared" si="8"/>
        <v>0</v>
      </c>
      <c r="R72" s="58">
        <f t="shared" si="5"/>
        <v>0</v>
      </c>
      <c r="S72" s="57">
        <f t="shared" si="13"/>
        <v>0</v>
      </c>
      <c r="T72" s="57">
        <f>IF(SUM(L$35:L71)&lt;W$10,IF(SUM(L$35:L72)&lt;W$10,0,(SUM(L$35:L72)-W$10)),L72)</f>
        <v>0</v>
      </c>
      <c r="V72"/>
      <c r="W72"/>
      <c r="Y72"/>
      <c r="Z72"/>
      <c r="AA72"/>
      <c r="AB72"/>
      <c r="AC72"/>
      <c r="AD72"/>
      <c r="AE72"/>
      <c r="AF72"/>
      <c r="AG72"/>
    </row>
    <row r="73" spans="1:33" x14ac:dyDescent="0.25">
      <c r="A73" s="190"/>
      <c r="B73" s="48" t="s">
        <v>58</v>
      </c>
      <c r="C73" s="49">
        <f>+C71</f>
        <v>2023</v>
      </c>
      <c r="D73" s="49">
        <v>39</v>
      </c>
      <c r="E73" s="49">
        <f t="shared" si="9"/>
        <v>0.87924747556277971</v>
      </c>
      <c r="F73" s="49">
        <f t="shared" si="10"/>
        <v>0.89298680288473742</v>
      </c>
      <c r="G73" s="191"/>
      <c r="H73" s="49"/>
      <c r="I73" s="191"/>
      <c r="J73" s="49"/>
      <c r="K73" s="51"/>
      <c r="L73" s="51"/>
      <c r="M73" s="58">
        <f>IF(SUM(M$35:M72)=K$33,0,IF(SUM(L$35:L73)&lt;$W$10,L73,K$33-SUM(L$35:L72)))</f>
        <v>0</v>
      </c>
      <c r="N73" s="58">
        <f t="shared" si="7"/>
        <v>0</v>
      </c>
      <c r="O73" s="58">
        <f t="shared" si="11"/>
        <v>0</v>
      </c>
      <c r="P73" s="58">
        <f t="shared" si="12"/>
        <v>0</v>
      </c>
      <c r="Q73" s="58">
        <f t="shared" si="8"/>
        <v>0</v>
      </c>
      <c r="R73" s="58">
        <f t="shared" si="5"/>
        <v>0</v>
      </c>
      <c r="S73" s="57">
        <f t="shared" si="13"/>
        <v>0</v>
      </c>
      <c r="T73" s="57">
        <f>IF(SUM(L$35:L72)&lt;W$10,IF(SUM(L$35:L73)&lt;W$10,0,(SUM(L$35:L73)-W$10)),L73)</f>
        <v>0</v>
      </c>
      <c r="V73"/>
      <c r="W73"/>
      <c r="Y73"/>
      <c r="Z73"/>
      <c r="AA73"/>
      <c r="AB73"/>
      <c r="AC73"/>
      <c r="AD73"/>
      <c r="AE73"/>
      <c r="AF73"/>
      <c r="AG73"/>
    </row>
    <row r="74" spans="1:33" x14ac:dyDescent="0.25">
      <c r="A74" s="190"/>
      <c r="B74" s="48" t="s">
        <v>59</v>
      </c>
      <c r="C74" s="49">
        <f>+C71</f>
        <v>2023</v>
      </c>
      <c r="D74" s="49">
        <v>40</v>
      </c>
      <c r="E74" s="49">
        <f t="shared" si="9"/>
        <v>0.87298381667811431</v>
      </c>
      <c r="F74" s="49">
        <f t="shared" si="10"/>
        <v>0.89298680288473742</v>
      </c>
      <c r="G74" s="191"/>
      <c r="H74" s="49"/>
      <c r="I74" s="191"/>
      <c r="J74" s="49"/>
      <c r="K74" s="51"/>
      <c r="L74" s="51"/>
      <c r="M74" s="58">
        <f>IF(SUM(M$35:M73)=K$33,0,IF(SUM(L$35:L74)&lt;$W$10,L74,K$33-SUM(L$35:L73)))</f>
        <v>0</v>
      </c>
      <c r="N74" s="58">
        <f t="shared" si="7"/>
        <v>0</v>
      </c>
      <c r="O74" s="58">
        <f t="shared" si="11"/>
        <v>0</v>
      </c>
      <c r="P74" s="58">
        <f t="shared" si="12"/>
        <v>0</v>
      </c>
      <c r="Q74" s="58">
        <f t="shared" si="8"/>
        <v>0</v>
      </c>
      <c r="R74" s="58">
        <f t="shared" si="5"/>
        <v>0</v>
      </c>
      <c r="S74" s="57">
        <f t="shared" si="13"/>
        <v>0</v>
      </c>
      <c r="T74" s="57">
        <f>IF(SUM(L$35:L73)&lt;W$10,IF(SUM(L$35:L74)&lt;W$10,0,(SUM(L$35:L74)-W$10)),L74)</f>
        <v>0</v>
      </c>
      <c r="V74"/>
      <c r="W74"/>
      <c r="Y74"/>
      <c r="Z74"/>
      <c r="AA74"/>
      <c r="AB74"/>
      <c r="AC74"/>
      <c r="AD74"/>
      <c r="AE74"/>
      <c r="AF74"/>
      <c r="AG74"/>
    </row>
    <row r="75" spans="1:33" x14ac:dyDescent="0.25">
      <c r="A75" s="190">
        <v>2024</v>
      </c>
      <c r="B75" s="48" t="s">
        <v>56</v>
      </c>
      <c r="C75" s="49">
        <f>+A75</f>
        <v>2024</v>
      </c>
      <c r="D75" s="49">
        <v>41</v>
      </c>
      <c r="E75" s="49">
        <f t="shared" si="9"/>
        <v>0.86676477938601948</v>
      </c>
      <c r="F75" s="49">
        <f t="shared" si="10"/>
        <v>0.8680731047776199</v>
      </c>
      <c r="G75" s="191"/>
      <c r="H75" s="58">
        <f>+G75*F75</f>
        <v>0</v>
      </c>
      <c r="I75" s="191"/>
      <c r="J75" s="58">
        <f>+I75*F75</f>
        <v>0</v>
      </c>
      <c r="K75" s="51"/>
      <c r="L75" s="51"/>
      <c r="M75" s="58">
        <f>IF(SUM(M$35:M74)=K$33,0,IF(SUM(L$35:L75)&lt;$W$10,L75,K$33-SUM(L$35:L74)))</f>
        <v>0</v>
      </c>
      <c r="N75" s="58">
        <f t="shared" si="7"/>
        <v>0</v>
      </c>
      <c r="O75" s="58">
        <f t="shared" si="11"/>
        <v>0</v>
      </c>
      <c r="P75" s="58">
        <f t="shared" si="12"/>
        <v>0</v>
      </c>
      <c r="Q75" s="58">
        <f t="shared" si="8"/>
        <v>0</v>
      </c>
      <c r="R75" s="58">
        <f t="shared" si="5"/>
        <v>0</v>
      </c>
      <c r="S75" s="57">
        <f t="shared" si="13"/>
        <v>0</v>
      </c>
      <c r="T75" s="57">
        <f>IF(SUM(L$35:L74)&lt;W$10,IF(SUM(L$35:L75)&lt;W$10,0,(SUM(L$35:L75)-W$10)),L75)</f>
        <v>0</v>
      </c>
      <c r="V75">
        <f>SUM(T75:T78)</f>
        <v>0</v>
      </c>
      <c r="W75">
        <f>+V75*F75</f>
        <v>0</v>
      </c>
      <c r="Y75">
        <f>+X75*F75</f>
        <v>0</v>
      </c>
      <c r="Z75"/>
      <c r="AA75"/>
      <c r="AB75"/>
      <c r="AC75"/>
      <c r="AD75"/>
      <c r="AE75"/>
      <c r="AF75"/>
      <c r="AG75"/>
    </row>
    <row r="76" spans="1:33" x14ac:dyDescent="0.25">
      <c r="A76" s="190"/>
      <c r="B76" s="48" t="s">
        <v>57</v>
      </c>
      <c r="C76" s="49">
        <f>+C75</f>
        <v>2024</v>
      </c>
      <c r="D76" s="49">
        <v>42</v>
      </c>
      <c r="E76" s="49">
        <f t="shared" si="9"/>
        <v>0.86059004580735177</v>
      </c>
      <c r="F76" s="49">
        <f t="shared" si="10"/>
        <v>0.8680731047776199</v>
      </c>
      <c r="G76" s="191"/>
      <c r="H76" s="49"/>
      <c r="I76" s="191"/>
      <c r="J76" s="49"/>
      <c r="K76" s="51"/>
      <c r="L76" s="51"/>
      <c r="M76" s="58">
        <f>IF(SUM(M$35:M75)=K$33,0,IF(SUM(L$35:L76)&lt;$W$10,L76,K$33-SUM(L$35:L75)))</f>
        <v>0</v>
      </c>
      <c r="N76" s="58">
        <f t="shared" si="7"/>
        <v>0</v>
      </c>
      <c r="O76" s="58">
        <f t="shared" si="11"/>
        <v>0</v>
      </c>
      <c r="P76" s="58">
        <f t="shared" si="12"/>
        <v>0</v>
      </c>
      <c r="Q76" s="58">
        <f t="shared" si="8"/>
        <v>0</v>
      </c>
      <c r="R76" s="58">
        <f t="shared" si="5"/>
        <v>0</v>
      </c>
      <c r="S76" s="57">
        <f t="shared" si="13"/>
        <v>0</v>
      </c>
      <c r="T76" s="57">
        <f>IF(SUM(L$35:L75)&lt;W$10,IF(SUM(L$35:L76)&lt;W$10,0,(SUM(L$35:L76)-W$10)),L76)</f>
        <v>0</v>
      </c>
      <c r="V76"/>
      <c r="W76"/>
      <c r="Y76"/>
      <c r="Z76"/>
      <c r="AA76"/>
      <c r="AB76"/>
      <c r="AC76"/>
      <c r="AD76"/>
      <c r="AE76"/>
      <c r="AF76"/>
      <c r="AG76"/>
    </row>
    <row r="77" spans="1:33" x14ac:dyDescent="0.25">
      <c r="A77" s="190"/>
      <c r="B77" s="48" t="s">
        <v>58</v>
      </c>
      <c r="C77" s="49">
        <f>+C75</f>
        <v>2024</v>
      </c>
      <c r="D77" s="49">
        <v>43</v>
      </c>
      <c r="E77" s="49">
        <f t="shared" si="9"/>
        <v>0.85445930032750195</v>
      </c>
      <c r="F77" s="49">
        <f t="shared" si="10"/>
        <v>0.8680731047776199</v>
      </c>
      <c r="G77" s="191"/>
      <c r="H77" s="49"/>
      <c r="I77" s="191"/>
      <c r="J77" s="49"/>
      <c r="K77" s="51"/>
      <c r="L77" s="51"/>
      <c r="M77" s="58">
        <f>IF(SUM(M$35:M76)=K$33,0,IF(SUM(L$35:L77)&lt;$W$10,L77,K$33-SUM(L$35:L76)))</f>
        <v>0</v>
      </c>
      <c r="N77" s="58">
        <f t="shared" si="7"/>
        <v>0</v>
      </c>
      <c r="O77" s="58">
        <f t="shared" si="11"/>
        <v>0</v>
      </c>
      <c r="P77" s="58">
        <f t="shared" si="12"/>
        <v>0</v>
      </c>
      <c r="Q77" s="58">
        <f t="shared" si="8"/>
        <v>0</v>
      </c>
      <c r="R77" s="58">
        <f t="shared" si="5"/>
        <v>0</v>
      </c>
      <c r="S77" s="57">
        <f t="shared" si="13"/>
        <v>0</v>
      </c>
      <c r="T77" s="57">
        <f>IF(SUM(L$35:L76)&lt;W$10,IF(SUM(L$35:L77)&lt;W$10,0,(SUM(L$35:L77)-W$10)),L77)</f>
        <v>0</v>
      </c>
      <c r="V77"/>
      <c r="W77"/>
      <c r="Y77"/>
      <c r="Z77"/>
      <c r="AA77"/>
      <c r="AB77"/>
      <c r="AC77"/>
      <c r="AD77"/>
      <c r="AE77"/>
      <c r="AF77"/>
      <c r="AG77"/>
    </row>
    <row r="78" spans="1:33" x14ac:dyDescent="0.25">
      <c r="A78" s="190"/>
      <c r="B78" s="48" t="s">
        <v>59</v>
      </c>
      <c r="C78" s="49">
        <f>+C75</f>
        <v>2024</v>
      </c>
      <c r="D78" s="49">
        <v>44</v>
      </c>
      <c r="E78" s="49">
        <f t="shared" si="9"/>
        <v>0.84837222958026359</v>
      </c>
      <c r="F78" s="49">
        <f t="shared" si="10"/>
        <v>0.8680731047776199</v>
      </c>
      <c r="G78" s="191"/>
      <c r="H78" s="49"/>
      <c r="I78" s="191"/>
      <c r="J78" s="49"/>
      <c r="K78" s="51"/>
      <c r="L78" s="51"/>
      <c r="M78" s="58">
        <f>IF(SUM(M$35:M77)=K$33,0,IF(SUM(L$35:L78)&lt;$W$10,L78,K$33-SUM(L$35:L77)))</f>
        <v>0</v>
      </c>
      <c r="N78" s="58">
        <f t="shared" si="7"/>
        <v>0</v>
      </c>
      <c r="O78" s="58">
        <f t="shared" si="11"/>
        <v>0</v>
      </c>
      <c r="P78" s="58">
        <f t="shared" si="12"/>
        <v>0</v>
      </c>
      <c r="Q78" s="58">
        <f t="shared" si="8"/>
        <v>0</v>
      </c>
      <c r="R78" s="58">
        <f t="shared" si="5"/>
        <v>0</v>
      </c>
      <c r="S78" s="57">
        <f t="shared" si="13"/>
        <v>0</v>
      </c>
      <c r="T78" s="57">
        <f>IF(SUM(L$35:L77)&lt;W$10,IF(SUM(L$35:L78)&lt;W$10,0,(SUM(L$35:L78)-W$10)),L78)</f>
        <v>0</v>
      </c>
      <c r="V78"/>
      <c r="W78"/>
      <c r="Y78"/>
      <c r="Z78"/>
      <c r="AA78"/>
      <c r="AB78"/>
      <c r="AC78"/>
      <c r="AD78"/>
      <c r="AE78"/>
      <c r="AF78"/>
      <c r="AG78"/>
    </row>
    <row r="79" spans="1:33" x14ac:dyDescent="0.25">
      <c r="A79" s="190">
        <v>2025</v>
      </c>
      <c r="B79" s="48" t="s">
        <v>56</v>
      </c>
      <c r="C79" s="49">
        <f>+A79</f>
        <v>2025</v>
      </c>
      <c r="D79" s="49">
        <v>45</v>
      </c>
      <c r="E79" s="49">
        <f t="shared" si="9"/>
        <v>0.84232852243181544</v>
      </c>
      <c r="F79" s="49">
        <f t="shared" si="10"/>
        <v>0.84385448116809547</v>
      </c>
      <c r="G79" s="191"/>
      <c r="H79" s="58">
        <f>+G79*F79</f>
        <v>0</v>
      </c>
      <c r="I79" s="191"/>
      <c r="J79" s="58">
        <f>+I79*F79</f>
        <v>0</v>
      </c>
      <c r="K79" s="51"/>
      <c r="L79" s="51"/>
      <c r="M79" s="58">
        <f>IF(SUM(M$35:M78)=K$33,0,IF(SUM(L$35:L79)&lt;$W$10,L79,K$33-SUM(L$35:L78)))</f>
        <v>0</v>
      </c>
      <c r="N79" s="58">
        <f t="shared" si="7"/>
        <v>0</v>
      </c>
      <c r="O79" s="58">
        <f t="shared" si="11"/>
        <v>0</v>
      </c>
      <c r="P79" s="58">
        <f t="shared" si="12"/>
        <v>0</v>
      </c>
      <c r="Q79" s="58">
        <f t="shared" si="8"/>
        <v>0</v>
      </c>
      <c r="R79" s="58">
        <f t="shared" si="5"/>
        <v>0</v>
      </c>
      <c r="S79" s="57">
        <f t="shared" si="13"/>
        <v>0</v>
      </c>
      <c r="T79" s="57">
        <f>IF(SUM(L$35:L78)&lt;W$10,IF(SUM(L$35:L79)&lt;W$10,0,(SUM(L$35:L79)-W$10)),L79)</f>
        <v>0</v>
      </c>
      <c r="V79">
        <f>SUM(T79:T82)</f>
        <v>0</v>
      </c>
      <c r="W79">
        <f>+V79*F79</f>
        <v>0</v>
      </c>
      <c r="Y79">
        <f>+X79*F79</f>
        <v>0</v>
      </c>
      <c r="Z79"/>
      <c r="AA79"/>
      <c r="AB79"/>
      <c r="AC79"/>
      <c r="AD79"/>
      <c r="AE79"/>
      <c r="AF79"/>
      <c r="AG79"/>
    </row>
    <row r="80" spans="1:33" x14ac:dyDescent="0.25">
      <c r="A80" s="190"/>
      <c r="B80" s="48" t="s">
        <v>57</v>
      </c>
      <c r="C80" s="49">
        <f>+C79</f>
        <v>2025</v>
      </c>
      <c r="D80" s="49">
        <v>46</v>
      </c>
      <c r="E80" s="49">
        <f t="shared" si="9"/>
        <v>0.83632786996481789</v>
      </c>
      <c r="F80" s="49">
        <f t="shared" si="10"/>
        <v>0.84385448116809547</v>
      </c>
      <c r="G80" s="191"/>
      <c r="H80" s="49"/>
      <c r="I80" s="191"/>
      <c r="J80" s="49"/>
      <c r="K80" s="51"/>
      <c r="L80" s="51"/>
      <c r="M80" s="58">
        <f>IF(SUM(M$35:M79)=K$33,0,IF(SUM(L$35:L80)&lt;$W$10,L80,K$33-SUM(L$35:L79)))</f>
        <v>0</v>
      </c>
      <c r="N80" s="58">
        <f t="shared" si="7"/>
        <v>0</v>
      </c>
      <c r="O80" s="58">
        <f t="shared" si="11"/>
        <v>0</v>
      </c>
      <c r="P80" s="58">
        <f t="shared" si="12"/>
        <v>0</v>
      </c>
      <c r="Q80" s="58">
        <f t="shared" si="8"/>
        <v>0</v>
      </c>
      <c r="R80" s="58">
        <f t="shared" si="5"/>
        <v>0</v>
      </c>
      <c r="S80" s="57">
        <f t="shared" si="13"/>
        <v>0</v>
      </c>
      <c r="T80" s="57">
        <f>IF(SUM(L$35:L79)&lt;W$10,IF(SUM(L$35:L80)&lt;W$10,0,(SUM(L$35:L80)-W$10)),L80)</f>
        <v>0</v>
      </c>
      <c r="V80"/>
      <c r="W80"/>
      <c r="Y80"/>
      <c r="Z80"/>
      <c r="AA80"/>
      <c r="AB80"/>
      <c r="AC80"/>
      <c r="AD80"/>
      <c r="AE80"/>
      <c r="AF80"/>
      <c r="AG80"/>
    </row>
    <row r="81" spans="1:33" x14ac:dyDescent="0.25">
      <c r="A81" s="190"/>
      <c r="B81" s="48" t="s">
        <v>58</v>
      </c>
      <c r="C81" s="49">
        <f>+C79</f>
        <v>2025</v>
      </c>
      <c r="D81" s="49">
        <v>47</v>
      </c>
      <c r="E81" s="49">
        <f t="shared" si="9"/>
        <v>0.83036996546262376</v>
      </c>
      <c r="F81" s="49">
        <f t="shared" si="10"/>
        <v>0.84385448116809547</v>
      </c>
      <c r="G81" s="191"/>
      <c r="H81" s="49"/>
      <c r="I81" s="191"/>
      <c r="J81" s="49"/>
      <c r="K81" s="51"/>
      <c r="L81" s="51"/>
      <c r="M81" s="58">
        <f>IF(SUM(M$35:M80)=K$33,0,IF(SUM(L$35:L81)&lt;$W$10,L81,K$33-SUM(L$35:L80)))</f>
        <v>0</v>
      </c>
      <c r="N81" s="58">
        <f t="shared" si="7"/>
        <v>0</v>
      </c>
      <c r="O81" s="58">
        <f t="shared" si="11"/>
        <v>0</v>
      </c>
      <c r="P81" s="58">
        <f t="shared" si="12"/>
        <v>0</v>
      </c>
      <c r="Q81" s="58">
        <f t="shared" si="8"/>
        <v>0</v>
      </c>
      <c r="R81" s="58">
        <f t="shared" si="5"/>
        <v>0</v>
      </c>
      <c r="S81" s="57">
        <f t="shared" si="13"/>
        <v>0</v>
      </c>
      <c r="T81" s="57">
        <f>IF(SUM(L$35:L80)&lt;W$10,IF(SUM(L$35:L81)&lt;W$10,0,(SUM(L$35:L81)-W$10)),L81)</f>
        <v>0</v>
      </c>
      <c r="V81"/>
      <c r="W81"/>
      <c r="Y81"/>
      <c r="Z81"/>
      <c r="AA81"/>
      <c r="AB81"/>
      <c r="AC81"/>
      <c r="AD81"/>
      <c r="AE81"/>
      <c r="AF81"/>
      <c r="AG81"/>
    </row>
    <row r="82" spans="1:33" x14ac:dyDescent="0.25">
      <c r="A82" s="190"/>
      <c r="B82" s="48" t="s">
        <v>59</v>
      </c>
      <c r="C82" s="49">
        <f>+C79</f>
        <v>2025</v>
      </c>
      <c r="D82" s="49">
        <v>48</v>
      </c>
      <c r="E82" s="49">
        <f t="shared" si="9"/>
        <v>0.82445450439359957</v>
      </c>
      <c r="F82" s="49">
        <f t="shared" si="10"/>
        <v>0.84385448116809547</v>
      </c>
      <c r="G82" s="191"/>
      <c r="H82" s="49"/>
      <c r="I82" s="191"/>
      <c r="J82" s="49"/>
      <c r="K82" s="51"/>
      <c r="L82" s="51"/>
      <c r="M82" s="58">
        <f>IF(SUM(M$35:M81)=K$33,0,IF(SUM(L$35:L82)&lt;$W$10,L82,K$33-SUM(L$35:L81)))</f>
        <v>0</v>
      </c>
      <c r="N82" s="58">
        <f t="shared" si="7"/>
        <v>0</v>
      </c>
      <c r="O82" s="58">
        <f t="shared" si="11"/>
        <v>0</v>
      </c>
      <c r="P82" s="58">
        <f t="shared" si="12"/>
        <v>0</v>
      </c>
      <c r="Q82" s="58">
        <f t="shared" si="8"/>
        <v>0</v>
      </c>
      <c r="R82" s="58">
        <f t="shared" si="5"/>
        <v>0</v>
      </c>
      <c r="S82" s="57">
        <f t="shared" si="13"/>
        <v>0</v>
      </c>
      <c r="T82" s="57">
        <f>IF(SUM(L$35:L81)&lt;W$10,IF(SUM(L$35:L82)&lt;W$10,0,(SUM(L$35:L82)-W$10)),L82)</f>
        <v>0</v>
      </c>
      <c r="V82"/>
      <c r="W82"/>
      <c r="Y82"/>
      <c r="Z82"/>
      <c r="AA82"/>
      <c r="AB82"/>
      <c r="AC82"/>
      <c r="AD82"/>
      <c r="AE82"/>
      <c r="AF82"/>
      <c r="AG82"/>
    </row>
    <row r="83" spans="1:33" x14ac:dyDescent="0.25">
      <c r="A83" s="190">
        <v>2026</v>
      </c>
      <c r="B83" s="48" t="s">
        <v>56</v>
      </c>
      <c r="C83" s="49">
        <f>+A83</f>
        <v>2026</v>
      </c>
      <c r="D83" s="49">
        <v>49</v>
      </c>
      <c r="E83" s="49">
        <f t="shared" si="9"/>
        <v>0.81858118439556138</v>
      </c>
      <c r="F83" s="49">
        <f t="shared" si="10"/>
        <v>0.82031153997092987</v>
      </c>
      <c r="G83" s="191"/>
      <c r="H83" s="58">
        <f>+G83*F83</f>
        <v>0</v>
      </c>
      <c r="I83" s="191"/>
      <c r="J83" s="58">
        <f>+I83*F83</f>
        <v>0</v>
      </c>
      <c r="K83" s="51"/>
      <c r="L83" s="51"/>
      <c r="M83" s="58">
        <f>IF(SUM(M$35:M82)=K$33,0,IF(SUM(L$35:L83)&lt;$W$10,L83,K$33-SUM(L$35:L82)))</f>
        <v>0</v>
      </c>
      <c r="N83" s="58">
        <f t="shared" si="7"/>
        <v>0</v>
      </c>
      <c r="O83" s="58">
        <f t="shared" si="11"/>
        <v>0</v>
      </c>
      <c r="P83" s="58">
        <f t="shared" si="12"/>
        <v>0</v>
      </c>
      <c r="Q83" s="58">
        <f t="shared" si="8"/>
        <v>0</v>
      </c>
      <c r="R83" s="58">
        <f t="shared" si="5"/>
        <v>0</v>
      </c>
      <c r="S83" s="57">
        <f t="shared" si="13"/>
        <v>0</v>
      </c>
      <c r="T83" s="57">
        <f>IF(SUM(L$35:L82)&lt;W$10,IF(SUM(L$35:L83)&lt;W$10,0,(SUM(L$35:L83)-W$10)),L83)</f>
        <v>0</v>
      </c>
      <c r="V83">
        <f>SUM(T83:T86)</f>
        <v>0</v>
      </c>
      <c r="W83">
        <f>+V83*F83</f>
        <v>0</v>
      </c>
      <c r="Y83">
        <f>+X83*F83</f>
        <v>0</v>
      </c>
      <c r="Z83"/>
      <c r="AA83"/>
      <c r="AB83"/>
      <c r="AC83"/>
      <c r="AD83"/>
      <c r="AE83"/>
      <c r="AF83"/>
      <c r="AG83"/>
    </row>
    <row r="84" spans="1:33" x14ac:dyDescent="0.25">
      <c r="A84" s="190"/>
      <c r="B84" s="48" t="s">
        <v>57</v>
      </c>
      <c r="C84" s="49">
        <f>+C83</f>
        <v>2026</v>
      </c>
      <c r="D84" s="49">
        <v>50</v>
      </c>
      <c r="E84" s="49">
        <f t="shared" si="9"/>
        <v>0.81274970526031864</v>
      </c>
      <c r="F84" s="49">
        <f t="shared" si="10"/>
        <v>0.82031153997092987</v>
      </c>
      <c r="G84" s="191"/>
      <c r="H84" s="49"/>
      <c r="I84" s="191"/>
      <c r="J84" s="49"/>
      <c r="K84" s="51"/>
      <c r="L84" s="51"/>
      <c r="M84" s="58">
        <f>IF(SUM(M$35:M83)=K$33,0,IF(SUM(L$35:L84)&lt;$W$10,L84,K$33-SUM(L$35:L83)))</f>
        <v>0</v>
      </c>
      <c r="N84" s="58">
        <f t="shared" si="7"/>
        <v>0</v>
      </c>
      <c r="O84" s="58">
        <f t="shared" si="11"/>
        <v>0</v>
      </c>
      <c r="P84" s="58">
        <f t="shared" si="12"/>
        <v>0</v>
      </c>
      <c r="Q84" s="58">
        <f t="shared" si="8"/>
        <v>0</v>
      </c>
      <c r="R84" s="58">
        <f t="shared" si="5"/>
        <v>0</v>
      </c>
      <c r="S84" s="57">
        <f t="shared" si="13"/>
        <v>0</v>
      </c>
      <c r="T84" s="57">
        <f>IF(SUM(L$35:L83)&lt;W$10,IF(SUM(L$35:L84)&lt;W$10,0,(SUM(L$35:L84)-W$10)),L84)</f>
        <v>0</v>
      </c>
      <c r="V84"/>
      <c r="W84"/>
      <c r="Y84"/>
      <c r="Z84"/>
      <c r="AA84"/>
      <c r="AB84"/>
      <c r="AC84"/>
      <c r="AD84"/>
      <c r="AE84"/>
      <c r="AF84"/>
      <c r="AG84"/>
    </row>
    <row r="85" spans="1:33" x14ac:dyDescent="0.25">
      <c r="A85" s="190"/>
      <c r="B85" s="48" t="s">
        <v>58</v>
      </c>
      <c r="C85" s="49">
        <f>+C83</f>
        <v>2026</v>
      </c>
      <c r="D85" s="49">
        <v>51</v>
      </c>
      <c r="E85" s="49">
        <f t="shared" si="9"/>
        <v>0.80695976891832966</v>
      </c>
      <c r="F85" s="49">
        <f t="shared" si="10"/>
        <v>0.82031153997092987</v>
      </c>
      <c r="G85" s="191"/>
      <c r="H85" s="49"/>
      <c r="I85" s="191"/>
      <c r="J85" s="49"/>
      <c r="K85" s="51"/>
      <c r="L85" s="51"/>
      <c r="M85" s="58">
        <f>IF(SUM(M$35:M84)=K$33,0,IF(SUM(L$35:L85)&lt;$W$10,L85,K$33-SUM(L$35:L84)))</f>
        <v>0</v>
      </c>
      <c r="N85" s="58">
        <f t="shared" si="7"/>
        <v>0</v>
      </c>
      <c r="O85" s="58">
        <f t="shared" si="11"/>
        <v>0</v>
      </c>
      <c r="P85" s="58">
        <f t="shared" si="12"/>
        <v>0</v>
      </c>
      <c r="Q85" s="58">
        <f t="shared" si="8"/>
        <v>0</v>
      </c>
      <c r="R85" s="58">
        <f t="shared" si="5"/>
        <v>0</v>
      </c>
      <c r="S85" s="57">
        <f t="shared" si="13"/>
        <v>0</v>
      </c>
      <c r="T85" s="57">
        <f>IF(SUM(L$35:L84)&lt;W$10,IF(SUM(L$35:L85)&lt;W$10,0,(SUM(L$35:L85)-W$10)),L85)</f>
        <v>0</v>
      </c>
      <c r="V85"/>
      <c r="W85"/>
      <c r="Y85"/>
      <c r="Z85"/>
      <c r="AA85"/>
      <c r="AB85"/>
      <c r="AC85"/>
      <c r="AD85"/>
      <c r="AE85"/>
      <c r="AF85"/>
      <c r="AG85"/>
    </row>
    <row r="86" spans="1:33" x14ac:dyDescent="0.25">
      <c r="A86" s="190"/>
      <c r="B86" s="48" t="s">
        <v>59</v>
      </c>
      <c r="C86" s="49">
        <f>+C83</f>
        <v>2026</v>
      </c>
      <c r="D86" s="49">
        <v>52</v>
      </c>
      <c r="E86" s="49">
        <f t="shared" si="9"/>
        <v>0.80121107942346648</v>
      </c>
      <c r="F86" s="49">
        <f t="shared" si="10"/>
        <v>0.82031153997092987</v>
      </c>
      <c r="G86" s="191"/>
      <c r="H86" s="49"/>
      <c r="I86" s="191"/>
      <c r="J86" s="49"/>
      <c r="K86" s="51"/>
      <c r="L86" s="51"/>
      <c r="M86" s="58">
        <f>IF(SUM(M$35:M85)=K$33,0,IF(SUM(L$35:L86)&lt;$W$10,L86,K$33-SUM(L$35:L85)))</f>
        <v>0</v>
      </c>
      <c r="N86" s="58">
        <f t="shared" si="7"/>
        <v>0</v>
      </c>
      <c r="O86" s="58">
        <f t="shared" si="11"/>
        <v>0</v>
      </c>
      <c r="P86" s="58">
        <f t="shared" si="12"/>
        <v>0</v>
      </c>
      <c r="Q86" s="58">
        <f t="shared" si="8"/>
        <v>0</v>
      </c>
      <c r="R86" s="58">
        <f t="shared" si="5"/>
        <v>0</v>
      </c>
      <c r="S86" s="57">
        <f t="shared" si="13"/>
        <v>0</v>
      </c>
      <c r="T86" s="57">
        <f>IF(SUM(L$35:L85)&lt;W$10,IF(SUM(L$35:L86)&lt;W$10,0,(SUM(L$35:L86)-W$10)),L86)</f>
        <v>0</v>
      </c>
      <c r="V86"/>
      <c r="W86"/>
      <c r="Y86"/>
      <c r="Z86"/>
      <c r="AA86"/>
      <c r="AB86"/>
      <c r="AC86"/>
      <c r="AD86"/>
      <c r="AE86"/>
      <c r="AF86"/>
      <c r="AG86"/>
    </row>
    <row r="87" spans="1:33" x14ac:dyDescent="0.25">
      <c r="A87" s="190">
        <v>2027</v>
      </c>
      <c r="B87" s="48" t="s">
        <v>56</v>
      </c>
      <c r="C87" s="49">
        <f>+A87</f>
        <v>2027</v>
      </c>
      <c r="D87" s="49">
        <v>53</v>
      </c>
      <c r="E87" s="49">
        <f t="shared" si="9"/>
        <v>0.79550334293788705</v>
      </c>
      <c r="F87" s="49">
        <f t="shared" si="10"/>
        <v>0.79742543012630485</v>
      </c>
      <c r="G87" s="191"/>
      <c r="H87" s="58">
        <f>+G87*F87</f>
        <v>0</v>
      </c>
      <c r="I87" s="191"/>
      <c r="J87" s="58">
        <f>+I87*F87</f>
        <v>0</v>
      </c>
      <c r="K87" s="51"/>
      <c r="L87" s="51"/>
      <c r="M87" s="58">
        <f>IF(SUM(M$35:M86)=K$33,0,IF(SUM(L$35:L87)&lt;$W$10,L87,K$33-SUM(L$35:L86)))</f>
        <v>0</v>
      </c>
      <c r="N87" s="58">
        <f t="shared" si="7"/>
        <v>0</v>
      </c>
      <c r="O87" s="58">
        <f t="shared" si="11"/>
        <v>0</v>
      </c>
      <c r="P87" s="58">
        <f t="shared" si="12"/>
        <v>0</v>
      </c>
      <c r="Q87" s="58">
        <f t="shared" si="8"/>
        <v>0</v>
      </c>
      <c r="R87" s="58">
        <f t="shared" si="5"/>
        <v>0</v>
      </c>
      <c r="S87" s="57">
        <f t="shared" si="13"/>
        <v>0</v>
      </c>
      <c r="T87" s="57">
        <f>IF(SUM(L$35:L86)&lt;W$10,IF(SUM(L$35:L87)&lt;W$10,0,(SUM(L$35:L87)-W$10)),L87)</f>
        <v>0</v>
      </c>
      <c r="V87">
        <f>SUM(T87:T90)</f>
        <v>0</v>
      </c>
      <c r="W87">
        <f>+V87*F87</f>
        <v>0</v>
      </c>
      <c r="Y87">
        <f>+X87*F87</f>
        <v>0</v>
      </c>
      <c r="Z87"/>
      <c r="AA87"/>
      <c r="AB87"/>
      <c r="AC87"/>
      <c r="AD87"/>
      <c r="AE87"/>
      <c r="AF87"/>
      <c r="AG87"/>
    </row>
    <row r="88" spans="1:33" x14ac:dyDescent="0.25">
      <c r="A88" s="190"/>
      <c r="B88" s="48" t="s">
        <v>57</v>
      </c>
      <c r="C88" s="49">
        <f>+C87</f>
        <v>2027</v>
      </c>
      <c r="D88" s="49">
        <v>54</v>
      </c>
      <c r="E88" s="49">
        <f t="shared" si="9"/>
        <v>0.78983626771701754</v>
      </c>
      <c r="F88" s="49">
        <f t="shared" si="10"/>
        <v>0.79742543012630485</v>
      </c>
      <c r="G88" s="191"/>
      <c r="H88" s="49"/>
      <c r="I88" s="191"/>
      <c r="J88" s="49"/>
      <c r="K88" s="51"/>
      <c r="L88" s="51"/>
      <c r="M88" s="58">
        <f>IF(SUM(M$35:M87)=K$33,0,IF(SUM(L$35:L88)&lt;$W$10,L88,K$33-SUM(L$35:L87)))</f>
        <v>0</v>
      </c>
      <c r="N88" s="58">
        <f t="shared" si="7"/>
        <v>0</v>
      </c>
      <c r="O88" s="58">
        <f t="shared" si="11"/>
        <v>0</v>
      </c>
      <c r="P88" s="58">
        <f t="shared" si="12"/>
        <v>0</v>
      </c>
      <c r="Q88" s="58">
        <f t="shared" si="8"/>
        <v>0</v>
      </c>
      <c r="R88" s="58">
        <f t="shared" si="5"/>
        <v>0</v>
      </c>
      <c r="S88" s="57">
        <f t="shared" si="13"/>
        <v>0</v>
      </c>
      <c r="T88" s="57">
        <f>IF(SUM(L$35:L87)&lt;W$10,IF(SUM(L$35:L88)&lt;W$10,0,(SUM(L$35:L88)-W$10)),L88)</f>
        <v>0</v>
      </c>
      <c r="V88"/>
      <c r="W88"/>
      <c r="Y88"/>
      <c r="Z88"/>
      <c r="AA88"/>
      <c r="AB88"/>
      <c r="AC88"/>
      <c r="AD88"/>
      <c r="AE88"/>
      <c r="AF88"/>
      <c r="AG88"/>
    </row>
    <row r="89" spans="1:33" x14ac:dyDescent="0.25">
      <c r="A89" s="190"/>
      <c r="B89" s="48" t="s">
        <v>58</v>
      </c>
      <c r="C89" s="49">
        <f>+C87</f>
        <v>2027</v>
      </c>
      <c r="D89" s="49">
        <v>55</v>
      </c>
      <c r="E89" s="49">
        <f t="shared" si="9"/>
        <v>0.78420956409463849</v>
      </c>
      <c r="F89" s="49">
        <f t="shared" si="10"/>
        <v>0.79742543012630485</v>
      </c>
      <c r="G89" s="191"/>
      <c r="H89" s="49"/>
      <c r="I89" s="191"/>
      <c r="J89" s="49"/>
      <c r="K89" s="51"/>
      <c r="L89" s="51"/>
      <c r="M89" s="58">
        <f>IF(SUM(M$35:M88)=K$33,0,IF(SUM(L$35:L89)&lt;$W$10,L89,K$33-SUM(L$35:L88)))</f>
        <v>0</v>
      </c>
      <c r="N89" s="58">
        <f t="shared" si="7"/>
        <v>0</v>
      </c>
      <c r="O89" s="58">
        <f t="shared" si="11"/>
        <v>0</v>
      </c>
      <c r="P89" s="58">
        <f t="shared" si="12"/>
        <v>0</v>
      </c>
      <c r="Q89" s="58">
        <f t="shared" si="8"/>
        <v>0</v>
      </c>
      <c r="R89" s="58">
        <f t="shared" si="5"/>
        <v>0</v>
      </c>
      <c r="S89" s="57">
        <f t="shared" si="13"/>
        <v>0</v>
      </c>
      <c r="T89" s="57">
        <f>IF(SUM(L$35:L88)&lt;W$10,IF(SUM(L$35:L89)&lt;W$10,0,(SUM(L$35:L89)-W$10)),L89)</f>
        <v>0</v>
      </c>
      <c r="V89"/>
      <c r="W89"/>
      <c r="Y89"/>
      <c r="Z89"/>
      <c r="AA89"/>
      <c r="AB89"/>
      <c r="AC89"/>
      <c r="AD89"/>
      <c r="AE89"/>
      <c r="AF89"/>
      <c r="AG89"/>
    </row>
    <row r="90" spans="1:33" x14ac:dyDescent="0.25">
      <c r="A90" s="190"/>
      <c r="B90" s="48" t="s">
        <v>59</v>
      </c>
      <c r="C90" s="49">
        <f>+C87</f>
        <v>2027</v>
      </c>
      <c r="D90" s="49">
        <v>56</v>
      </c>
      <c r="E90" s="49">
        <f t="shared" si="9"/>
        <v>0.77862294446808011</v>
      </c>
      <c r="F90" s="49">
        <f t="shared" si="10"/>
        <v>0.79742543012630485</v>
      </c>
      <c r="G90" s="191"/>
      <c r="H90" s="49"/>
      <c r="I90" s="191"/>
      <c r="J90" s="49"/>
      <c r="K90" s="51"/>
      <c r="L90" s="51"/>
      <c r="M90" s="58">
        <f>IF(SUM(M$35:M89)=K$33,0,IF(SUM(L$35:L90)&lt;$W$10,L90,K$33-SUM(L$35:L89)))</f>
        <v>0</v>
      </c>
      <c r="N90" s="58">
        <f t="shared" si="7"/>
        <v>0</v>
      </c>
      <c r="O90" s="58">
        <f t="shared" si="11"/>
        <v>0</v>
      </c>
      <c r="P90" s="58">
        <f t="shared" si="12"/>
        <v>0</v>
      </c>
      <c r="Q90" s="58">
        <f t="shared" si="8"/>
        <v>0</v>
      </c>
      <c r="R90" s="58">
        <f t="shared" si="5"/>
        <v>0</v>
      </c>
      <c r="S90" s="57">
        <f t="shared" si="13"/>
        <v>0</v>
      </c>
      <c r="T90" s="57">
        <f>IF(SUM(L$35:L89)&lt;W$10,IF(SUM(L$35:L90)&lt;W$10,0,(SUM(L$35:L90)-W$10)),L90)</f>
        <v>0</v>
      </c>
      <c r="V90"/>
      <c r="W90"/>
      <c r="Y90"/>
      <c r="Z90"/>
      <c r="AA90"/>
      <c r="AB90"/>
      <c r="AC90"/>
      <c r="AD90"/>
      <c r="AE90"/>
      <c r="AF90"/>
      <c r="AG90"/>
    </row>
    <row r="91" spans="1:33" x14ac:dyDescent="0.25">
      <c r="A91" s="190">
        <v>2028</v>
      </c>
      <c r="B91" s="48" t="s">
        <v>56</v>
      </c>
      <c r="C91" s="49">
        <f>+A91</f>
        <v>2028</v>
      </c>
      <c r="D91" s="49">
        <v>57</v>
      </c>
      <c r="E91" s="49">
        <f t="shared" si="9"/>
        <v>0.77307612328352082</v>
      </c>
      <c r="F91" s="49">
        <f t="shared" si="10"/>
        <v>0.7751778265055943</v>
      </c>
      <c r="G91" s="191"/>
      <c r="H91" s="58">
        <f>+G91*F91</f>
        <v>0</v>
      </c>
      <c r="I91" s="191"/>
      <c r="J91" s="58">
        <f>+I91*F91</f>
        <v>0</v>
      </c>
      <c r="K91" s="51"/>
      <c r="L91" s="51"/>
      <c r="M91" s="58">
        <f>IF(SUM(M$35:M90)=K$33,0,IF(SUM(L$35:L91)&lt;$W$10,L91,K$33-SUM(L$35:L90)))</f>
        <v>0</v>
      </c>
      <c r="N91" s="58">
        <f t="shared" si="7"/>
        <v>0</v>
      </c>
      <c r="O91" s="58">
        <f t="shared" si="11"/>
        <v>0</v>
      </c>
      <c r="P91" s="58">
        <f t="shared" si="12"/>
        <v>0</v>
      </c>
      <c r="Q91" s="58">
        <f t="shared" si="8"/>
        <v>0</v>
      </c>
      <c r="R91" s="58">
        <f t="shared" si="5"/>
        <v>0</v>
      </c>
      <c r="S91" s="57">
        <f t="shared" si="13"/>
        <v>0</v>
      </c>
      <c r="T91" s="57">
        <f>IF(SUM(L$35:L90)&lt;W$10,IF(SUM(L$35:L91)&lt;W$10,0,(SUM(L$35:L91)-W$10)),L91)</f>
        <v>0</v>
      </c>
      <c r="V91">
        <f>SUM(T91:T94)</f>
        <v>0</v>
      </c>
      <c r="W91">
        <f>+V91*F91</f>
        <v>0</v>
      </c>
      <c r="Y91">
        <f>+X91*F91</f>
        <v>0</v>
      </c>
      <c r="Z91"/>
      <c r="AA91"/>
      <c r="AB91"/>
      <c r="AC91"/>
      <c r="AD91"/>
      <c r="AE91"/>
      <c r="AF91"/>
      <c r="AG91"/>
    </row>
    <row r="92" spans="1:33" x14ac:dyDescent="0.25">
      <c r="A92" s="190"/>
      <c r="B92" s="48" t="s">
        <v>57</v>
      </c>
      <c r="C92" s="49">
        <f>+C91</f>
        <v>2028</v>
      </c>
      <c r="D92" s="49">
        <v>58</v>
      </c>
      <c r="E92" s="49">
        <f t="shared" si="9"/>
        <v>0.76756881702139235</v>
      </c>
      <c r="F92" s="49">
        <f t="shared" si="10"/>
        <v>0.7751778265055943</v>
      </c>
      <c r="G92" s="191"/>
      <c r="H92" s="49"/>
      <c r="I92" s="191"/>
      <c r="J92" s="49"/>
      <c r="K92" s="51"/>
      <c r="L92" s="51"/>
      <c r="M92" s="58">
        <f>IF(SUM(M$35:M91)=K$33,0,IF(SUM(L$35:L92)&lt;$W$10,L92,K$33-SUM(L$35:L91)))</f>
        <v>0</v>
      </c>
      <c r="N92" s="58">
        <f t="shared" si="7"/>
        <v>0</v>
      </c>
      <c r="O92" s="58">
        <f t="shared" si="11"/>
        <v>0</v>
      </c>
      <c r="P92" s="58">
        <f t="shared" si="12"/>
        <v>0</v>
      </c>
      <c r="Q92" s="58">
        <f t="shared" si="8"/>
        <v>0</v>
      </c>
      <c r="R92" s="58">
        <f t="shared" si="5"/>
        <v>0</v>
      </c>
      <c r="S92" s="57">
        <f t="shared" si="13"/>
        <v>0</v>
      </c>
      <c r="T92" s="57">
        <f>IF(SUM(L$35:L91)&lt;W$10,IF(SUM(L$35:L92)&lt;W$10,0,(SUM(L$35:L92)-W$10)),L92)</f>
        <v>0</v>
      </c>
      <c r="V92"/>
      <c r="W92"/>
      <c r="Y92"/>
      <c r="Z92"/>
      <c r="AA92"/>
      <c r="AB92"/>
      <c r="AC92"/>
      <c r="AD92"/>
      <c r="AE92"/>
      <c r="AF92"/>
      <c r="AG92"/>
    </row>
    <row r="93" spans="1:33" x14ac:dyDescent="0.25">
      <c r="A93" s="190"/>
      <c r="B93" s="48" t="s">
        <v>58</v>
      </c>
      <c r="C93" s="49">
        <f>+C91</f>
        <v>2028</v>
      </c>
      <c r="D93" s="49">
        <v>59</v>
      </c>
      <c r="E93" s="49">
        <f t="shared" si="9"/>
        <v>0.76210074418188734</v>
      </c>
      <c r="F93" s="49">
        <f t="shared" si="10"/>
        <v>0.7751778265055943</v>
      </c>
      <c r="G93" s="191"/>
      <c r="H93" s="49"/>
      <c r="I93" s="191"/>
      <c r="J93" s="49"/>
      <c r="K93" s="51"/>
      <c r="L93" s="51"/>
      <c r="M93" s="58">
        <f>IF(SUM(M$35:M92)=K$33,0,IF(SUM(L$35:L93)&lt;$W$10,L93,K$33-SUM(L$35:L92)))</f>
        <v>0</v>
      </c>
      <c r="N93" s="58">
        <f t="shared" si="7"/>
        <v>0</v>
      </c>
      <c r="O93" s="58">
        <f t="shared" si="11"/>
        <v>0</v>
      </c>
      <c r="P93" s="58">
        <f t="shared" si="12"/>
        <v>0</v>
      </c>
      <c r="Q93" s="58">
        <f t="shared" si="8"/>
        <v>0</v>
      </c>
      <c r="R93" s="58">
        <f t="shared" si="5"/>
        <v>0</v>
      </c>
      <c r="S93" s="57">
        <f t="shared" si="13"/>
        <v>0</v>
      </c>
      <c r="T93" s="57">
        <f>IF(SUM(L$35:L92)&lt;W$10,IF(SUM(L$35:L93)&lt;W$10,0,(SUM(L$35:L93)-W$10)),L93)</f>
        <v>0</v>
      </c>
      <c r="V93"/>
      <c r="W93"/>
      <c r="Y93"/>
      <c r="Z93"/>
      <c r="AA93"/>
      <c r="AB93"/>
      <c r="AC93"/>
      <c r="AD93"/>
      <c r="AE93"/>
      <c r="AF93"/>
      <c r="AG93"/>
    </row>
    <row r="94" spans="1:33" x14ac:dyDescent="0.25">
      <c r="A94" s="190"/>
      <c r="B94" s="48" t="s">
        <v>59</v>
      </c>
      <c r="C94" s="49">
        <f>+C91</f>
        <v>2028</v>
      </c>
      <c r="D94" s="49">
        <v>60</v>
      </c>
      <c r="E94" s="49">
        <f t="shared" si="9"/>
        <v>0.75667162527057108</v>
      </c>
      <c r="F94" s="49">
        <f t="shared" si="10"/>
        <v>0.7751778265055943</v>
      </c>
      <c r="G94" s="191"/>
      <c r="H94" s="49"/>
      <c r="I94" s="191"/>
      <c r="J94" s="49"/>
      <c r="K94" s="51"/>
      <c r="L94" s="51"/>
      <c r="M94" s="58">
        <f>IF(SUM(M$35:M93)=K$33,0,IF(SUM(L$35:L94)&lt;$W$10,L94,K$33-SUM(L$35:L93)))</f>
        <v>0</v>
      </c>
      <c r="N94" s="58">
        <f t="shared" si="7"/>
        <v>0</v>
      </c>
      <c r="O94" s="58">
        <f t="shared" si="11"/>
        <v>0</v>
      </c>
      <c r="P94" s="58">
        <f t="shared" si="12"/>
        <v>0</v>
      </c>
      <c r="Q94" s="58">
        <f t="shared" si="8"/>
        <v>0</v>
      </c>
      <c r="R94" s="58">
        <f t="shared" si="5"/>
        <v>0</v>
      </c>
      <c r="S94" s="57">
        <f t="shared" si="13"/>
        <v>0</v>
      </c>
      <c r="T94" s="57">
        <f>IF(SUM(L$35:L93)&lt;W$10,IF(SUM(L$35:L94)&lt;W$10,0,(SUM(L$35:L94)-W$10)),L94)</f>
        <v>0</v>
      </c>
      <c r="V94"/>
      <c r="W94"/>
      <c r="Y94"/>
      <c r="Z94"/>
      <c r="AA94"/>
      <c r="AB94"/>
      <c r="AC94"/>
      <c r="AD94"/>
      <c r="AE94"/>
      <c r="AF94"/>
      <c r="AG94"/>
    </row>
    <row r="95" spans="1:33" x14ac:dyDescent="0.25">
      <c r="A95" s="190">
        <v>2029</v>
      </c>
      <c r="B95" s="48" t="s">
        <v>56</v>
      </c>
      <c r="C95" s="49">
        <f>+A95</f>
        <v>2029</v>
      </c>
      <c r="D95" s="49">
        <v>61</v>
      </c>
      <c r="E95" s="49">
        <f t="shared" si="9"/>
        <v>0.75128118278409506</v>
      </c>
      <c r="F95" s="49">
        <f t="shared" si="10"/>
        <v>0.75355091523825635</v>
      </c>
      <c r="G95" s="191"/>
      <c r="H95" s="58">
        <f>+G95*F95</f>
        <v>0</v>
      </c>
      <c r="I95" s="191"/>
      <c r="J95" s="58">
        <f>+I95*F95</f>
        <v>0</v>
      </c>
      <c r="K95" s="51"/>
      <c r="L95" s="51"/>
      <c r="M95" s="58">
        <f>IF(SUM(M$35:M94)=K$33,0,IF(SUM(L$35:L95)&lt;$W$10,L95,K$33-SUM(L$35:L94)))</f>
        <v>0</v>
      </c>
      <c r="N95" s="58">
        <f t="shared" si="7"/>
        <v>0</v>
      </c>
      <c r="O95" s="58">
        <f t="shared" si="11"/>
        <v>0</v>
      </c>
      <c r="P95" s="58">
        <f t="shared" si="12"/>
        <v>0</v>
      </c>
      <c r="Q95" s="58">
        <f t="shared" si="8"/>
        <v>0</v>
      </c>
      <c r="R95" s="58">
        <f t="shared" si="5"/>
        <v>0</v>
      </c>
      <c r="S95" s="57">
        <f t="shared" si="13"/>
        <v>0</v>
      </c>
      <c r="T95" s="57">
        <f>IF(SUM(L$35:L94)&lt;W$10,IF(SUM(L$35:L95)&lt;W$10,0,(SUM(L$35:L95)-W$10)),L95)</f>
        <v>0</v>
      </c>
      <c r="V95">
        <f>SUM(T95:T98)</f>
        <v>0</v>
      </c>
      <c r="W95">
        <f>+V95*F95</f>
        <v>0</v>
      </c>
      <c r="Y95">
        <f>+X95*F95</f>
        <v>0</v>
      </c>
      <c r="Z95"/>
      <c r="AA95"/>
      <c r="AB95"/>
      <c r="AC95"/>
      <c r="AD95"/>
      <c r="AE95"/>
      <c r="AF95"/>
      <c r="AG95"/>
    </row>
    <row r="96" spans="1:33" x14ac:dyDescent="0.25">
      <c r="A96" s="190"/>
      <c r="B96" s="48" t="s">
        <v>57</v>
      </c>
      <c r="C96" s="49">
        <f>+C95</f>
        <v>2029</v>
      </c>
      <c r="D96" s="49">
        <v>62</v>
      </c>
      <c r="E96" s="49">
        <f t="shared" si="9"/>
        <v>0.74592914119601372</v>
      </c>
      <c r="F96" s="49">
        <f t="shared" si="10"/>
        <v>0.75355091523825635</v>
      </c>
      <c r="G96" s="191"/>
      <c r="H96" s="49"/>
      <c r="I96" s="191"/>
      <c r="J96" s="49"/>
      <c r="K96" s="51"/>
      <c r="L96" s="51"/>
      <c r="M96" s="58">
        <f>IF(SUM(M$35:M95)=K$33,0,IF(SUM(L$35:L96)&lt;$W$10,L96,K$33-SUM(L$35:L95)))</f>
        <v>0</v>
      </c>
      <c r="N96" s="58">
        <f t="shared" si="7"/>
        <v>0</v>
      </c>
      <c r="O96" s="58">
        <f t="shared" si="11"/>
        <v>0</v>
      </c>
      <c r="P96" s="58">
        <f t="shared" si="12"/>
        <v>0</v>
      </c>
      <c r="Q96" s="58">
        <f t="shared" si="8"/>
        <v>0</v>
      </c>
      <c r="R96" s="58">
        <f t="shared" si="5"/>
        <v>0</v>
      </c>
      <c r="S96" s="57">
        <f t="shared" si="13"/>
        <v>0</v>
      </c>
      <c r="T96" s="57">
        <f>IF(SUM(L$35:L95)&lt;W$10,IF(SUM(L$35:L96)&lt;W$10,0,(SUM(L$35:L96)-W$10)),L96)</f>
        <v>0</v>
      </c>
      <c r="V96"/>
      <c r="W96"/>
      <c r="Y96"/>
      <c r="Z96"/>
      <c r="AA96"/>
      <c r="AB96"/>
      <c r="AC96"/>
      <c r="AD96"/>
      <c r="AE96"/>
      <c r="AF96"/>
      <c r="AG96"/>
    </row>
    <row r="97" spans="1:33" x14ac:dyDescent="0.25">
      <c r="A97" s="190"/>
      <c r="B97" s="48" t="s">
        <v>58</v>
      </c>
      <c r="C97" s="49">
        <f>+C95</f>
        <v>2029</v>
      </c>
      <c r="D97" s="49">
        <v>63</v>
      </c>
      <c r="E97" s="49">
        <f t="shared" si="9"/>
        <v>0.74061522694269999</v>
      </c>
      <c r="F97" s="49">
        <f t="shared" si="10"/>
        <v>0.75355091523825635</v>
      </c>
      <c r="G97" s="191"/>
      <c r="H97" s="49"/>
      <c r="I97" s="191"/>
      <c r="J97" s="49"/>
      <c r="K97" s="51"/>
      <c r="L97" s="51"/>
      <c r="M97" s="58">
        <f>IF(SUM(M$35:M96)=K$33,0,IF(SUM(L$35:L97)&lt;$W$10,L97,K$33-SUM(L$35:L96)))</f>
        <v>0</v>
      </c>
      <c r="N97" s="58">
        <f t="shared" si="7"/>
        <v>0</v>
      </c>
      <c r="O97" s="58">
        <f t="shared" si="11"/>
        <v>0</v>
      </c>
      <c r="P97" s="58">
        <f t="shared" si="12"/>
        <v>0</v>
      </c>
      <c r="Q97" s="58">
        <f t="shared" si="8"/>
        <v>0</v>
      </c>
      <c r="R97" s="58">
        <f t="shared" si="5"/>
        <v>0</v>
      </c>
      <c r="S97" s="57">
        <f t="shared" si="13"/>
        <v>0</v>
      </c>
      <c r="T97" s="57">
        <f>IF(SUM(L$35:L96)&lt;W$10,IF(SUM(L$35:L97)&lt;W$10,0,(SUM(L$35:L97)-W$10)),L97)</f>
        <v>0</v>
      </c>
      <c r="V97"/>
      <c r="W97"/>
      <c r="Y97"/>
      <c r="Z97"/>
      <c r="AA97"/>
      <c r="AB97"/>
      <c r="AC97"/>
      <c r="AD97"/>
      <c r="AE97"/>
      <c r="AF97"/>
      <c r="AG97"/>
    </row>
    <row r="98" spans="1:33" x14ac:dyDescent="0.25">
      <c r="A98" s="190"/>
      <c r="B98" s="48" t="s">
        <v>59</v>
      </c>
      <c r="C98" s="49">
        <f>+C95</f>
        <v>2029</v>
      </c>
      <c r="D98" s="49">
        <v>64</v>
      </c>
      <c r="E98" s="49">
        <f t="shared" si="9"/>
        <v>0.73533916840936275</v>
      </c>
      <c r="F98" s="49">
        <f t="shared" si="10"/>
        <v>0.75355091523825635</v>
      </c>
      <c r="G98" s="191"/>
      <c r="H98" s="49"/>
      <c r="I98" s="191"/>
      <c r="J98" s="49"/>
      <c r="K98" s="51"/>
      <c r="L98" s="51"/>
      <c r="M98" s="58">
        <f>IF(SUM(M$35:M97)=K$33,0,IF(SUM(L$35:L98)&lt;$W$10,L98,K$33-SUM(L$35:L97)))</f>
        <v>0</v>
      </c>
      <c r="N98" s="58">
        <f t="shared" si="7"/>
        <v>0</v>
      </c>
      <c r="O98" s="58">
        <f t="shared" si="11"/>
        <v>0</v>
      </c>
      <c r="P98" s="58">
        <f t="shared" si="12"/>
        <v>0</v>
      </c>
      <c r="Q98" s="58">
        <f t="shared" si="8"/>
        <v>0</v>
      </c>
      <c r="R98" s="58">
        <f t="shared" si="5"/>
        <v>0</v>
      </c>
      <c r="S98" s="57">
        <f t="shared" si="13"/>
        <v>0</v>
      </c>
      <c r="T98" s="57">
        <f>IF(SUM(L$35:L97)&lt;W$10,IF(SUM(L$35:L98)&lt;W$10,0,(SUM(L$35:L98)-W$10)),L98)</f>
        <v>0</v>
      </c>
      <c r="V98"/>
      <c r="W98"/>
      <c r="Y98"/>
      <c r="Z98"/>
      <c r="AA98"/>
      <c r="AB98"/>
      <c r="AC98"/>
      <c r="AD98"/>
      <c r="AE98"/>
      <c r="AF98"/>
      <c r="AG98"/>
    </row>
    <row r="99" spans="1:33" x14ac:dyDescent="0.25">
      <c r="A99" s="190">
        <v>2030</v>
      </c>
      <c r="B99" s="48" t="s">
        <v>56</v>
      </c>
      <c r="C99" s="49">
        <f>+A99</f>
        <v>2030</v>
      </c>
      <c r="D99" s="49">
        <v>65</v>
      </c>
      <c r="E99" s="49">
        <f t="shared" ref="E99:E130" si="14">IF(D99&lt;$B$11,1,(1/(1+$K$17/4)^(D99-$B$11+1)))</f>
        <v>0.73010069591616422</v>
      </c>
      <c r="F99" s="49">
        <f t="shared" ref="F99:F130" si="15">IF(C99&lt;($B$9+1),1,(1/(1+$K$17)^(C99-$B$9)))</f>
        <v>0.73252737944809609</v>
      </c>
      <c r="G99" s="191"/>
      <c r="H99" s="58">
        <f>+G99*F99</f>
        <v>0</v>
      </c>
      <c r="I99" s="191"/>
      <c r="J99" s="58">
        <f>+I99*F99</f>
        <v>0</v>
      </c>
      <c r="K99" s="51"/>
      <c r="L99" s="51"/>
      <c r="M99" s="58">
        <f>IF(SUM(M$35:M98)=K$33,0,IF(SUM(L$35:L99)&lt;$W$10,L99,K$33-SUM(L$35:L98)))</f>
        <v>0</v>
      </c>
      <c r="N99" s="58">
        <f t="shared" si="7"/>
        <v>0</v>
      </c>
      <c r="O99" s="58">
        <f t="shared" ref="O99:O130" si="16">+N99*($K$21/4)</f>
        <v>0</v>
      </c>
      <c r="P99" s="58">
        <f t="shared" ref="P99:P130" si="17">+N99*($K$20/4)</f>
        <v>0</v>
      </c>
      <c r="Q99" s="58">
        <f t="shared" si="8"/>
        <v>0</v>
      </c>
      <c r="R99" s="58">
        <f t="shared" ref="R99:R122" si="18">+Q99*E99</f>
        <v>0</v>
      </c>
      <c r="S99" s="57">
        <f t="shared" ref="S99:S130" si="19">+L99-T99</f>
        <v>0</v>
      </c>
      <c r="T99" s="57">
        <f>IF(SUM(L$35:L98)&lt;W$10,IF(SUM(L$35:L99)&lt;W$10,0,(SUM(L$35:L99)-W$10)),L99)</f>
        <v>0</v>
      </c>
      <c r="V99">
        <f>SUM(T99:T102)</f>
        <v>0</v>
      </c>
      <c r="W99">
        <f>+V99*F99</f>
        <v>0</v>
      </c>
      <c r="Y99">
        <f>+X99*F99</f>
        <v>0</v>
      </c>
      <c r="Z99"/>
      <c r="AA99"/>
      <c r="AB99"/>
      <c r="AC99"/>
      <c r="AD99"/>
      <c r="AE99"/>
      <c r="AF99"/>
      <c r="AG99"/>
    </row>
    <row r="100" spans="1:33" x14ac:dyDescent="0.25">
      <c r="A100" s="190"/>
      <c r="B100" s="48" t="s">
        <v>57</v>
      </c>
      <c r="C100" s="49">
        <f>+C99</f>
        <v>2030</v>
      </c>
      <c r="D100" s="49">
        <v>66</v>
      </c>
      <c r="E100" s="49">
        <f t="shared" si="14"/>
        <v>0.72489954170443505</v>
      </c>
      <c r="F100" s="49">
        <f t="shared" si="15"/>
        <v>0.73252737944809609</v>
      </c>
      <c r="G100" s="191"/>
      <c r="H100" s="49"/>
      <c r="I100" s="191"/>
      <c r="J100" s="49"/>
      <c r="K100" s="51"/>
      <c r="L100" s="51"/>
      <c r="M100" s="58">
        <f>IF(SUM(M$35:M99)=K$33,0,IF(SUM(L$35:L100)&lt;$W$10,L100,K$33-SUM(L$35:L99)))</f>
        <v>0</v>
      </c>
      <c r="N100" s="58">
        <f t="shared" ref="N100:N122" si="20">+N99+K100-M99</f>
        <v>0</v>
      </c>
      <c r="O100" s="58">
        <f t="shared" si="16"/>
        <v>0</v>
      </c>
      <c r="P100" s="58">
        <f t="shared" si="17"/>
        <v>0</v>
      </c>
      <c r="Q100" s="58">
        <f t="shared" ref="Q100:Q122" si="21">+P100-O100</f>
        <v>0</v>
      </c>
      <c r="R100" s="58">
        <f t="shared" si="18"/>
        <v>0</v>
      </c>
      <c r="S100" s="57">
        <f t="shared" si="19"/>
        <v>0</v>
      </c>
      <c r="T100" s="57">
        <f>IF(SUM(L$35:L99)&lt;W$10,IF(SUM(L$35:L100)&lt;W$10,0,(SUM(L$35:L100)-W$10)),L100)</f>
        <v>0</v>
      </c>
      <c r="V100"/>
      <c r="W100"/>
      <c r="Y100"/>
      <c r="Z100"/>
      <c r="AA100"/>
      <c r="AB100"/>
      <c r="AC100"/>
      <c r="AD100"/>
      <c r="AE100"/>
      <c r="AF100"/>
      <c r="AG100"/>
    </row>
    <row r="101" spans="1:33" x14ac:dyDescent="0.25">
      <c r="A101" s="190"/>
      <c r="B101" s="48" t="s">
        <v>58</v>
      </c>
      <c r="C101" s="49">
        <f>+C99</f>
        <v>2030</v>
      </c>
      <c r="D101" s="49">
        <v>67</v>
      </c>
      <c r="E101" s="49">
        <f t="shared" si="14"/>
        <v>0.7197354399229875</v>
      </c>
      <c r="F101" s="49">
        <f t="shared" si="15"/>
        <v>0.73252737944809609</v>
      </c>
      <c r="G101" s="191"/>
      <c r="H101" s="49"/>
      <c r="I101" s="191"/>
      <c r="J101" s="49"/>
      <c r="K101" s="51"/>
      <c r="L101" s="51"/>
      <c r="M101" s="58">
        <f>IF(SUM(M$35:M100)=K$33,0,IF(SUM(L$35:L101)&lt;$W$10,L101,K$33-SUM(L$35:L100)))</f>
        <v>0</v>
      </c>
      <c r="N101" s="58">
        <f t="shared" si="20"/>
        <v>0</v>
      </c>
      <c r="O101" s="58">
        <f t="shared" si="16"/>
        <v>0</v>
      </c>
      <c r="P101" s="58">
        <f t="shared" si="17"/>
        <v>0</v>
      </c>
      <c r="Q101" s="58">
        <f t="shared" si="21"/>
        <v>0</v>
      </c>
      <c r="R101" s="58">
        <f t="shared" si="18"/>
        <v>0</v>
      </c>
      <c r="S101" s="57">
        <f t="shared" si="19"/>
        <v>0</v>
      </c>
      <c r="T101" s="57">
        <f>IF(SUM(L$35:L100)&lt;W$10,IF(SUM(L$35:L101)&lt;W$10,0,(SUM(L$35:L101)-W$10)),L101)</f>
        <v>0</v>
      </c>
      <c r="V101"/>
      <c r="W101"/>
      <c r="Y101"/>
      <c r="Z101"/>
      <c r="AA101"/>
      <c r="AB101"/>
      <c r="AC101"/>
      <c r="AD101"/>
      <c r="AE101"/>
      <c r="AF101"/>
      <c r="AG101"/>
    </row>
    <row r="102" spans="1:33" x14ac:dyDescent="0.25">
      <c r="A102" s="190"/>
      <c r="B102" s="48" t="s">
        <v>59</v>
      </c>
      <c r="C102" s="49">
        <f>+C99</f>
        <v>2030</v>
      </c>
      <c r="D102" s="49">
        <v>68</v>
      </c>
      <c r="E102" s="49">
        <f t="shared" si="14"/>
        <v>0.71460812661452855</v>
      </c>
      <c r="F102" s="49">
        <f t="shared" si="15"/>
        <v>0.73252737944809609</v>
      </c>
      <c r="G102" s="191"/>
      <c r="H102" s="49"/>
      <c r="I102" s="191"/>
      <c r="J102" s="49"/>
      <c r="K102" s="51"/>
      <c r="L102" s="51"/>
      <c r="M102" s="58">
        <f>IF(SUM(M$35:M101)=K$33,0,IF(SUM(L$35:L102)&lt;$W$10,L102,K$33-SUM(L$35:L101)))</f>
        <v>0</v>
      </c>
      <c r="N102" s="58">
        <f t="shared" si="20"/>
        <v>0</v>
      </c>
      <c r="O102" s="58">
        <f t="shared" si="16"/>
        <v>0</v>
      </c>
      <c r="P102" s="58">
        <f t="shared" si="17"/>
        <v>0</v>
      </c>
      <c r="Q102" s="58">
        <f t="shared" si="21"/>
        <v>0</v>
      </c>
      <c r="R102" s="58">
        <f t="shared" si="18"/>
        <v>0</v>
      </c>
      <c r="S102" s="57">
        <f t="shared" si="19"/>
        <v>0</v>
      </c>
      <c r="T102" s="57">
        <f>IF(SUM(L$35:L101)&lt;W$10,IF(SUM(L$35:L102)&lt;W$10,0,(SUM(L$35:L102)-W$10)),L102)</f>
        <v>0</v>
      </c>
      <c r="V102"/>
      <c r="W102"/>
      <c r="Y102"/>
      <c r="Z102"/>
      <c r="AA102"/>
      <c r="AB102"/>
      <c r="AC102"/>
      <c r="AD102"/>
      <c r="AE102"/>
      <c r="AF102"/>
      <c r="AG102"/>
    </row>
    <row r="103" spans="1:33" x14ac:dyDescent="0.25">
      <c r="A103" s="190">
        <v>2031</v>
      </c>
      <c r="B103" s="48" t="s">
        <v>56</v>
      </c>
      <c r="C103" s="49">
        <f>+A103</f>
        <v>2031</v>
      </c>
      <c r="D103" s="49">
        <v>69</v>
      </c>
      <c r="E103" s="49">
        <f t="shared" si="14"/>
        <v>0.70951733970216535</v>
      </c>
      <c r="F103" s="49">
        <f t="shared" si="15"/>
        <v>0.7120903853874756</v>
      </c>
      <c r="G103" s="191"/>
      <c r="H103" s="58">
        <f>+G103*F103</f>
        <v>0</v>
      </c>
      <c r="I103" s="191"/>
      <c r="J103" s="58">
        <f>+I103*F103</f>
        <v>0</v>
      </c>
      <c r="K103" s="51"/>
      <c r="L103" s="51"/>
      <c r="M103" s="58">
        <f>IF(SUM(M$35:M102)=K$33,0,IF(SUM(L$35:L103)&lt;$W$10,L103,K$33-SUM(L$35:L102)))</f>
        <v>0</v>
      </c>
      <c r="N103" s="58">
        <f t="shared" si="20"/>
        <v>0</v>
      </c>
      <c r="O103" s="58">
        <f t="shared" si="16"/>
        <v>0</v>
      </c>
      <c r="P103" s="58">
        <f t="shared" si="17"/>
        <v>0</v>
      </c>
      <c r="Q103" s="58">
        <f t="shared" si="21"/>
        <v>0</v>
      </c>
      <c r="R103" s="58">
        <f t="shared" si="18"/>
        <v>0</v>
      </c>
      <c r="S103" s="57">
        <f t="shared" si="19"/>
        <v>0</v>
      </c>
      <c r="T103" s="57">
        <f>IF(SUM(L$35:L102)&lt;W$10,IF(SUM(L$35:L103)&lt;W$10,0,(SUM(L$35:L103)-W$10)),L103)</f>
        <v>0</v>
      </c>
      <c r="V103">
        <f>SUM(T103:T106)</f>
        <v>0</v>
      </c>
      <c r="W103">
        <f>+V103*F103</f>
        <v>0</v>
      </c>
      <c r="Y103">
        <f>+X103*F103</f>
        <v>0</v>
      </c>
      <c r="Z103"/>
      <c r="AA103"/>
      <c r="AB103"/>
      <c r="AC103"/>
      <c r="AD103"/>
      <c r="AE103"/>
      <c r="AF103"/>
      <c r="AG103"/>
    </row>
    <row r="104" spans="1:33" x14ac:dyDescent="0.25">
      <c r="A104" s="190"/>
      <c r="B104" s="48" t="s">
        <v>57</v>
      </c>
      <c r="C104" s="49">
        <f>+C103</f>
        <v>2031</v>
      </c>
      <c r="D104" s="49">
        <v>70</v>
      </c>
      <c r="E104" s="49">
        <f t="shared" si="14"/>
        <v>0.70446281897601259</v>
      </c>
      <c r="F104" s="49">
        <f t="shared" si="15"/>
        <v>0.7120903853874756</v>
      </c>
      <c r="G104" s="191"/>
      <c r="H104" s="49"/>
      <c r="I104" s="191"/>
      <c r="J104" s="49"/>
      <c r="K104" s="51"/>
      <c r="L104" s="51"/>
      <c r="M104" s="58">
        <f>IF(SUM(M$35:M103)=K$33,0,IF(SUM(L$35:L104)&lt;$W$10,L104,K$33-SUM(L$35:L103)))</f>
        <v>0</v>
      </c>
      <c r="N104" s="58">
        <f t="shared" si="20"/>
        <v>0</v>
      </c>
      <c r="O104" s="58">
        <f t="shared" si="16"/>
        <v>0</v>
      </c>
      <c r="P104" s="58">
        <f t="shared" si="17"/>
        <v>0</v>
      </c>
      <c r="Q104" s="58">
        <f t="shared" si="21"/>
        <v>0</v>
      </c>
      <c r="R104" s="58">
        <f t="shared" si="18"/>
        <v>0</v>
      </c>
      <c r="S104" s="57">
        <f t="shared" si="19"/>
        <v>0</v>
      </c>
      <c r="T104" s="57">
        <f>IF(SUM(L$35:L103)&lt;W$10,IF(SUM(L$35:L104)&lt;W$10,0,(SUM(L$35:L104)-W$10)),L104)</f>
        <v>0</v>
      </c>
      <c r="V104"/>
      <c r="W104"/>
      <c r="Y104"/>
      <c r="Z104"/>
      <c r="AA104"/>
      <c r="AB104"/>
      <c r="AC104"/>
      <c r="AD104"/>
      <c r="AE104"/>
      <c r="AF104"/>
      <c r="AG104"/>
    </row>
    <row r="105" spans="1:33" x14ac:dyDescent="0.25">
      <c r="A105" s="190"/>
      <c r="B105" s="48" t="s">
        <v>58</v>
      </c>
      <c r="C105" s="49">
        <f>+C103</f>
        <v>2031</v>
      </c>
      <c r="D105" s="49">
        <v>71</v>
      </c>
      <c r="E105" s="49">
        <f t="shared" si="14"/>
        <v>0.69944430607988939</v>
      </c>
      <c r="F105" s="49">
        <f t="shared" si="15"/>
        <v>0.7120903853874756</v>
      </c>
      <c r="G105" s="191"/>
      <c r="H105" s="49"/>
      <c r="I105" s="191"/>
      <c r="J105" s="49"/>
      <c r="K105" s="51"/>
      <c r="L105" s="51"/>
      <c r="M105" s="58">
        <f>IF(SUM(M$35:M104)=K$33,0,IF(SUM(L$35:L105)&lt;$W$10,L105,K$33-SUM(L$35:L104)))</f>
        <v>0</v>
      </c>
      <c r="N105" s="58">
        <f t="shared" si="20"/>
        <v>0</v>
      </c>
      <c r="O105" s="58">
        <f t="shared" si="16"/>
        <v>0</v>
      </c>
      <c r="P105" s="58">
        <f t="shared" si="17"/>
        <v>0</v>
      </c>
      <c r="Q105" s="58">
        <f t="shared" si="21"/>
        <v>0</v>
      </c>
      <c r="R105" s="58">
        <f t="shared" si="18"/>
        <v>0</v>
      </c>
      <c r="S105" s="57">
        <f t="shared" si="19"/>
        <v>0</v>
      </c>
      <c r="T105" s="57">
        <f>IF(SUM(L$35:L104)&lt;W$10,IF(SUM(L$35:L105)&lt;W$10,0,(SUM(L$35:L105)-W$10)),L105)</f>
        <v>0</v>
      </c>
      <c r="V105"/>
      <c r="W105"/>
      <c r="Y105"/>
      <c r="Z105"/>
      <c r="AA105"/>
      <c r="AB105"/>
      <c r="AC105"/>
      <c r="AD105"/>
      <c r="AE105"/>
      <c r="AF105"/>
      <c r="AG105"/>
    </row>
    <row r="106" spans="1:33" x14ac:dyDescent="0.25">
      <c r="A106" s="190"/>
      <c r="B106" s="48" t="s">
        <v>59</v>
      </c>
      <c r="C106" s="49">
        <f>+C103</f>
        <v>2031</v>
      </c>
      <c r="D106" s="49">
        <v>72</v>
      </c>
      <c r="E106" s="49">
        <f t="shared" si="14"/>
        <v>0.69446154449811548</v>
      </c>
      <c r="F106" s="49">
        <f t="shared" si="15"/>
        <v>0.7120903853874756</v>
      </c>
      <c r="G106" s="191"/>
      <c r="H106" s="49"/>
      <c r="I106" s="191"/>
      <c r="J106" s="49"/>
      <c r="K106" s="51"/>
      <c r="L106" s="51"/>
      <c r="M106" s="58">
        <f>IF(SUM(M$35:M105)=K$33,0,IF(SUM(L$35:L106)&lt;$W$10,L106,K$33-SUM(L$35:L105)))</f>
        <v>0</v>
      </c>
      <c r="N106" s="58">
        <f t="shared" si="20"/>
        <v>0</v>
      </c>
      <c r="O106" s="58">
        <f t="shared" si="16"/>
        <v>0</v>
      </c>
      <c r="P106" s="58">
        <f t="shared" si="17"/>
        <v>0</v>
      </c>
      <c r="Q106" s="58">
        <f t="shared" si="21"/>
        <v>0</v>
      </c>
      <c r="R106" s="58">
        <f t="shared" si="18"/>
        <v>0</v>
      </c>
      <c r="S106" s="57">
        <f t="shared" si="19"/>
        <v>0</v>
      </c>
      <c r="T106" s="57">
        <f>IF(SUM(L$35:L105)&lt;W$10,IF(SUM(L$35:L106)&lt;W$10,0,(SUM(L$35:L106)-W$10)),L106)</f>
        <v>0</v>
      </c>
      <c r="V106"/>
      <c r="W106"/>
      <c r="Y106"/>
      <c r="Z106"/>
      <c r="AA106"/>
      <c r="AB106"/>
      <c r="AC106"/>
      <c r="AD106"/>
      <c r="AE106"/>
      <c r="AF106"/>
      <c r="AG106"/>
    </row>
    <row r="107" spans="1:33" x14ac:dyDescent="0.25">
      <c r="A107" s="190">
        <v>2032</v>
      </c>
      <c r="B107" s="48" t="s">
        <v>56</v>
      </c>
      <c r="C107" s="49">
        <f>+A107</f>
        <v>2032</v>
      </c>
      <c r="D107" s="49">
        <v>73</v>
      </c>
      <c r="E107" s="49">
        <f t="shared" si="14"/>
        <v>0.68951427954239874</v>
      </c>
      <c r="F107" s="49">
        <f t="shared" si="15"/>
        <v>0.69222356895837045</v>
      </c>
      <c r="G107" s="191"/>
      <c r="H107" s="58">
        <f>+G107*F107</f>
        <v>0</v>
      </c>
      <c r="I107" s="191"/>
      <c r="J107" s="58">
        <f>+I107*F107</f>
        <v>0</v>
      </c>
      <c r="K107" s="51"/>
      <c r="L107" s="51"/>
      <c r="M107" s="58">
        <f>IF(SUM(M$35:M106)=K$33,0,IF(SUM(L$35:L107)&lt;$W$10,L107,K$33-SUM(L$35:L106)))</f>
        <v>0</v>
      </c>
      <c r="N107" s="58">
        <f t="shared" si="20"/>
        <v>0</v>
      </c>
      <c r="O107" s="58">
        <f t="shared" si="16"/>
        <v>0</v>
      </c>
      <c r="P107" s="58">
        <f t="shared" si="17"/>
        <v>0</v>
      </c>
      <c r="Q107" s="58">
        <f t="shared" si="21"/>
        <v>0</v>
      </c>
      <c r="R107" s="58">
        <f t="shared" si="18"/>
        <v>0</v>
      </c>
      <c r="S107" s="57">
        <f t="shared" si="19"/>
        <v>0</v>
      </c>
      <c r="T107" s="57">
        <f>IF(SUM(L$35:L106)&lt;W$10,IF(SUM(L$35:L107)&lt;W$10,0,(SUM(L$35:L107)-W$10)),L107)</f>
        <v>0</v>
      </c>
      <c r="V107">
        <f>SUM(T107:T110)</f>
        <v>0</v>
      </c>
      <c r="W107">
        <f>+V107*F107</f>
        <v>0</v>
      </c>
      <c r="Y107">
        <f>+X107*F107</f>
        <v>0</v>
      </c>
      <c r="Z107"/>
      <c r="AA107"/>
      <c r="AB107"/>
      <c r="AC107"/>
      <c r="AD107"/>
      <c r="AE107"/>
      <c r="AF107"/>
      <c r="AG107"/>
    </row>
    <row r="108" spans="1:33" x14ac:dyDescent="0.25">
      <c r="A108" s="190"/>
      <c r="B108" s="48" t="s">
        <v>57</v>
      </c>
      <c r="C108" s="49">
        <f>+C107</f>
        <v>2032</v>
      </c>
      <c r="D108" s="49">
        <v>74</v>
      </c>
      <c r="E108" s="49">
        <f t="shared" si="14"/>
        <v>0.6846022583388176</v>
      </c>
      <c r="F108" s="49">
        <f t="shared" si="15"/>
        <v>0.69222356895837045</v>
      </c>
      <c r="G108" s="191"/>
      <c r="H108" s="49"/>
      <c r="I108" s="191"/>
      <c r="J108" s="49"/>
      <c r="K108" s="51"/>
      <c r="L108" s="51"/>
      <c r="M108" s="58">
        <f>IF(SUM(M$35:M107)=K$33,0,IF(SUM(L$35:L108)&lt;$W$10,L108,K$33-SUM(L$35:L107)))</f>
        <v>0</v>
      </c>
      <c r="N108" s="58">
        <f t="shared" si="20"/>
        <v>0</v>
      </c>
      <c r="O108" s="58">
        <f t="shared" si="16"/>
        <v>0</v>
      </c>
      <c r="P108" s="58">
        <f t="shared" si="17"/>
        <v>0</v>
      </c>
      <c r="Q108" s="58">
        <f t="shared" si="21"/>
        <v>0</v>
      </c>
      <c r="R108" s="58">
        <f t="shared" si="18"/>
        <v>0</v>
      </c>
      <c r="S108" s="57">
        <f t="shared" si="19"/>
        <v>0</v>
      </c>
      <c r="T108" s="57">
        <f>IF(SUM(L$35:L107)&lt;W$10,IF(SUM(L$35:L108)&lt;W$10,0,(SUM(L$35:L108)-W$10)),L108)</f>
        <v>0</v>
      </c>
      <c r="V108"/>
      <c r="W108"/>
      <c r="Y108"/>
      <c r="Z108"/>
      <c r="AA108"/>
      <c r="AB108"/>
      <c r="AC108"/>
      <c r="AD108"/>
      <c r="AE108"/>
      <c r="AF108"/>
      <c r="AG108"/>
    </row>
    <row r="109" spans="1:33" x14ac:dyDescent="0.25">
      <c r="A109" s="190"/>
      <c r="B109" s="48" t="s">
        <v>58</v>
      </c>
      <c r="C109" s="49">
        <f>+C107</f>
        <v>2032</v>
      </c>
      <c r="D109" s="49">
        <v>75</v>
      </c>
      <c r="E109" s="49">
        <f t="shared" si="14"/>
        <v>0.6797252298148958</v>
      </c>
      <c r="F109" s="49">
        <f t="shared" si="15"/>
        <v>0.69222356895837045</v>
      </c>
      <c r="G109" s="191"/>
      <c r="H109" s="49"/>
      <c r="I109" s="191"/>
      <c r="J109" s="49"/>
      <c r="K109" s="51"/>
      <c r="L109" s="51"/>
      <c r="M109" s="58">
        <f>IF(SUM(M$35:M108)=K$33,0,IF(SUM(L$35:L109)&lt;$W$10,L109,K$33-SUM(L$35:L108)))</f>
        <v>0</v>
      </c>
      <c r="N109" s="58">
        <f t="shared" si="20"/>
        <v>0</v>
      </c>
      <c r="O109" s="58">
        <f t="shared" si="16"/>
        <v>0</v>
      </c>
      <c r="P109" s="58">
        <f t="shared" si="17"/>
        <v>0</v>
      </c>
      <c r="Q109" s="58">
        <f t="shared" si="21"/>
        <v>0</v>
      </c>
      <c r="R109" s="58">
        <f t="shared" si="18"/>
        <v>0</v>
      </c>
      <c r="S109" s="57">
        <f t="shared" si="19"/>
        <v>0</v>
      </c>
      <c r="T109" s="57">
        <f>IF(SUM(L$35:L108)&lt;W$10,IF(SUM(L$35:L109)&lt;W$10,0,(SUM(L$35:L109)-W$10)),L109)</f>
        <v>0</v>
      </c>
      <c r="V109"/>
      <c r="W109"/>
      <c r="Y109"/>
      <c r="Z109"/>
      <c r="AA109"/>
      <c r="AB109"/>
      <c r="AC109"/>
      <c r="AD109"/>
      <c r="AE109"/>
      <c r="AF109"/>
      <c r="AG109"/>
    </row>
    <row r="110" spans="1:33" x14ac:dyDescent="0.25">
      <c r="A110" s="190"/>
      <c r="B110" s="48" t="s">
        <v>59</v>
      </c>
      <c r="C110" s="49">
        <f>+C107</f>
        <v>2032</v>
      </c>
      <c r="D110" s="49">
        <v>76</v>
      </c>
      <c r="E110" s="49">
        <f t="shared" si="14"/>
        <v>0.67488294468676824</v>
      </c>
      <c r="F110" s="49">
        <f t="shared" si="15"/>
        <v>0.69222356895837045</v>
      </c>
      <c r="G110" s="191"/>
      <c r="H110" s="49"/>
      <c r="I110" s="191"/>
      <c r="J110" s="49"/>
      <c r="K110" s="51"/>
      <c r="L110" s="51"/>
      <c r="M110" s="58">
        <f>IF(SUM(M$35:M109)=K$33,0,IF(SUM(L$35:L110)&lt;$W$10,L110,K$33-SUM(L$35:L109)))</f>
        <v>0</v>
      </c>
      <c r="N110" s="58">
        <f t="shared" si="20"/>
        <v>0</v>
      </c>
      <c r="O110" s="58">
        <f t="shared" si="16"/>
        <v>0</v>
      </c>
      <c r="P110" s="58">
        <f t="shared" si="17"/>
        <v>0</v>
      </c>
      <c r="Q110" s="58">
        <f t="shared" si="21"/>
        <v>0</v>
      </c>
      <c r="R110" s="58">
        <f t="shared" si="18"/>
        <v>0</v>
      </c>
      <c r="S110" s="57">
        <f t="shared" si="19"/>
        <v>0</v>
      </c>
      <c r="T110" s="57">
        <f>IF(SUM(L$35:L109)&lt;W$10,IF(SUM(L$35:L110)&lt;W$10,0,(SUM(L$35:L110)-W$10)),L110)</f>
        <v>0</v>
      </c>
      <c r="V110"/>
      <c r="W110"/>
      <c r="Y110"/>
      <c r="Z110"/>
      <c r="AA110"/>
      <c r="AB110"/>
      <c r="AC110"/>
      <c r="AD110"/>
      <c r="AE110"/>
      <c r="AF110"/>
      <c r="AG110"/>
    </row>
    <row r="111" spans="1:33" x14ac:dyDescent="0.25">
      <c r="A111" s="190">
        <v>2033</v>
      </c>
      <c r="B111" s="48" t="s">
        <v>56</v>
      </c>
      <c r="C111" s="49">
        <f>+A111</f>
        <v>2033</v>
      </c>
      <c r="D111" s="49">
        <v>77</v>
      </c>
      <c r="E111" s="49">
        <f t="shared" si="14"/>
        <v>0.67007515544644014</v>
      </c>
      <c r="F111" s="49">
        <f t="shared" si="15"/>
        <v>0.67291102260947833</v>
      </c>
      <c r="G111" s="191"/>
      <c r="H111" s="58">
        <f>+G111*F111</f>
        <v>0</v>
      </c>
      <c r="I111" s="191"/>
      <c r="J111" s="58">
        <f>+I111*F111</f>
        <v>0</v>
      </c>
      <c r="K111" s="51"/>
      <c r="L111" s="51"/>
      <c r="M111" s="58">
        <f>IF(SUM(M$35:M110)=K$33,0,IF(SUM(L$35:L111)&lt;$W$10,L111,K$33-SUM(L$35:L110)))</f>
        <v>0</v>
      </c>
      <c r="N111" s="58">
        <f t="shared" si="20"/>
        <v>0</v>
      </c>
      <c r="O111" s="58">
        <f t="shared" si="16"/>
        <v>0</v>
      </c>
      <c r="P111" s="58">
        <f t="shared" si="17"/>
        <v>0</v>
      </c>
      <c r="Q111" s="58">
        <f t="shared" si="21"/>
        <v>0</v>
      </c>
      <c r="R111" s="58">
        <f t="shared" si="18"/>
        <v>0</v>
      </c>
      <c r="S111" s="57">
        <f t="shared" si="19"/>
        <v>0</v>
      </c>
      <c r="T111" s="57">
        <f>IF(SUM(L$35:L110)&lt;W$10,IF(SUM(L$35:L111)&lt;W$10,0,(SUM(L$35:L111)-W$10)),L111)</f>
        <v>0</v>
      </c>
      <c r="V111">
        <f>SUM(T111:T114)</f>
        <v>0</v>
      </c>
      <c r="W111">
        <f>+V111*F111</f>
        <v>0</v>
      </c>
      <c r="Y111">
        <f>+X111*F111</f>
        <v>0</v>
      </c>
      <c r="Z111"/>
      <c r="AA111"/>
      <c r="AB111"/>
      <c r="AC111"/>
      <c r="AD111"/>
      <c r="AE111"/>
      <c r="AF111"/>
      <c r="AG111"/>
    </row>
    <row r="112" spans="1:33" x14ac:dyDescent="0.25">
      <c r="A112" s="190"/>
      <c r="B112" s="48" t="s">
        <v>57</v>
      </c>
      <c r="C112" s="49">
        <f>+C111</f>
        <v>2033</v>
      </c>
      <c r="D112" s="49">
        <v>78</v>
      </c>
      <c r="E112" s="49">
        <f t="shared" si="14"/>
        <v>0.66530161634913521</v>
      </c>
      <c r="F112" s="49">
        <f t="shared" si="15"/>
        <v>0.67291102260947833</v>
      </c>
      <c r="G112" s="191"/>
      <c r="H112" s="49"/>
      <c r="I112" s="191"/>
      <c r="J112" s="49"/>
      <c r="K112" s="51"/>
      <c r="L112" s="51"/>
      <c r="M112" s="58">
        <f>IF(SUM(M$35:M111)=K$33,0,IF(SUM(L$35:L112)&lt;$W$10,L112,K$33-SUM(L$35:L111)))</f>
        <v>0</v>
      </c>
      <c r="N112" s="58">
        <f t="shared" si="20"/>
        <v>0</v>
      </c>
      <c r="O112" s="58">
        <f t="shared" si="16"/>
        <v>0</v>
      </c>
      <c r="P112" s="58">
        <f t="shared" si="17"/>
        <v>0</v>
      </c>
      <c r="Q112" s="58">
        <f t="shared" si="21"/>
        <v>0</v>
      </c>
      <c r="R112" s="58">
        <f t="shared" si="18"/>
        <v>0</v>
      </c>
      <c r="S112" s="57">
        <f t="shared" si="19"/>
        <v>0</v>
      </c>
      <c r="T112" s="57">
        <f>IF(SUM(L$35:L111)&lt;W$10,IF(SUM(L$35:L112)&lt;W$10,0,(SUM(L$35:L112)-W$10)),L112)</f>
        <v>0</v>
      </c>
      <c r="V112"/>
      <c r="W112"/>
      <c r="Y112"/>
      <c r="Z112"/>
      <c r="AA112"/>
      <c r="AB112"/>
      <c r="AC112"/>
      <c r="AD112"/>
      <c r="AE112"/>
      <c r="AF112"/>
      <c r="AG112"/>
    </row>
    <row r="113" spans="1:33" x14ac:dyDescent="0.25">
      <c r="A113" s="190"/>
      <c r="B113" s="48" t="s">
        <v>58</v>
      </c>
      <c r="C113" s="49">
        <f>+C111</f>
        <v>2033</v>
      </c>
      <c r="D113" s="49">
        <v>79</v>
      </c>
      <c r="E113" s="49">
        <f t="shared" si="14"/>
        <v>0.66056208340073497</v>
      </c>
      <c r="F113" s="49">
        <f t="shared" si="15"/>
        <v>0.67291102260947833</v>
      </c>
      <c r="G113" s="191"/>
      <c r="H113" s="49"/>
      <c r="I113" s="191"/>
      <c r="J113" s="49"/>
      <c r="K113" s="51"/>
      <c r="L113" s="51"/>
      <c r="M113" s="58">
        <f>IF(SUM(M$35:M112)=K$33,0,IF(SUM(L$35:L113)&lt;$W$10,L113,K$33-SUM(L$35:L112)))</f>
        <v>0</v>
      </c>
      <c r="N113" s="58">
        <f t="shared" si="20"/>
        <v>0</v>
      </c>
      <c r="O113" s="58">
        <f t="shared" si="16"/>
        <v>0</v>
      </c>
      <c r="P113" s="58">
        <f t="shared" si="17"/>
        <v>0</v>
      </c>
      <c r="Q113" s="58">
        <f t="shared" si="21"/>
        <v>0</v>
      </c>
      <c r="R113" s="58">
        <f t="shared" si="18"/>
        <v>0</v>
      </c>
      <c r="S113" s="57">
        <f t="shared" si="19"/>
        <v>0</v>
      </c>
      <c r="T113" s="57">
        <f>IF(SUM(L$35:L112)&lt;W$10,IF(SUM(L$35:L113)&lt;W$10,0,(SUM(L$35:L113)-W$10)),L113)</f>
        <v>0</v>
      </c>
      <c r="V113"/>
      <c r="W113"/>
      <c r="Y113"/>
      <c r="Z113"/>
      <c r="AA113"/>
      <c r="AB113"/>
      <c r="AC113"/>
      <c r="AD113"/>
      <c r="AE113"/>
      <c r="AF113"/>
      <c r="AG113"/>
    </row>
    <row r="114" spans="1:33" x14ac:dyDescent="0.25">
      <c r="A114" s="190"/>
      <c r="B114" s="48" t="s">
        <v>59</v>
      </c>
      <c r="C114" s="49">
        <f>+C111</f>
        <v>2033</v>
      </c>
      <c r="D114" s="49">
        <v>80</v>
      </c>
      <c r="E114" s="49">
        <f t="shared" si="14"/>
        <v>0.65585631434530733</v>
      </c>
      <c r="F114" s="49">
        <f t="shared" si="15"/>
        <v>0.67291102260947833</v>
      </c>
      <c r="G114" s="191"/>
      <c r="H114" s="49"/>
      <c r="I114" s="191"/>
      <c r="J114" s="49"/>
      <c r="K114" s="51"/>
      <c r="L114" s="51"/>
      <c r="M114" s="58">
        <f>IF(SUM(M$35:M113)=K$33,0,IF(SUM(L$35:L114)&lt;$W$10,L114,K$33-SUM(L$35:L113)))</f>
        <v>0</v>
      </c>
      <c r="N114" s="58">
        <f t="shared" si="20"/>
        <v>0</v>
      </c>
      <c r="O114" s="58">
        <f t="shared" si="16"/>
        <v>0</v>
      </c>
      <c r="P114" s="58">
        <f t="shared" si="17"/>
        <v>0</v>
      </c>
      <c r="Q114" s="58">
        <f t="shared" si="21"/>
        <v>0</v>
      </c>
      <c r="R114" s="58">
        <f t="shared" si="18"/>
        <v>0</v>
      </c>
      <c r="S114" s="57">
        <f t="shared" si="19"/>
        <v>0</v>
      </c>
      <c r="T114" s="57">
        <f>IF(SUM(L$35:L113)&lt;W$10,IF(SUM(L$35:L114)&lt;W$10,0,(SUM(L$35:L114)-W$10)),L114)</f>
        <v>0</v>
      </c>
      <c r="V114"/>
      <c r="W114"/>
      <c r="Y114"/>
      <c r="Z114"/>
      <c r="AA114"/>
      <c r="AB114"/>
      <c r="AC114"/>
      <c r="AD114"/>
      <c r="AE114"/>
      <c r="AF114"/>
      <c r="AG114"/>
    </row>
    <row r="115" spans="1:33" x14ac:dyDescent="0.25">
      <c r="A115" s="190">
        <v>2034</v>
      </c>
      <c r="B115" s="48" t="s">
        <v>56</v>
      </c>
      <c r="C115" s="49">
        <f>+A115</f>
        <v>2034</v>
      </c>
      <c r="D115" s="49">
        <v>81</v>
      </c>
      <c r="E115" s="49">
        <f t="shared" si="14"/>
        <v>0.65118406865272394</v>
      </c>
      <c r="F115" s="49">
        <f t="shared" si="15"/>
        <v>0.65413728259889026</v>
      </c>
      <c r="G115" s="191"/>
      <c r="H115" s="58">
        <f>+G115*F115</f>
        <v>0</v>
      </c>
      <c r="I115" s="191"/>
      <c r="J115" s="58">
        <f>+I115*F115</f>
        <v>0</v>
      </c>
      <c r="K115" s="51"/>
      <c r="L115" s="51"/>
      <c r="M115" s="58">
        <f>IF(SUM(M$35:M114)=K$33,0,IF(SUM(L$35:L115)&lt;$W$10,L115,K$33-SUM(L$35:L114)))</f>
        <v>0</v>
      </c>
      <c r="N115" s="58">
        <f t="shared" si="20"/>
        <v>0</v>
      </c>
      <c r="O115" s="58">
        <f t="shared" si="16"/>
        <v>0</v>
      </c>
      <c r="P115" s="58">
        <f t="shared" si="17"/>
        <v>0</v>
      </c>
      <c r="Q115" s="58">
        <f t="shared" si="21"/>
        <v>0</v>
      </c>
      <c r="R115" s="58">
        <f t="shared" si="18"/>
        <v>0</v>
      </c>
      <c r="S115" s="57">
        <f t="shared" si="19"/>
        <v>0</v>
      </c>
      <c r="T115" s="57">
        <f>IF(SUM(L$35:L114)&lt;W$10,IF(SUM(L$35:L115)&lt;W$10,0,(SUM(L$35:L115)-W$10)),L115)</f>
        <v>0</v>
      </c>
      <c r="V115">
        <f>SUM(T115:T118)</f>
        <v>0</v>
      </c>
      <c r="W115">
        <f>+V115*F115</f>
        <v>0</v>
      </c>
      <c r="Y115">
        <f>+X115*F115</f>
        <v>0</v>
      </c>
      <c r="Z115"/>
      <c r="AA115"/>
      <c r="AB115"/>
      <c r="AC115"/>
      <c r="AD115"/>
      <c r="AE115"/>
      <c r="AF115"/>
      <c r="AG115"/>
    </row>
    <row r="116" spans="1:33" x14ac:dyDescent="0.25">
      <c r="A116" s="190"/>
      <c r="B116" s="48" t="s">
        <v>57</v>
      </c>
      <c r="C116" s="49">
        <f>+C115</f>
        <v>2034</v>
      </c>
      <c r="D116" s="49">
        <v>82</v>
      </c>
      <c r="E116" s="49">
        <f t="shared" si="14"/>
        <v>0.64654510750636585</v>
      </c>
      <c r="F116" s="49">
        <f t="shared" si="15"/>
        <v>0.65413728259889026</v>
      </c>
      <c r="G116" s="191"/>
      <c r="H116" s="49"/>
      <c r="I116" s="191"/>
      <c r="J116" s="49"/>
      <c r="K116" s="51"/>
      <c r="L116" s="51"/>
      <c r="M116" s="58">
        <f>IF(SUM(M$35:M115)=K$33,0,IF(SUM(L$35:L116)&lt;$W$10,L116,K$33-SUM(L$35:L115)))</f>
        <v>0</v>
      </c>
      <c r="N116" s="58">
        <f t="shared" si="20"/>
        <v>0</v>
      </c>
      <c r="O116" s="58">
        <f t="shared" si="16"/>
        <v>0</v>
      </c>
      <c r="P116" s="58">
        <f t="shared" si="17"/>
        <v>0</v>
      </c>
      <c r="Q116" s="58">
        <f t="shared" si="21"/>
        <v>0</v>
      </c>
      <c r="R116" s="58">
        <f t="shared" si="18"/>
        <v>0</v>
      </c>
      <c r="S116" s="57">
        <f t="shared" si="19"/>
        <v>0</v>
      </c>
      <c r="T116" s="57">
        <f>IF(SUM(L$35:L115)&lt;W$10,IF(SUM(L$35:L116)&lt;W$10,0,(SUM(L$35:L116)-W$10)),L116)</f>
        <v>0</v>
      </c>
      <c r="V116"/>
      <c r="W116"/>
      <c r="Y116"/>
      <c r="Z116"/>
      <c r="AA116"/>
      <c r="AB116"/>
      <c r="AC116"/>
      <c r="AD116"/>
      <c r="AE116"/>
      <c r="AF116"/>
      <c r="AG116"/>
    </row>
    <row r="117" spans="1:33" x14ac:dyDescent="0.25">
      <c r="A117" s="190"/>
      <c r="B117" s="48" t="s">
        <v>58</v>
      </c>
      <c r="C117" s="49">
        <f>+C115</f>
        <v>2034</v>
      </c>
      <c r="D117" s="49">
        <v>83</v>
      </c>
      <c r="E117" s="49">
        <f t="shared" si="14"/>
        <v>0.64193919379091602</v>
      </c>
      <c r="F117" s="49">
        <f t="shared" si="15"/>
        <v>0.65413728259889026</v>
      </c>
      <c r="G117" s="191"/>
      <c r="H117" s="49"/>
      <c r="I117" s="191"/>
      <c r="J117" s="49"/>
      <c r="K117" s="51"/>
      <c r="L117" s="51"/>
      <c r="M117" s="58">
        <f>IF(SUM(M$35:M116)=K$33,0,IF(SUM(L$35:L117)&lt;$W$10,L117,K$33-SUM(L$35:L116)))</f>
        <v>0</v>
      </c>
      <c r="N117" s="58">
        <f t="shared" si="20"/>
        <v>0</v>
      </c>
      <c r="O117" s="58">
        <f t="shared" si="16"/>
        <v>0</v>
      </c>
      <c r="P117" s="58">
        <f t="shared" si="17"/>
        <v>0</v>
      </c>
      <c r="Q117" s="58">
        <f t="shared" si="21"/>
        <v>0</v>
      </c>
      <c r="R117" s="58">
        <f t="shared" si="18"/>
        <v>0</v>
      </c>
      <c r="S117" s="57">
        <f t="shared" si="19"/>
        <v>0</v>
      </c>
      <c r="T117" s="57">
        <f>IF(SUM(L$35:L116)&lt;W$10,IF(SUM(L$35:L117)&lt;W$10,0,(SUM(L$35:L117)-W$10)),L117)</f>
        <v>0</v>
      </c>
      <c r="V117"/>
      <c r="W117"/>
      <c r="Y117"/>
      <c r="Z117"/>
      <c r="AA117"/>
      <c r="AB117"/>
      <c r="AC117"/>
      <c r="AD117"/>
      <c r="AE117"/>
      <c r="AF117"/>
      <c r="AG117"/>
    </row>
    <row r="118" spans="1:33" x14ac:dyDescent="0.25">
      <c r="A118" s="190"/>
      <c r="B118" s="48" t="s">
        <v>59</v>
      </c>
      <c r="C118" s="49">
        <f>+C115</f>
        <v>2034</v>
      </c>
      <c r="D118" s="49">
        <v>84</v>
      </c>
      <c r="E118" s="49">
        <f t="shared" si="14"/>
        <v>0.63736609208024042</v>
      </c>
      <c r="F118" s="49">
        <f t="shared" si="15"/>
        <v>0.65413728259889026</v>
      </c>
      <c r="G118" s="191"/>
      <c r="H118" s="49"/>
      <c r="I118" s="191"/>
      <c r="J118" s="49"/>
      <c r="K118" s="51"/>
      <c r="L118" s="51"/>
      <c r="M118" s="58">
        <f>IF(SUM(M$35:M117)=K$33,0,IF(SUM(L$35:L118)&lt;$W$10,L118,K$33-SUM(L$35:L117)))</f>
        <v>0</v>
      </c>
      <c r="N118" s="58">
        <f t="shared" si="20"/>
        <v>0</v>
      </c>
      <c r="O118" s="58">
        <f t="shared" si="16"/>
        <v>0</v>
      </c>
      <c r="P118" s="58">
        <f t="shared" si="17"/>
        <v>0</v>
      </c>
      <c r="Q118" s="58">
        <f t="shared" si="21"/>
        <v>0</v>
      </c>
      <c r="R118" s="58">
        <f t="shared" si="18"/>
        <v>0</v>
      </c>
      <c r="S118" s="57">
        <f t="shared" si="19"/>
        <v>0</v>
      </c>
      <c r="T118" s="57">
        <f>IF(SUM(L$35:L117)&lt;W$10,IF(SUM(L$35:L118)&lt;W$10,0,(SUM(L$35:L118)-W$10)),L118)</f>
        <v>0</v>
      </c>
      <c r="V118"/>
      <c r="W118"/>
      <c r="Y118"/>
      <c r="Z118"/>
      <c r="AA118"/>
      <c r="AB118"/>
      <c r="AC118"/>
      <c r="AD118"/>
      <c r="AE118"/>
      <c r="AF118"/>
      <c r="AG118"/>
    </row>
    <row r="119" spans="1:33" x14ac:dyDescent="0.25">
      <c r="A119" s="190">
        <v>2035</v>
      </c>
      <c r="B119" s="48" t="s">
        <v>56</v>
      </c>
      <c r="C119" s="49">
        <f>+A119</f>
        <v>2035</v>
      </c>
      <c r="D119" s="49">
        <v>85</v>
      </c>
      <c r="E119" s="49">
        <f t="shared" si="14"/>
        <v>0.63282556862535355</v>
      </c>
      <c r="F119" s="49">
        <f t="shared" si="15"/>
        <v>0.63588731661212228</v>
      </c>
      <c r="G119" s="191"/>
      <c r="H119" s="58">
        <f>+G119*F119</f>
        <v>0</v>
      </c>
      <c r="I119" s="191"/>
      <c r="J119" s="58">
        <f>+I119*F119</f>
        <v>0</v>
      </c>
      <c r="K119" s="51"/>
      <c r="L119" s="51"/>
      <c r="M119" s="58">
        <f>IF(SUM(M$35:M118)=K$33,0,IF(SUM(L$35:L119)&lt;$W$10,L119,K$33-SUM(L$35:L118)))</f>
        <v>0</v>
      </c>
      <c r="N119" s="58">
        <f t="shared" si="20"/>
        <v>0</v>
      </c>
      <c r="O119" s="58">
        <f t="shared" si="16"/>
        <v>0</v>
      </c>
      <c r="P119" s="58">
        <f t="shared" si="17"/>
        <v>0</v>
      </c>
      <c r="Q119" s="58">
        <f t="shared" si="21"/>
        <v>0</v>
      </c>
      <c r="R119" s="58">
        <f t="shared" si="18"/>
        <v>0</v>
      </c>
      <c r="S119" s="57">
        <f t="shared" si="19"/>
        <v>0</v>
      </c>
      <c r="T119" s="57">
        <f>IF(SUM(L$35:L118)&lt;W$10,IF(SUM(L$35:L119)&lt;W$10,0,(SUM(L$35:L119)-W$10)),L119)</f>
        <v>0</v>
      </c>
      <c r="V119">
        <f>SUM(T119:T122)</f>
        <v>0</v>
      </c>
      <c r="W119">
        <f>+V119*F119</f>
        <v>0</v>
      </c>
      <c r="Y119">
        <f>+X119*F119</f>
        <v>0</v>
      </c>
      <c r="Z119"/>
      <c r="AA119"/>
      <c r="AB119"/>
      <c r="AC119"/>
      <c r="AD119"/>
      <c r="AE119"/>
      <c r="AF119"/>
      <c r="AG119"/>
    </row>
    <row r="120" spans="1:33" x14ac:dyDescent="0.25">
      <c r="A120" s="190"/>
      <c r="B120" s="48" t="s">
        <v>57</v>
      </c>
      <c r="C120" s="49">
        <f>+C119</f>
        <v>2035</v>
      </c>
      <c r="D120" s="49">
        <v>86</v>
      </c>
      <c r="E120" s="49">
        <f t="shared" si="14"/>
        <v>0.62831739134247122</v>
      </c>
      <c r="F120" s="49">
        <f t="shared" si="15"/>
        <v>0.63588731661212228</v>
      </c>
      <c r="G120" s="191"/>
      <c r="H120" s="49"/>
      <c r="I120" s="191"/>
      <c r="J120" s="49"/>
      <c r="K120" s="51"/>
      <c r="L120" s="51"/>
      <c r="M120" s="58">
        <f>IF(SUM(M$35:M119)=K$33,0,IF(SUM(L$35:L120)&lt;$W$10,L120,K$33-SUM(L$35:L119)))</f>
        <v>0</v>
      </c>
      <c r="N120" s="58">
        <f t="shared" si="20"/>
        <v>0</v>
      </c>
      <c r="O120" s="58">
        <f t="shared" si="16"/>
        <v>0</v>
      </c>
      <c r="P120" s="58">
        <f t="shared" si="17"/>
        <v>0</v>
      </c>
      <c r="Q120" s="58">
        <f t="shared" si="21"/>
        <v>0</v>
      </c>
      <c r="R120" s="58">
        <f t="shared" si="18"/>
        <v>0</v>
      </c>
      <c r="S120" s="57">
        <f t="shared" si="19"/>
        <v>0</v>
      </c>
      <c r="T120" s="57">
        <f>IF(SUM(L$35:L119)&lt;W$10,IF(SUM(L$35:L120)&lt;W$10,0,(SUM(L$35:L120)-W$10)),L120)</f>
        <v>0</v>
      </c>
      <c r="V120"/>
      <c r="W120"/>
      <c r="Y120"/>
      <c r="Z120"/>
      <c r="AA120"/>
      <c r="AB120"/>
      <c r="AC120"/>
      <c r="AD120"/>
      <c r="AE120"/>
      <c r="AF120"/>
      <c r="AG120"/>
    </row>
    <row r="121" spans="1:33" x14ac:dyDescent="0.25">
      <c r="A121" s="190"/>
      <c r="B121" s="48" t="s">
        <v>58</v>
      </c>
      <c r="C121" s="49">
        <f>+C119</f>
        <v>2035</v>
      </c>
      <c r="D121" s="49">
        <v>87</v>
      </c>
      <c r="E121" s="49">
        <f t="shared" si="14"/>
        <v>0.62384132980114815</v>
      </c>
      <c r="F121" s="49">
        <f t="shared" si="15"/>
        <v>0.63588731661212228</v>
      </c>
      <c r="G121" s="191"/>
      <c r="H121" s="49"/>
      <c r="I121" s="191"/>
      <c r="J121" s="49"/>
      <c r="K121" s="51"/>
      <c r="L121" s="51"/>
      <c r="M121" s="58">
        <f>IF(SUM(M$35:M120)=K$33,0,IF(SUM(L$35:L121)&lt;$W$10,L121,K$33-SUM(L$35:L120)))</f>
        <v>0</v>
      </c>
      <c r="N121" s="58">
        <f t="shared" si="20"/>
        <v>0</v>
      </c>
      <c r="O121" s="58">
        <f t="shared" si="16"/>
        <v>0</v>
      </c>
      <c r="P121" s="58">
        <f t="shared" si="17"/>
        <v>0</v>
      </c>
      <c r="Q121" s="58">
        <f t="shared" si="21"/>
        <v>0</v>
      </c>
      <c r="R121" s="58">
        <f t="shared" si="18"/>
        <v>0</v>
      </c>
      <c r="S121" s="57">
        <f t="shared" si="19"/>
        <v>0</v>
      </c>
      <c r="T121" s="57">
        <f>IF(SUM(L$35:L120)&lt;W$10,IF(SUM(L$35:L121)&lt;W$10,0,(SUM(L$35:L121)-W$10)),L121)</f>
        <v>0</v>
      </c>
      <c r="V121"/>
      <c r="W121"/>
      <c r="Y121"/>
      <c r="Z121"/>
      <c r="AA121"/>
      <c r="AB121"/>
      <c r="AC121"/>
      <c r="AD121"/>
      <c r="AE121"/>
      <c r="AF121"/>
      <c r="AG121"/>
    </row>
    <row r="122" spans="1:33" x14ac:dyDescent="0.25">
      <c r="A122" s="190"/>
      <c r="B122" s="48" t="s">
        <v>59</v>
      </c>
      <c r="C122" s="49">
        <f>+C119</f>
        <v>2035</v>
      </c>
      <c r="D122" s="49">
        <v>88</v>
      </c>
      <c r="E122" s="49">
        <f t="shared" si="14"/>
        <v>0.6193971552124985</v>
      </c>
      <c r="F122" s="49">
        <f t="shared" si="15"/>
        <v>0.63588731661212228</v>
      </c>
      <c r="G122" s="191"/>
      <c r="H122" s="49"/>
      <c r="I122" s="191"/>
      <c r="J122" s="49"/>
      <c r="K122" s="51"/>
      <c r="L122" s="51"/>
      <c r="M122" s="58">
        <f>IF(SUM(M$35:M121)=K$33,0,IF(SUM(L$35:L122)&lt;$W$10,L122,K$33-SUM(L$35:L121)))</f>
        <v>0</v>
      </c>
      <c r="N122" s="58">
        <f t="shared" si="20"/>
        <v>0</v>
      </c>
      <c r="O122" s="58">
        <f t="shared" si="16"/>
        <v>0</v>
      </c>
      <c r="P122" s="58">
        <f t="shared" si="17"/>
        <v>0</v>
      </c>
      <c r="Q122" s="58">
        <f t="shared" si="21"/>
        <v>0</v>
      </c>
      <c r="R122" s="58">
        <f t="shared" si="18"/>
        <v>0</v>
      </c>
      <c r="S122" s="57">
        <f t="shared" si="19"/>
        <v>0</v>
      </c>
      <c r="T122" s="57">
        <f>IF(SUM(L$35:L121)&lt;W$10,IF(SUM(L$35:L122)&lt;W$10,0,(SUM(L$35:L122)-W$10)),L122)</f>
        <v>0</v>
      </c>
      <c r="V122"/>
      <c r="W122"/>
      <c r="Y122"/>
      <c r="Z122"/>
      <c r="AA122"/>
      <c r="AB122"/>
      <c r="AC122"/>
      <c r="AD122"/>
      <c r="AE122"/>
      <c r="AF122"/>
      <c r="AG122"/>
    </row>
    <row r="123" spans="1:33" x14ac:dyDescent="0.25">
      <c r="A123" s="190">
        <v>2036</v>
      </c>
      <c r="B123" s="48" t="s">
        <v>56</v>
      </c>
      <c r="C123" s="49">
        <f>+A123</f>
        <v>2036</v>
      </c>
      <c r="D123" s="49">
        <v>89</v>
      </c>
      <c r="E123" s="49">
        <f t="shared" si="14"/>
        <v>0.61498464041750289</v>
      </c>
      <c r="F123" s="49">
        <f t="shared" si="15"/>
        <v>0.61814651172559765</v>
      </c>
      <c r="G123" s="191"/>
      <c r="H123" s="58">
        <f>+G123*F123</f>
        <v>0</v>
      </c>
      <c r="I123" s="191"/>
      <c r="J123" s="58">
        <f>+I123*F123</f>
        <v>0</v>
      </c>
      <c r="K123" s="51"/>
      <c r="L123" s="51"/>
      <c r="M123" s="58">
        <f>IF(SUM(M$35:M122)=K$33,0,IF(SUM(L$35:L123)&lt;$W$10,L123,K$33-SUM(L$35:L122)))</f>
        <v>0</v>
      </c>
      <c r="N123" s="58">
        <f t="shared" ref="N123:N134" si="22">+N122+K123-M122</f>
        <v>0</v>
      </c>
      <c r="O123" s="58">
        <f t="shared" si="16"/>
        <v>0</v>
      </c>
      <c r="P123" s="58">
        <f t="shared" si="17"/>
        <v>0</v>
      </c>
      <c r="Q123" s="58">
        <f t="shared" ref="Q123:Q134" si="23">+P123-O123</f>
        <v>0</v>
      </c>
      <c r="R123" s="58">
        <f t="shared" ref="R123:R134" si="24">+Q123*E123</f>
        <v>0</v>
      </c>
      <c r="S123" s="57">
        <f t="shared" si="19"/>
        <v>0</v>
      </c>
      <c r="T123" s="57">
        <f>IF(SUM(L$35:L122)&lt;W$10,IF(SUM(L$35:L123)&lt;W$10,0,(SUM(L$35:L123)-W$10)),L123)</f>
        <v>0</v>
      </c>
      <c r="V123">
        <f>SUM(T123:T126)</f>
        <v>0</v>
      </c>
      <c r="W123">
        <f>+V123*F123</f>
        <v>0</v>
      </c>
      <c r="Y123">
        <f>+X123*F123</f>
        <v>0</v>
      </c>
      <c r="Z123"/>
      <c r="AA123"/>
      <c r="AB123"/>
      <c r="AC123"/>
      <c r="AD123"/>
      <c r="AE123"/>
      <c r="AF123"/>
      <c r="AG123"/>
    </row>
    <row r="124" spans="1:33" x14ac:dyDescent="0.25">
      <c r="A124" s="190"/>
      <c r="B124" s="48" t="s">
        <v>57</v>
      </c>
      <c r="C124" s="49">
        <f>+C123</f>
        <v>2036</v>
      </c>
      <c r="D124" s="49">
        <v>90</v>
      </c>
      <c r="E124" s="49">
        <f t="shared" si="14"/>
        <v>0.61060355987539694</v>
      </c>
      <c r="F124" s="49">
        <f t="shared" si="15"/>
        <v>0.61814651172559765</v>
      </c>
      <c r="G124" s="191"/>
      <c r="H124" s="49"/>
      <c r="I124" s="191"/>
      <c r="J124" s="49"/>
      <c r="K124" s="51"/>
      <c r="L124" s="51"/>
      <c r="M124" s="58">
        <f>IF(SUM(M$35:M123)=K$33,0,IF(SUM(L$35:L124)&lt;$W$10,L124,K$33-SUM(L$35:L123)))</f>
        <v>0</v>
      </c>
      <c r="N124" s="58">
        <f t="shared" si="22"/>
        <v>0</v>
      </c>
      <c r="O124" s="58">
        <f t="shared" si="16"/>
        <v>0</v>
      </c>
      <c r="P124" s="58">
        <f t="shared" si="17"/>
        <v>0</v>
      </c>
      <c r="Q124" s="58">
        <f t="shared" si="23"/>
        <v>0</v>
      </c>
      <c r="R124" s="58">
        <f t="shared" si="24"/>
        <v>0</v>
      </c>
      <c r="S124" s="57">
        <f t="shared" si="19"/>
        <v>0</v>
      </c>
      <c r="T124" s="57">
        <f>IF(SUM(L$35:L123)&lt;W$10,IF(SUM(L$35:L124)&lt;W$10,0,(SUM(L$35:L124)-W$10)),L124)</f>
        <v>0</v>
      </c>
      <c r="V124"/>
      <c r="W124"/>
      <c r="Y124"/>
      <c r="Z124"/>
      <c r="AA124"/>
      <c r="AB124"/>
      <c r="AC124"/>
      <c r="AD124"/>
      <c r="AE124"/>
      <c r="AF124"/>
      <c r="AG124"/>
    </row>
    <row r="125" spans="1:33" x14ac:dyDescent="0.25">
      <c r="A125" s="190"/>
      <c r="B125" s="48" t="s">
        <v>58</v>
      </c>
      <c r="C125" s="49">
        <f>+C123</f>
        <v>2036</v>
      </c>
      <c r="D125" s="49">
        <v>91</v>
      </c>
      <c r="E125" s="49">
        <f t="shared" si="14"/>
        <v>0.60625368965214277</v>
      </c>
      <c r="F125" s="49">
        <f t="shared" si="15"/>
        <v>0.61814651172559765</v>
      </c>
      <c r="G125" s="191"/>
      <c r="H125" s="49"/>
      <c r="I125" s="191"/>
      <c r="J125" s="49"/>
      <c r="K125" s="51"/>
      <c r="L125" s="51"/>
      <c r="M125" s="58">
        <f>IF(SUM(M$35:M124)=K$33,0,IF(SUM(L$35:L125)&lt;$W$10,L125,K$33-SUM(L$35:L124)))</f>
        <v>0</v>
      </c>
      <c r="N125" s="58">
        <f t="shared" si="22"/>
        <v>0</v>
      </c>
      <c r="O125" s="58">
        <f t="shared" si="16"/>
        <v>0</v>
      </c>
      <c r="P125" s="58">
        <f t="shared" si="17"/>
        <v>0</v>
      </c>
      <c r="Q125" s="58">
        <f t="shared" si="23"/>
        <v>0</v>
      </c>
      <c r="R125" s="58">
        <f t="shared" si="24"/>
        <v>0</v>
      </c>
      <c r="S125" s="57">
        <f t="shared" si="19"/>
        <v>0</v>
      </c>
      <c r="T125" s="57">
        <f>IF(SUM(L$35:L124)&lt;W$10,IF(SUM(L$35:L125)&lt;W$10,0,(SUM(L$35:L125)-W$10)),L125)</f>
        <v>0</v>
      </c>
      <c r="V125"/>
      <c r="W125"/>
      <c r="Y125"/>
      <c r="Z125"/>
      <c r="AA125"/>
      <c r="AB125"/>
      <c r="AC125"/>
      <c r="AD125"/>
      <c r="AE125"/>
      <c r="AF125"/>
      <c r="AG125"/>
    </row>
    <row r="126" spans="1:33" x14ac:dyDescent="0.25">
      <c r="A126" s="190"/>
      <c r="B126" s="48" t="s">
        <v>59</v>
      </c>
      <c r="C126" s="49">
        <f>+C123</f>
        <v>2036</v>
      </c>
      <c r="D126" s="49">
        <v>92</v>
      </c>
      <c r="E126" s="49">
        <f t="shared" si="14"/>
        <v>0.60193480740898342</v>
      </c>
      <c r="F126" s="49">
        <f t="shared" si="15"/>
        <v>0.61814651172559765</v>
      </c>
      <c r="G126" s="191"/>
      <c r="H126" s="49"/>
      <c r="I126" s="191"/>
      <c r="J126" s="49"/>
      <c r="K126" s="51"/>
      <c r="L126" s="51"/>
      <c r="M126" s="58">
        <f>IF(SUM(M$35:M125)=K$33,0,IF(SUM(L$35:L126)&lt;$W$10,L126,K$33-SUM(L$35:L125)))</f>
        <v>0</v>
      </c>
      <c r="N126" s="58">
        <f t="shared" si="22"/>
        <v>0</v>
      </c>
      <c r="O126" s="58">
        <f t="shared" si="16"/>
        <v>0</v>
      </c>
      <c r="P126" s="58">
        <f t="shared" si="17"/>
        <v>0</v>
      </c>
      <c r="Q126" s="58">
        <f t="shared" si="23"/>
        <v>0</v>
      </c>
      <c r="R126" s="58">
        <f t="shared" si="24"/>
        <v>0</v>
      </c>
      <c r="S126" s="57">
        <f t="shared" si="19"/>
        <v>0</v>
      </c>
      <c r="T126" s="57">
        <f>IF(SUM(L$35:L125)&lt;W$10,IF(SUM(L$35:L126)&lt;W$10,0,(SUM(L$35:L126)-W$10)),L126)</f>
        <v>0</v>
      </c>
      <c r="V126"/>
      <c r="W126"/>
      <c r="Y126"/>
      <c r="Z126"/>
      <c r="AA126"/>
      <c r="AB126"/>
      <c r="AC126"/>
      <c r="AD126"/>
      <c r="AE126"/>
      <c r="AF126"/>
      <c r="AG126"/>
    </row>
    <row r="127" spans="1:33" x14ac:dyDescent="0.25">
      <c r="A127" s="190">
        <v>2037</v>
      </c>
      <c r="B127" s="48" t="s">
        <v>56</v>
      </c>
      <c r="C127" s="49">
        <f>+A127</f>
        <v>2037</v>
      </c>
      <c r="D127" s="49">
        <v>93</v>
      </c>
      <c r="E127" s="49">
        <f t="shared" si="14"/>
        <v>0.59764669239107737</v>
      </c>
      <c r="F127" s="49">
        <f t="shared" si="15"/>
        <v>0.60090066270593723</v>
      </c>
      <c r="G127" s="191"/>
      <c r="H127" s="58">
        <f>+G127*F127</f>
        <v>0</v>
      </c>
      <c r="I127" s="191"/>
      <c r="J127" s="58">
        <f>+I127*F127</f>
        <v>0</v>
      </c>
      <c r="K127" s="51"/>
      <c r="L127" s="51"/>
      <c r="M127" s="58">
        <f>IF(SUM(M$35:M126)=K$33,0,IF(SUM(L$35:L127)&lt;$W$10,L127,K$33-SUM(L$35:L126)))</f>
        <v>0</v>
      </c>
      <c r="N127" s="58">
        <f t="shared" si="22"/>
        <v>0</v>
      </c>
      <c r="O127" s="58">
        <f t="shared" si="16"/>
        <v>0</v>
      </c>
      <c r="P127" s="58">
        <f t="shared" si="17"/>
        <v>0</v>
      </c>
      <c r="Q127" s="58">
        <f t="shared" si="23"/>
        <v>0</v>
      </c>
      <c r="R127" s="58">
        <f t="shared" si="24"/>
        <v>0</v>
      </c>
      <c r="S127" s="57">
        <f t="shared" si="19"/>
        <v>0</v>
      </c>
      <c r="T127" s="57">
        <f>IF(SUM(L$35:L126)&lt;W$10,IF(SUM(L$35:L127)&lt;W$10,0,(SUM(L$35:L127)-W$10)),L127)</f>
        <v>0</v>
      </c>
      <c r="V127">
        <f>SUM(T127:T130)</f>
        <v>0</v>
      </c>
      <c r="W127">
        <f>+V127*F127</f>
        <v>0</v>
      </c>
      <c r="Y127">
        <f>+X127*F127</f>
        <v>0</v>
      </c>
      <c r="Z127"/>
      <c r="AA127"/>
      <c r="AB127"/>
      <c r="AC127"/>
      <c r="AD127"/>
      <c r="AE127"/>
      <c r="AF127"/>
      <c r="AG127"/>
    </row>
    <row r="128" spans="1:33" x14ac:dyDescent="0.25">
      <c r="A128" s="190"/>
      <c r="B128" s="48" t="s">
        <v>57</v>
      </c>
      <c r="C128" s="49">
        <f>+C127</f>
        <v>2037</v>
      </c>
      <c r="D128" s="49">
        <v>94</v>
      </c>
      <c r="E128" s="49">
        <f t="shared" si="14"/>
        <v>0.59338912541621613</v>
      </c>
      <c r="F128" s="49">
        <f t="shared" si="15"/>
        <v>0.60090066270593723</v>
      </c>
      <c r="G128" s="191"/>
      <c r="H128" s="49"/>
      <c r="I128" s="191"/>
      <c r="J128" s="49"/>
      <c r="K128" s="51"/>
      <c r="L128" s="51"/>
      <c r="M128" s="58">
        <f>IF(SUM(M$35:M127)=K$33,0,IF(SUM(L$35:L128)&lt;$W$10,L128,K$33-SUM(L$35:L127)))</f>
        <v>0</v>
      </c>
      <c r="N128" s="58">
        <f t="shared" si="22"/>
        <v>0</v>
      </c>
      <c r="O128" s="58">
        <f t="shared" si="16"/>
        <v>0</v>
      </c>
      <c r="P128" s="58">
        <f t="shared" si="17"/>
        <v>0</v>
      </c>
      <c r="Q128" s="58">
        <f t="shared" si="23"/>
        <v>0</v>
      </c>
      <c r="R128" s="58">
        <f t="shared" si="24"/>
        <v>0</v>
      </c>
      <c r="S128" s="57">
        <f t="shared" si="19"/>
        <v>0</v>
      </c>
      <c r="T128" s="57">
        <f>IF(SUM(L$35:L127)&lt;W$10,IF(SUM(L$35:L128)&lt;W$10,0,(SUM(L$35:L128)-W$10)),L128)</f>
        <v>0</v>
      </c>
      <c r="V128"/>
      <c r="W128"/>
      <c r="Y128"/>
      <c r="Z128"/>
      <c r="AA128"/>
      <c r="AB128"/>
      <c r="AC128"/>
      <c r="AD128"/>
      <c r="AE128"/>
      <c r="AF128"/>
      <c r="AG128"/>
    </row>
    <row r="129" spans="1:33" x14ac:dyDescent="0.25">
      <c r="A129" s="190"/>
      <c r="B129" s="48" t="s">
        <v>58</v>
      </c>
      <c r="C129" s="49">
        <f>+C127</f>
        <v>2037</v>
      </c>
      <c r="D129" s="49">
        <v>95</v>
      </c>
      <c r="E129" s="49">
        <f t="shared" si="14"/>
        <v>0.58916188886361975</v>
      </c>
      <c r="F129" s="49">
        <f t="shared" si="15"/>
        <v>0.60090066270593723</v>
      </c>
      <c r="G129" s="191"/>
      <c r="H129" s="49"/>
      <c r="I129" s="191"/>
      <c r="J129" s="49"/>
      <c r="K129" s="51"/>
      <c r="L129" s="51"/>
      <c r="M129" s="58">
        <f>IF(SUM(M$35:M128)=K$33,0,IF(SUM(L$35:L129)&lt;$W$10,L129,K$33-SUM(L$35:L128)))</f>
        <v>0</v>
      </c>
      <c r="N129" s="58">
        <f t="shared" si="22"/>
        <v>0</v>
      </c>
      <c r="O129" s="58">
        <f t="shared" si="16"/>
        <v>0</v>
      </c>
      <c r="P129" s="58">
        <f t="shared" si="17"/>
        <v>0</v>
      </c>
      <c r="Q129" s="58">
        <f t="shared" si="23"/>
        <v>0</v>
      </c>
      <c r="R129" s="58">
        <f t="shared" si="24"/>
        <v>0</v>
      </c>
      <c r="S129" s="57">
        <f t="shared" si="19"/>
        <v>0</v>
      </c>
      <c r="T129" s="57">
        <f>IF(SUM(L$35:L128)&lt;W$10,IF(SUM(L$35:L129)&lt;W$10,0,(SUM(L$35:L129)-W$10)),L129)</f>
        <v>0</v>
      </c>
      <c r="V129"/>
      <c r="W129"/>
      <c r="Y129"/>
      <c r="Z129"/>
      <c r="AA129"/>
      <c r="AB129"/>
      <c r="AC129"/>
      <c r="AD129"/>
      <c r="AE129"/>
      <c r="AF129"/>
      <c r="AG129"/>
    </row>
    <row r="130" spans="1:33" x14ac:dyDescent="0.25">
      <c r="A130" s="190"/>
      <c r="B130" s="48" t="s">
        <v>59</v>
      </c>
      <c r="C130" s="49">
        <f>+C127</f>
        <v>2037</v>
      </c>
      <c r="D130" s="49">
        <v>96</v>
      </c>
      <c r="E130" s="49">
        <f t="shared" si="14"/>
        <v>0.58496476666281394</v>
      </c>
      <c r="F130" s="49">
        <f t="shared" si="15"/>
        <v>0.60090066270593723</v>
      </c>
      <c r="G130" s="191"/>
      <c r="H130" s="49"/>
      <c r="I130" s="191"/>
      <c r="J130" s="49"/>
      <c r="K130" s="51"/>
      <c r="L130" s="51"/>
      <c r="M130" s="58">
        <f>IF(SUM(M$35:M129)=K$33,0,IF(SUM(L$35:L130)&lt;$W$10,L130,K$33-SUM(L$35:L129)))</f>
        <v>0</v>
      </c>
      <c r="N130" s="58">
        <f t="shared" si="22"/>
        <v>0</v>
      </c>
      <c r="O130" s="58">
        <f t="shared" si="16"/>
        <v>0</v>
      </c>
      <c r="P130" s="58">
        <f t="shared" si="17"/>
        <v>0</v>
      </c>
      <c r="Q130" s="58">
        <f t="shared" si="23"/>
        <v>0</v>
      </c>
      <c r="R130" s="58">
        <f t="shared" si="24"/>
        <v>0</v>
      </c>
      <c r="S130" s="57">
        <f t="shared" si="19"/>
        <v>0</v>
      </c>
      <c r="T130" s="57">
        <f>IF(SUM(L$35:L129)&lt;W$10,IF(SUM(L$35:L130)&lt;W$10,0,(SUM(L$35:L130)-W$10)),L130)</f>
        <v>0</v>
      </c>
      <c r="V130"/>
      <c r="W130"/>
      <c r="Y130"/>
      <c r="Z130"/>
      <c r="AA130"/>
      <c r="AB130"/>
      <c r="AC130"/>
      <c r="AD130"/>
      <c r="AE130"/>
      <c r="AF130"/>
      <c r="AG130"/>
    </row>
    <row r="131" spans="1:33" x14ac:dyDescent="0.25">
      <c r="A131" s="190">
        <v>2038</v>
      </c>
      <c r="B131" s="48" t="s">
        <v>56</v>
      </c>
      <c r="C131" s="49">
        <f>+A131</f>
        <v>2038</v>
      </c>
      <c r="D131" s="49">
        <v>97</v>
      </c>
      <c r="E131" s="49">
        <f t="shared" ref="E131:E142" si="25">IF(D131&lt;$B$11,1,(1/(1+$K$17/4)^(D131-$B$11+1)))</f>
        <v>0.58079754428258634</v>
      </c>
      <c r="F131" s="49">
        <f t="shared" ref="F131:F142" si="26">IF(C131&lt;($B$9+1),1,(1/(1+$K$17)^(C131-$B$9)))</f>
        <v>0.58413596063569295</v>
      </c>
      <c r="G131" s="191"/>
      <c r="H131" s="58">
        <f>+G131*F131</f>
        <v>0</v>
      </c>
      <c r="I131" s="191"/>
      <c r="J131" s="58">
        <f>+I131*F131</f>
        <v>0</v>
      </c>
      <c r="K131" s="51"/>
      <c r="L131" s="51"/>
      <c r="M131" s="58">
        <f>IF(SUM(M$35:M130)=K$33,0,IF(SUM(L$35:L131)&lt;$W$10,L131,K$33-SUM(L$35:L130)))</f>
        <v>0</v>
      </c>
      <c r="N131" s="58">
        <f t="shared" si="22"/>
        <v>0</v>
      </c>
      <c r="O131" s="58">
        <f t="shared" ref="O131:O142" si="27">+N131*($K$21/4)</f>
        <v>0</v>
      </c>
      <c r="P131" s="58">
        <f t="shared" ref="P131:P142" si="28">+N131*($K$20/4)</f>
        <v>0</v>
      </c>
      <c r="Q131" s="58">
        <f t="shared" si="23"/>
        <v>0</v>
      </c>
      <c r="R131" s="58">
        <f t="shared" si="24"/>
        <v>0</v>
      </c>
      <c r="S131" s="57">
        <f t="shared" ref="S131:S142" si="29">+L131-T131</f>
        <v>0</v>
      </c>
      <c r="T131" s="57">
        <f>IF(SUM(L$35:L130)&lt;W$10,IF(SUM(L$35:L131)&lt;W$10,0,(SUM(L$35:L131)-W$10)),L131)</f>
        <v>0</v>
      </c>
      <c r="V131">
        <f>SUM(T131:T134)</f>
        <v>0</v>
      </c>
      <c r="W131">
        <f>+V131*F131</f>
        <v>0</v>
      </c>
      <c r="Y131">
        <f>+X131*F131</f>
        <v>0</v>
      </c>
      <c r="Z131"/>
      <c r="AA131"/>
      <c r="AB131"/>
      <c r="AC131"/>
      <c r="AD131"/>
      <c r="AE131"/>
      <c r="AF131"/>
      <c r="AG131"/>
    </row>
    <row r="132" spans="1:33" x14ac:dyDescent="0.25">
      <c r="A132" s="190"/>
      <c r="B132" s="48" t="s">
        <v>57</v>
      </c>
      <c r="C132" s="49">
        <f>+C131</f>
        <v>2038</v>
      </c>
      <c r="D132" s="49">
        <v>98</v>
      </c>
      <c r="E132" s="49">
        <f t="shared" si="25"/>
        <v>0.57666000872002032</v>
      </c>
      <c r="F132" s="49">
        <f t="shared" si="26"/>
        <v>0.58413596063569295</v>
      </c>
      <c r="G132" s="191"/>
      <c r="H132" s="49"/>
      <c r="I132" s="191"/>
      <c r="J132" s="49"/>
      <c r="K132" s="51"/>
      <c r="L132" s="51"/>
      <c r="M132" s="58">
        <f>IF(SUM(M$35:M131)=K$33,0,IF(SUM(L$35:L132)&lt;$W$10,L132,K$33-SUM(L$35:L131)))</f>
        <v>0</v>
      </c>
      <c r="N132" s="58">
        <f t="shared" si="22"/>
        <v>0</v>
      </c>
      <c r="O132" s="58">
        <f t="shared" si="27"/>
        <v>0</v>
      </c>
      <c r="P132" s="58">
        <f t="shared" si="28"/>
        <v>0</v>
      </c>
      <c r="Q132" s="58">
        <f t="shared" si="23"/>
        <v>0</v>
      </c>
      <c r="R132" s="58">
        <f t="shared" si="24"/>
        <v>0</v>
      </c>
      <c r="S132" s="57">
        <f t="shared" si="29"/>
        <v>0</v>
      </c>
      <c r="T132" s="57">
        <f>IF(SUM(L$35:L131)&lt;W$10,IF(SUM(L$35:L132)&lt;W$10,0,(SUM(L$35:L132)-W$10)),L132)</f>
        <v>0</v>
      </c>
      <c r="V132"/>
      <c r="W132"/>
      <c r="Y132"/>
      <c r="Z132"/>
      <c r="AA132"/>
      <c r="AB132"/>
      <c r="AC132"/>
      <c r="AD132"/>
      <c r="AE132"/>
      <c r="AF132"/>
      <c r="AG132"/>
    </row>
    <row r="133" spans="1:33" x14ac:dyDescent="0.25">
      <c r="A133" s="190"/>
      <c r="B133" s="48" t="s">
        <v>58</v>
      </c>
      <c r="C133" s="49">
        <f>+C131</f>
        <v>2038</v>
      </c>
      <c r="D133" s="49">
        <v>99</v>
      </c>
      <c r="E133" s="49">
        <f t="shared" si="25"/>
        <v>0.57255194848960733</v>
      </c>
      <c r="F133" s="49">
        <f t="shared" si="26"/>
        <v>0.58413596063569295</v>
      </c>
      <c r="G133" s="191"/>
      <c r="H133" s="49"/>
      <c r="I133" s="191"/>
      <c r="J133" s="49"/>
      <c r="K133" s="51"/>
      <c r="L133" s="51"/>
      <c r="M133" s="58">
        <f>IF(SUM(M$35:M132)=K$33,0,IF(SUM(L$35:L133)&lt;$W$10,L133,K$33-SUM(L$35:L132)))</f>
        <v>0</v>
      </c>
      <c r="N133" s="58">
        <f t="shared" si="22"/>
        <v>0</v>
      </c>
      <c r="O133" s="58">
        <f t="shared" si="27"/>
        <v>0</v>
      </c>
      <c r="P133" s="58">
        <f t="shared" si="28"/>
        <v>0</v>
      </c>
      <c r="Q133" s="58">
        <f t="shared" si="23"/>
        <v>0</v>
      </c>
      <c r="R133" s="58">
        <f t="shared" si="24"/>
        <v>0</v>
      </c>
      <c r="S133" s="57">
        <f t="shared" si="29"/>
        <v>0</v>
      </c>
      <c r="T133" s="57">
        <f>IF(SUM(L$35:L132)&lt;W$10,IF(SUM(L$35:L133)&lt;W$10,0,(SUM(L$35:L133)-W$10)),L133)</f>
        <v>0</v>
      </c>
      <c r="V133"/>
      <c r="W133"/>
      <c r="Y133"/>
      <c r="Z133"/>
      <c r="AA133"/>
      <c r="AB133"/>
      <c r="AC133"/>
      <c r="AD133"/>
      <c r="AE133"/>
      <c r="AF133"/>
      <c r="AG133"/>
    </row>
    <row r="134" spans="1:33" x14ac:dyDescent="0.25">
      <c r="A134" s="190"/>
      <c r="B134" s="48" t="s">
        <v>59</v>
      </c>
      <c r="C134" s="49">
        <f>+C131</f>
        <v>2038</v>
      </c>
      <c r="D134" s="49">
        <v>100</v>
      </c>
      <c r="E134" s="49">
        <f t="shared" si="25"/>
        <v>0.56847315361243833</v>
      </c>
      <c r="F134" s="49">
        <f t="shared" si="26"/>
        <v>0.58413596063569295</v>
      </c>
      <c r="G134" s="191"/>
      <c r="H134" s="49"/>
      <c r="I134" s="191"/>
      <c r="J134" s="49"/>
      <c r="K134" s="51"/>
      <c r="L134" s="51"/>
      <c r="M134" s="58">
        <f>IF(SUM(M$35:M133)=K$33,0,IF(SUM(L$35:L134)&lt;$W$10,L134,K$33-SUM(L$35:L133)))</f>
        <v>0</v>
      </c>
      <c r="N134" s="58">
        <f t="shared" si="22"/>
        <v>0</v>
      </c>
      <c r="O134" s="58">
        <f t="shared" si="27"/>
        <v>0</v>
      </c>
      <c r="P134" s="58">
        <f t="shared" si="28"/>
        <v>0</v>
      </c>
      <c r="Q134" s="58">
        <f t="shared" si="23"/>
        <v>0</v>
      </c>
      <c r="R134" s="58">
        <f t="shared" si="24"/>
        <v>0</v>
      </c>
      <c r="S134" s="57">
        <f t="shared" si="29"/>
        <v>0</v>
      </c>
      <c r="T134" s="57">
        <f>IF(SUM(L$35:L133)&lt;W$10,IF(SUM(L$35:L134)&lt;W$10,0,(SUM(L$35:L134)-W$10)),L134)</f>
        <v>0</v>
      </c>
      <c r="V134"/>
      <c r="W134"/>
      <c r="Y134"/>
      <c r="Z134"/>
      <c r="AA134"/>
      <c r="AB134"/>
      <c r="AC134"/>
      <c r="AD134"/>
      <c r="AE134"/>
      <c r="AF134"/>
      <c r="AG134"/>
    </row>
    <row r="135" spans="1:33" x14ac:dyDescent="0.25">
      <c r="A135" s="190">
        <v>2039</v>
      </c>
      <c r="B135" s="48" t="s">
        <v>56</v>
      </c>
      <c r="C135" s="49">
        <f>+A135</f>
        <v>2039</v>
      </c>
      <c r="D135" s="49">
        <v>101</v>
      </c>
      <c r="E135" s="49">
        <f t="shared" si="25"/>
        <v>0.56442341560546894</v>
      </c>
      <c r="F135" s="49">
        <f t="shared" si="26"/>
        <v>0.5678389818564139</v>
      </c>
      <c r="G135" s="191"/>
      <c r="H135" s="58">
        <f>+G135*F135</f>
        <v>0</v>
      </c>
      <c r="I135" s="191"/>
      <c r="J135" s="58">
        <f>+I135*F135</f>
        <v>0</v>
      </c>
      <c r="K135" s="51"/>
      <c r="L135" s="51"/>
      <c r="M135" s="58">
        <f>IF(SUM(M$35:M134)=K$33,0,IF(SUM(L$35:L135)&lt;$W$10,L135,K$33-SUM(L$35:L134)))</f>
        <v>0</v>
      </c>
      <c r="N135" s="58">
        <f t="shared" ref="N135:N142" si="30">+N134+K135-M134</f>
        <v>0</v>
      </c>
      <c r="O135" s="58">
        <f t="shared" si="27"/>
        <v>0</v>
      </c>
      <c r="P135" s="58">
        <f t="shared" si="28"/>
        <v>0</v>
      </c>
      <c r="Q135" s="58">
        <f t="shared" ref="Q135:Q142" si="31">+P135-O135</f>
        <v>0</v>
      </c>
      <c r="R135" s="58">
        <f t="shared" ref="R135:R142" si="32">+Q135*E135</f>
        <v>0</v>
      </c>
      <c r="S135" s="57">
        <f t="shared" si="29"/>
        <v>0</v>
      </c>
      <c r="T135" s="57">
        <f>IF(SUM(L$35:L134)&lt;W$10,IF(SUM(L$35:L135)&lt;W$10,0,(SUM(L$35:L135)-W$10)),L135)</f>
        <v>0</v>
      </c>
      <c r="V135">
        <f>SUM(T135:T138)</f>
        <v>0</v>
      </c>
      <c r="W135">
        <f>+V135*F135</f>
        <v>0</v>
      </c>
      <c r="Y135">
        <f>+X135*F135</f>
        <v>0</v>
      </c>
      <c r="Z135"/>
      <c r="AA135"/>
      <c r="AB135"/>
      <c r="AC135"/>
      <c r="AD135"/>
      <c r="AE135"/>
      <c r="AF135"/>
      <c r="AG135"/>
    </row>
    <row r="136" spans="1:33" x14ac:dyDescent="0.25">
      <c r="A136" s="190"/>
      <c r="B136" s="48" t="s">
        <v>57</v>
      </c>
      <c r="C136" s="49">
        <f>+C135</f>
        <v>2039</v>
      </c>
      <c r="D136" s="49">
        <v>102</v>
      </c>
      <c r="E136" s="49">
        <f t="shared" si="25"/>
        <v>0.56040252747086561</v>
      </c>
      <c r="F136" s="49">
        <f t="shared" si="26"/>
        <v>0.5678389818564139</v>
      </c>
      <c r="G136" s="191"/>
      <c r="H136" s="49"/>
      <c r="I136" s="191"/>
      <c r="J136" s="49"/>
      <c r="K136" s="51"/>
      <c r="L136" s="51"/>
      <c r="M136" s="58">
        <f>IF(SUM(M$35:M135)=K$33,0,IF(SUM(L$35:L136)&lt;$W$10,L136,K$33-SUM(L$35:L135)))</f>
        <v>0</v>
      </c>
      <c r="N136" s="58">
        <f t="shared" si="30"/>
        <v>0</v>
      </c>
      <c r="O136" s="58">
        <f t="shared" si="27"/>
        <v>0</v>
      </c>
      <c r="P136" s="58">
        <f t="shared" si="28"/>
        <v>0</v>
      </c>
      <c r="Q136" s="58">
        <f t="shared" si="31"/>
        <v>0</v>
      </c>
      <c r="R136" s="58">
        <f t="shared" si="32"/>
        <v>0</v>
      </c>
      <c r="S136" s="57">
        <f t="shared" si="29"/>
        <v>0</v>
      </c>
      <c r="T136" s="57">
        <f>IF(SUM(L$35:L135)&lt;W$10,IF(SUM(L$35:L136)&lt;W$10,0,(SUM(L$35:L136)-W$10)),L136)</f>
        <v>0</v>
      </c>
      <c r="V136"/>
      <c r="W136"/>
      <c r="Y136"/>
      <c r="Z136"/>
      <c r="AA136"/>
      <c r="AB136"/>
      <c r="AC136"/>
      <c r="AD136"/>
      <c r="AE136"/>
      <c r="AF136"/>
      <c r="AG136"/>
    </row>
    <row r="137" spans="1:33" x14ac:dyDescent="0.25">
      <c r="A137" s="190"/>
      <c r="B137" s="48" t="s">
        <v>58</v>
      </c>
      <c r="C137" s="49">
        <f>+C135</f>
        <v>2039</v>
      </c>
      <c r="D137" s="49">
        <v>103</v>
      </c>
      <c r="E137" s="49">
        <f t="shared" si="25"/>
        <v>0.55641028368542267</v>
      </c>
      <c r="F137" s="49">
        <f t="shared" si="26"/>
        <v>0.5678389818564139</v>
      </c>
      <c r="G137" s="191"/>
      <c r="H137" s="49"/>
      <c r="I137" s="191"/>
      <c r="J137" s="49"/>
      <c r="K137" s="51"/>
      <c r="L137" s="51"/>
      <c r="M137" s="58">
        <f>IF(SUM(M$35:M136)=K$33,0,IF(SUM(L$35:L137)&lt;$W$10,L137,K$33-SUM(L$35:L136)))</f>
        <v>0</v>
      </c>
      <c r="N137" s="58">
        <f t="shared" si="30"/>
        <v>0</v>
      </c>
      <c r="O137" s="58">
        <f t="shared" si="27"/>
        <v>0</v>
      </c>
      <c r="P137" s="58">
        <f t="shared" si="28"/>
        <v>0</v>
      </c>
      <c r="Q137" s="58">
        <f t="shared" si="31"/>
        <v>0</v>
      </c>
      <c r="R137" s="58">
        <f t="shared" si="32"/>
        <v>0</v>
      </c>
      <c r="S137" s="57">
        <f t="shared" si="29"/>
        <v>0</v>
      </c>
      <c r="T137" s="57">
        <f>IF(SUM(L$35:L136)&lt;W$10,IF(SUM(L$35:L137)&lt;W$10,0,(SUM(L$35:L137)-W$10)),L137)</f>
        <v>0</v>
      </c>
      <c r="V137"/>
      <c r="W137"/>
      <c r="Y137"/>
      <c r="Z137"/>
      <c r="AA137"/>
      <c r="AB137"/>
      <c r="AC137"/>
      <c r="AD137"/>
      <c r="AE137"/>
      <c r="AF137"/>
      <c r="AG137"/>
    </row>
    <row r="138" spans="1:33" x14ac:dyDescent="0.25">
      <c r="A138" s="190"/>
      <c r="B138" s="48" t="s">
        <v>59</v>
      </c>
      <c r="C138" s="49">
        <f>+C135</f>
        <v>2039</v>
      </c>
      <c r="D138" s="49">
        <v>104</v>
      </c>
      <c r="E138" s="49">
        <f t="shared" si="25"/>
        <v>0.55244648019005904</v>
      </c>
      <c r="F138" s="49">
        <f t="shared" si="26"/>
        <v>0.5678389818564139</v>
      </c>
      <c r="G138" s="191"/>
      <c r="H138" s="49"/>
      <c r="I138" s="191"/>
      <c r="J138" s="49"/>
      <c r="K138" s="51"/>
      <c r="L138" s="51"/>
      <c r="M138" s="58">
        <f>IF(SUM(M$35:M137)=K$33,0,IF(SUM(L$35:L138)&lt;$W$10,L138,K$33-SUM(L$35:L137)))</f>
        <v>0</v>
      </c>
      <c r="N138" s="58">
        <f t="shared" si="30"/>
        <v>0</v>
      </c>
      <c r="O138" s="58">
        <f t="shared" si="27"/>
        <v>0</v>
      </c>
      <c r="P138" s="58">
        <f t="shared" si="28"/>
        <v>0</v>
      </c>
      <c r="Q138" s="58">
        <f t="shared" si="31"/>
        <v>0</v>
      </c>
      <c r="R138" s="58">
        <f t="shared" si="32"/>
        <v>0</v>
      </c>
      <c r="S138" s="57">
        <f t="shared" si="29"/>
        <v>0</v>
      </c>
      <c r="T138" s="57">
        <f>IF(SUM(L$35:L137)&lt;W$10,IF(SUM(L$35:L138)&lt;W$10,0,(SUM(L$35:L138)-W$10)),L138)</f>
        <v>0</v>
      </c>
      <c r="V138"/>
      <c r="W138"/>
      <c r="Y138"/>
      <c r="Z138"/>
      <c r="AA138"/>
      <c r="AB138"/>
      <c r="AC138"/>
      <c r="AD138"/>
      <c r="AE138"/>
      <c r="AF138"/>
      <c r="AG138"/>
    </row>
    <row r="139" spans="1:33" x14ac:dyDescent="0.25">
      <c r="A139" s="190">
        <v>2040</v>
      </c>
      <c r="B139" s="48" t="s">
        <v>56</v>
      </c>
      <c r="C139" s="49">
        <f>+A139</f>
        <v>2040</v>
      </c>
      <c r="D139" s="49">
        <v>105</v>
      </c>
      <c r="E139" s="49">
        <f t="shared" si="25"/>
        <v>0.54851091437938682</v>
      </c>
      <c r="F139" s="49">
        <f t="shared" si="26"/>
        <v>0.55199667722019441</v>
      </c>
      <c r="G139" s="191"/>
      <c r="H139" s="58">
        <f>+G139*F139</f>
        <v>0</v>
      </c>
      <c r="I139" s="191"/>
      <c r="J139" s="58">
        <f>+I139*F139</f>
        <v>0</v>
      </c>
      <c r="K139" s="51"/>
      <c r="L139" s="51"/>
      <c r="M139" s="58">
        <f>IF(SUM(M$35:M138)=K$33,0,IF(SUM(L$35:L139)&lt;$W$10,L139,K$33-SUM(L$35:L138)))</f>
        <v>0</v>
      </c>
      <c r="N139" s="58">
        <f t="shared" si="30"/>
        <v>0</v>
      </c>
      <c r="O139" s="58">
        <f t="shared" si="27"/>
        <v>0</v>
      </c>
      <c r="P139" s="58">
        <f t="shared" si="28"/>
        <v>0</v>
      </c>
      <c r="Q139" s="58">
        <f t="shared" si="31"/>
        <v>0</v>
      </c>
      <c r="R139" s="58">
        <f t="shared" si="32"/>
        <v>0</v>
      </c>
      <c r="S139" s="57">
        <f t="shared" si="29"/>
        <v>0</v>
      </c>
      <c r="T139" s="57">
        <f>IF(SUM(L$35:L138)&lt;W$10,IF(SUM(L$35:L139)&lt;W$10,0,(SUM(L$35:L139)-W$10)),L139)</f>
        <v>0</v>
      </c>
      <c r="V139">
        <f>SUM(T139:T142)</f>
        <v>0</v>
      </c>
      <c r="W139">
        <f>+V139*F139</f>
        <v>0</v>
      </c>
      <c r="Y139">
        <f>+X139*F139</f>
        <v>0</v>
      </c>
      <c r="Z139"/>
      <c r="AA139"/>
      <c r="AB139"/>
      <c r="AC139"/>
      <c r="AD139"/>
      <c r="AE139"/>
      <c r="AF139"/>
      <c r="AG139"/>
    </row>
    <row r="140" spans="1:33" x14ac:dyDescent="0.25">
      <c r="A140" s="190"/>
      <c r="B140" s="48" t="s">
        <v>57</v>
      </c>
      <c r="C140" s="49">
        <f>+C139</f>
        <v>2040</v>
      </c>
      <c r="D140" s="49">
        <v>106</v>
      </c>
      <c r="E140" s="49">
        <f t="shared" si="25"/>
        <v>0.54460338509135642</v>
      </c>
      <c r="F140" s="49">
        <f t="shared" si="26"/>
        <v>0.55199667722019441</v>
      </c>
      <c r="G140" s="191"/>
      <c r="H140" s="49"/>
      <c r="I140" s="191"/>
      <c r="J140" s="49"/>
      <c r="K140" s="51"/>
      <c r="L140" s="51"/>
      <c r="M140" s="58">
        <f>IF(SUM(M$35:M139)=K$33,0,IF(SUM(L$35:L140)&lt;$W$10,L140,K$33-SUM(L$35:L139)))</f>
        <v>0</v>
      </c>
      <c r="N140" s="58">
        <f t="shared" si="30"/>
        <v>0</v>
      </c>
      <c r="O140" s="58">
        <f t="shared" si="27"/>
        <v>0</v>
      </c>
      <c r="P140" s="58">
        <f t="shared" si="28"/>
        <v>0</v>
      </c>
      <c r="Q140" s="58">
        <f t="shared" si="31"/>
        <v>0</v>
      </c>
      <c r="R140" s="58">
        <f t="shared" si="32"/>
        <v>0</v>
      </c>
      <c r="S140" s="57">
        <f t="shared" si="29"/>
        <v>0</v>
      </c>
      <c r="T140" s="57">
        <f>IF(SUM(L$35:L139)&lt;W$10,IF(SUM(L$35:L140)&lt;W$10,0,(SUM(L$35:L140)-W$10)),L140)</f>
        <v>0</v>
      </c>
      <c r="V140"/>
      <c r="W140"/>
      <c r="Y140"/>
      <c r="Z140"/>
      <c r="AA140"/>
      <c r="AB140"/>
      <c r="AC140"/>
      <c r="AD140"/>
      <c r="AE140"/>
      <c r="AF140"/>
      <c r="AG140"/>
    </row>
    <row r="141" spans="1:33" x14ac:dyDescent="0.25">
      <c r="A141" s="190"/>
      <c r="B141" s="48" t="s">
        <v>58</v>
      </c>
      <c r="C141" s="49">
        <f>+C139</f>
        <v>2040</v>
      </c>
      <c r="D141" s="49">
        <v>107</v>
      </c>
      <c r="E141" s="49">
        <f t="shared" si="25"/>
        <v>0.54072369259697306</v>
      </c>
      <c r="F141" s="49">
        <f t="shared" si="26"/>
        <v>0.55199667722019441</v>
      </c>
      <c r="G141" s="191"/>
      <c r="H141" s="49"/>
      <c r="I141" s="191"/>
      <c r="J141" s="49"/>
      <c r="K141" s="51"/>
      <c r="L141" s="51"/>
      <c r="M141" s="58">
        <f>IF(SUM(M$35:M140)=K$33,0,IF(SUM(L$35:L141)&lt;$W$10,L141,K$33-SUM(L$35:L140)))</f>
        <v>0</v>
      </c>
      <c r="N141" s="58">
        <f t="shared" si="30"/>
        <v>0</v>
      </c>
      <c r="O141" s="58">
        <f t="shared" si="27"/>
        <v>0</v>
      </c>
      <c r="P141" s="58">
        <f t="shared" si="28"/>
        <v>0</v>
      </c>
      <c r="Q141" s="58">
        <f t="shared" si="31"/>
        <v>0</v>
      </c>
      <c r="R141" s="58">
        <f t="shared" si="32"/>
        <v>0</v>
      </c>
      <c r="S141" s="57">
        <f t="shared" si="29"/>
        <v>0</v>
      </c>
      <c r="T141" s="57">
        <f>IF(SUM(L$35:L140)&lt;W$10,IF(SUM(L$35:L141)&lt;W$10,0,(SUM(L$35:L141)-W$10)),L141)</f>
        <v>0</v>
      </c>
      <c r="V141"/>
      <c r="W141"/>
      <c r="Y141"/>
      <c r="Z141"/>
      <c r="AA141"/>
      <c r="AB141"/>
      <c r="AC141"/>
      <c r="AD141"/>
      <c r="AE141"/>
      <c r="AF141"/>
      <c r="AG141"/>
    </row>
    <row r="142" spans="1:33" x14ac:dyDescent="0.25">
      <c r="A142" s="190"/>
      <c r="B142" s="48" t="s">
        <v>59</v>
      </c>
      <c r="C142" s="49">
        <f>+C139</f>
        <v>2040</v>
      </c>
      <c r="D142" s="49">
        <v>108</v>
      </c>
      <c r="E142" s="49">
        <f t="shared" si="25"/>
        <v>0.53687163859008924</v>
      </c>
      <c r="F142" s="49">
        <f t="shared" si="26"/>
        <v>0.55199667722019441</v>
      </c>
      <c r="G142" s="191"/>
      <c r="H142" s="49"/>
      <c r="I142" s="191"/>
      <c r="J142" s="49"/>
      <c r="K142" s="51"/>
      <c r="L142" s="51"/>
      <c r="M142" s="58">
        <f>IF(SUM(M$35:M141)=K$33,0,IF(SUM(L$35:L142)&lt;$W$10,L142,K$33-SUM(L$35:L141)))</f>
        <v>0</v>
      </c>
      <c r="N142" s="58">
        <f t="shared" si="30"/>
        <v>0</v>
      </c>
      <c r="O142" s="58">
        <f t="shared" si="27"/>
        <v>0</v>
      </c>
      <c r="P142" s="58">
        <f t="shared" si="28"/>
        <v>0</v>
      </c>
      <c r="Q142" s="58">
        <f t="shared" si="31"/>
        <v>0</v>
      </c>
      <c r="R142" s="58">
        <f t="shared" si="32"/>
        <v>0</v>
      </c>
      <c r="S142" s="57">
        <f t="shared" si="29"/>
        <v>0</v>
      </c>
      <c r="T142" s="57">
        <f>IF(SUM(L$35:L141)&lt;W$10,IF(SUM(L$35:L142)&lt;W$10,0,(SUM(L$35:L142)-W$10)),L142)</f>
        <v>0</v>
      </c>
      <c r="V142"/>
      <c r="W142"/>
      <c r="Y142"/>
      <c r="Z142"/>
      <c r="AA142"/>
      <c r="AB142"/>
      <c r="AC142"/>
      <c r="AD142"/>
      <c r="AE142"/>
      <c r="AF142"/>
      <c r="AG142"/>
    </row>
  </sheetData>
  <sheetProtection password="DA6F" sheet="1" objects="1" scenarios="1"/>
  <mergeCells count="95">
    <mergeCell ref="A3:B4"/>
    <mergeCell ref="A5:B5"/>
    <mergeCell ref="A15:B15"/>
    <mergeCell ref="A16:B16"/>
    <mergeCell ref="AH21:AH24"/>
    <mergeCell ref="T15:T16"/>
    <mergeCell ref="A20:B20"/>
    <mergeCell ref="A21:B21"/>
    <mergeCell ref="X15:X16"/>
    <mergeCell ref="U15:U16"/>
    <mergeCell ref="A17:B17"/>
    <mergeCell ref="A18:B18"/>
    <mergeCell ref="A19:B19"/>
    <mergeCell ref="A35:A38"/>
    <mergeCell ref="G35:G38"/>
    <mergeCell ref="I35:I38"/>
    <mergeCell ref="A39:A42"/>
    <mergeCell ref="G39:G42"/>
    <mergeCell ref="I39:I42"/>
    <mergeCell ref="A43:A46"/>
    <mergeCell ref="G43:G46"/>
    <mergeCell ref="I43:I46"/>
    <mergeCell ref="A47:A50"/>
    <mergeCell ref="G47:G50"/>
    <mergeCell ref="I47:I50"/>
    <mergeCell ref="A51:A54"/>
    <mergeCell ref="G51:G54"/>
    <mergeCell ref="I51:I54"/>
    <mergeCell ref="A55:A58"/>
    <mergeCell ref="G55:G58"/>
    <mergeCell ref="I55:I58"/>
    <mergeCell ref="A59:A62"/>
    <mergeCell ref="G59:G62"/>
    <mergeCell ref="I59:I62"/>
    <mergeCell ref="A63:A66"/>
    <mergeCell ref="G63:G66"/>
    <mergeCell ref="I63:I66"/>
    <mergeCell ref="A67:A70"/>
    <mergeCell ref="G67:G70"/>
    <mergeCell ref="I67:I70"/>
    <mergeCell ref="A71:A74"/>
    <mergeCell ref="G71:G74"/>
    <mergeCell ref="I71:I74"/>
    <mergeCell ref="A75:A78"/>
    <mergeCell ref="G75:G78"/>
    <mergeCell ref="I75:I78"/>
    <mergeCell ref="A79:A82"/>
    <mergeCell ref="G79:G82"/>
    <mergeCell ref="I79:I82"/>
    <mergeCell ref="A83:A86"/>
    <mergeCell ref="G83:G86"/>
    <mergeCell ref="I83:I86"/>
    <mergeCell ref="A87:A90"/>
    <mergeCell ref="G87:G90"/>
    <mergeCell ref="I87:I90"/>
    <mergeCell ref="A91:A94"/>
    <mergeCell ref="G91:G94"/>
    <mergeCell ref="I91:I94"/>
    <mergeCell ref="A95:A98"/>
    <mergeCell ref="G95:G98"/>
    <mergeCell ref="I95:I98"/>
    <mergeCell ref="A99:A102"/>
    <mergeCell ref="G99:G102"/>
    <mergeCell ref="I99:I102"/>
    <mergeCell ref="A103:A106"/>
    <mergeCell ref="G103:G106"/>
    <mergeCell ref="I103:I106"/>
    <mergeCell ref="A107:A110"/>
    <mergeCell ref="G107:G110"/>
    <mergeCell ref="I107:I110"/>
    <mergeCell ref="A111:A114"/>
    <mergeCell ref="G111:G114"/>
    <mergeCell ref="I111:I114"/>
    <mergeCell ref="A115:A118"/>
    <mergeCell ref="G115:G118"/>
    <mergeCell ref="I115:I118"/>
    <mergeCell ref="A119:A122"/>
    <mergeCell ref="G119:G122"/>
    <mergeCell ref="I119:I122"/>
    <mergeCell ref="AP22:AP23"/>
    <mergeCell ref="A139:A142"/>
    <mergeCell ref="G139:G142"/>
    <mergeCell ref="I139:I142"/>
    <mergeCell ref="A131:A134"/>
    <mergeCell ref="G131:G134"/>
    <mergeCell ref="I131:I134"/>
    <mergeCell ref="A135:A138"/>
    <mergeCell ref="G135:G138"/>
    <mergeCell ref="I135:I138"/>
    <mergeCell ref="A123:A126"/>
    <mergeCell ref="G123:G126"/>
    <mergeCell ref="I123:I126"/>
    <mergeCell ref="A127:A130"/>
    <mergeCell ref="G127:G130"/>
    <mergeCell ref="I127:I130"/>
  </mergeCells>
  <conditionalFormatting sqref="K33">
    <cfRule type="expression" dxfId="5" priority="8" stopIfTrue="1">
      <formula>$K$33&lt;&gt;$L$33</formula>
    </cfRule>
  </conditionalFormatting>
  <conditionalFormatting sqref="L33">
    <cfRule type="expression" dxfId="4" priority="9" stopIfTrue="1">
      <formula>$L$33&lt;&gt;$T$18</formula>
    </cfRule>
  </conditionalFormatting>
  <conditionalFormatting sqref="U25">
    <cfRule type="cellIs" dxfId="3" priority="7" stopIfTrue="1" operator="greaterThan">
      <formula>0.75</formula>
    </cfRule>
  </conditionalFormatting>
  <conditionalFormatting sqref="AP18:AP19">
    <cfRule type="containsText" dxfId="2" priority="4" stopIfTrue="1" operator="containsText" text="85%">
      <formula>NOT(ISERROR(SEARCH("85%",AP18)))</formula>
    </cfRule>
  </conditionalFormatting>
  <conditionalFormatting sqref="AP19">
    <cfRule type="containsText" dxfId="1" priority="3" stopIfTrue="1" operator="containsText" text="50%">
      <formula>NOT(ISERROR(SEARCH("50%",AP19)))</formula>
    </cfRule>
  </conditionalFormatting>
  <conditionalFormatting sqref="AP22:AQ22 AQ23">
    <cfRule type="containsText" dxfId="0" priority="2" stopIfTrue="1" operator="containsText" text="pomocy">
      <formula>NOT(ISERROR(SEARCH("pomocy",AP22)))</formula>
    </cfRule>
  </conditionalFormatting>
  <dataValidations count="2">
    <dataValidation type="list" allowBlank="1" showInputMessage="1" showErrorMessage="1" sqref="K18" xr:uid="{00000000-0002-0000-0100-000000000000}">
      <formula1>$AN$16:$AN$20</formula1>
    </dataValidation>
    <dataValidation type="list" showInputMessage="1" showErrorMessage="1" sqref="K3" xr:uid="{00000000-0002-0000-0100-000001000000}">
      <formula1>$AE$8:$AE$9</formula1>
    </dataValidation>
  </dataValidations>
  <pageMargins left="0.70866141732283472" right="0.70866141732283472" top="0.74803149606299213" bottom="0.74803149606299213" header="0.31496062992125984" footer="0.31496062992125984"/>
  <pageSetup paperSize="9" scale="60"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6"/>
  <sheetViews>
    <sheetView showGridLines="0" zoomScale="90" zoomScaleNormal="90" workbookViewId="0">
      <selection sqref="A1:C1"/>
    </sheetView>
  </sheetViews>
  <sheetFormatPr defaultRowHeight="14.25" x14ac:dyDescent="0.2"/>
  <cols>
    <col min="1" max="1" width="36.85546875" style="81" customWidth="1"/>
    <col min="2" max="2" width="36.85546875" style="80" customWidth="1"/>
    <col min="3" max="3" width="37.42578125" style="80" customWidth="1"/>
    <col min="4" max="4" width="32" style="80" customWidth="1"/>
    <col min="5" max="256" width="9.140625" style="80"/>
    <col min="257" max="257" width="1.7109375" style="80" customWidth="1"/>
    <col min="258" max="258" width="19.140625" style="80" customWidth="1"/>
    <col min="259" max="259" width="92.42578125" style="80" customWidth="1"/>
    <col min="260" max="512" width="9.140625" style="80"/>
    <col min="513" max="513" width="1.7109375" style="80" customWidth="1"/>
    <col min="514" max="514" width="19.140625" style="80" customWidth="1"/>
    <col min="515" max="515" width="92.42578125" style="80" customWidth="1"/>
    <col min="516" max="768" width="9.140625" style="80"/>
    <col min="769" max="769" width="1.7109375" style="80" customWidth="1"/>
    <col min="770" max="770" width="19.140625" style="80" customWidth="1"/>
    <col min="771" max="771" width="92.42578125" style="80" customWidth="1"/>
    <col min="772" max="1024" width="9.140625" style="80"/>
    <col min="1025" max="1025" width="1.7109375" style="80" customWidth="1"/>
    <col min="1026" max="1026" width="19.140625" style="80" customWidth="1"/>
    <col min="1027" max="1027" width="92.42578125" style="80" customWidth="1"/>
    <col min="1028" max="1280" width="9.140625" style="80"/>
    <col min="1281" max="1281" width="1.7109375" style="80" customWidth="1"/>
    <col min="1282" max="1282" width="19.140625" style="80" customWidth="1"/>
    <col min="1283" max="1283" width="92.42578125" style="80" customWidth="1"/>
    <col min="1284" max="1536" width="9.140625" style="80"/>
    <col min="1537" max="1537" width="1.7109375" style="80" customWidth="1"/>
    <col min="1538" max="1538" width="19.140625" style="80" customWidth="1"/>
    <col min="1539" max="1539" width="92.42578125" style="80" customWidth="1"/>
    <col min="1540" max="1792" width="9.140625" style="80"/>
    <col min="1793" max="1793" width="1.7109375" style="80" customWidth="1"/>
    <col min="1794" max="1794" width="19.140625" style="80" customWidth="1"/>
    <col min="1795" max="1795" width="92.42578125" style="80" customWidth="1"/>
    <col min="1796" max="2048" width="9.140625" style="80"/>
    <col min="2049" max="2049" width="1.7109375" style="80" customWidth="1"/>
    <col min="2050" max="2050" width="19.140625" style="80" customWidth="1"/>
    <col min="2051" max="2051" width="92.42578125" style="80" customWidth="1"/>
    <col min="2052" max="2304" width="9.140625" style="80"/>
    <col min="2305" max="2305" width="1.7109375" style="80" customWidth="1"/>
    <col min="2306" max="2306" width="19.140625" style="80" customWidth="1"/>
    <col min="2307" max="2307" width="92.42578125" style="80" customWidth="1"/>
    <col min="2308" max="2560" width="9.140625" style="80"/>
    <col min="2561" max="2561" width="1.7109375" style="80" customWidth="1"/>
    <col min="2562" max="2562" width="19.140625" style="80" customWidth="1"/>
    <col min="2563" max="2563" width="92.42578125" style="80" customWidth="1"/>
    <col min="2564" max="2816" width="9.140625" style="80"/>
    <col min="2817" max="2817" width="1.7109375" style="80" customWidth="1"/>
    <col min="2818" max="2818" width="19.140625" style="80" customWidth="1"/>
    <col min="2819" max="2819" width="92.42578125" style="80" customWidth="1"/>
    <col min="2820" max="3072" width="9.140625" style="80"/>
    <col min="3073" max="3073" width="1.7109375" style="80" customWidth="1"/>
    <col min="3074" max="3074" width="19.140625" style="80" customWidth="1"/>
    <col min="3075" max="3075" width="92.42578125" style="80" customWidth="1"/>
    <col min="3076" max="3328" width="9.140625" style="80"/>
    <col min="3329" max="3329" width="1.7109375" style="80" customWidth="1"/>
    <col min="3330" max="3330" width="19.140625" style="80" customWidth="1"/>
    <col min="3331" max="3331" width="92.42578125" style="80" customWidth="1"/>
    <col min="3332" max="3584" width="9.140625" style="80"/>
    <col min="3585" max="3585" width="1.7109375" style="80" customWidth="1"/>
    <col min="3586" max="3586" width="19.140625" style="80" customWidth="1"/>
    <col min="3587" max="3587" width="92.42578125" style="80" customWidth="1"/>
    <col min="3588" max="3840" width="9.140625" style="80"/>
    <col min="3841" max="3841" width="1.7109375" style="80" customWidth="1"/>
    <col min="3842" max="3842" width="19.140625" style="80" customWidth="1"/>
    <col min="3843" max="3843" width="92.42578125" style="80" customWidth="1"/>
    <col min="3844" max="4096" width="9.140625" style="80"/>
    <col min="4097" max="4097" width="1.7109375" style="80" customWidth="1"/>
    <col min="4098" max="4098" width="19.140625" style="80" customWidth="1"/>
    <col min="4099" max="4099" width="92.42578125" style="80" customWidth="1"/>
    <col min="4100" max="4352" width="9.140625" style="80"/>
    <col min="4353" max="4353" width="1.7109375" style="80" customWidth="1"/>
    <col min="4354" max="4354" width="19.140625" style="80" customWidth="1"/>
    <col min="4355" max="4355" width="92.42578125" style="80" customWidth="1"/>
    <col min="4356" max="4608" width="9.140625" style="80"/>
    <col min="4609" max="4609" width="1.7109375" style="80" customWidth="1"/>
    <col min="4610" max="4610" width="19.140625" style="80" customWidth="1"/>
    <col min="4611" max="4611" width="92.42578125" style="80" customWidth="1"/>
    <col min="4612" max="4864" width="9.140625" style="80"/>
    <col min="4865" max="4865" width="1.7109375" style="80" customWidth="1"/>
    <col min="4866" max="4866" width="19.140625" style="80" customWidth="1"/>
    <col min="4867" max="4867" width="92.42578125" style="80" customWidth="1"/>
    <col min="4868" max="5120" width="9.140625" style="80"/>
    <col min="5121" max="5121" width="1.7109375" style="80" customWidth="1"/>
    <col min="5122" max="5122" width="19.140625" style="80" customWidth="1"/>
    <col min="5123" max="5123" width="92.42578125" style="80" customWidth="1"/>
    <col min="5124" max="5376" width="9.140625" style="80"/>
    <col min="5377" max="5377" width="1.7109375" style="80" customWidth="1"/>
    <col min="5378" max="5378" width="19.140625" style="80" customWidth="1"/>
    <col min="5379" max="5379" width="92.42578125" style="80" customWidth="1"/>
    <col min="5380" max="5632" width="9.140625" style="80"/>
    <col min="5633" max="5633" width="1.7109375" style="80" customWidth="1"/>
    <col min="5634" max="5634" width="19.140625" style="80" customWidth="1"/>
    <col min="5635" max="5635" width="92.42578125" style="80" customWidth="1"/>
    <col min="5636" max="5888" width="9.140625" style="80"/>
    <col min="5889" max="5889" width="1.7109375" style="80" customWidth="1"/>
    <col min="5890" max="5890" width="19.140625" style="80" customWidth="1"/>
    <col min="5891" max="5891" width="92.42578125" style="80" customWidth="1"/>
    <col min="5892" max="6144" width="9.140625" style="80"/>
    <col min="6145" max="6145" width="1.7109375" style="80" customWidth="1"/>
    <col min="6146" max="6146" width="19.140625" style="80" customWidth="1"/>
    <col min="6147" max="6147" width="92.42578125" style="80" customWidth="1"/>
    <col min="6148" max="6400" width="9.140625" style="80"/>
    <col min="6401" max="6401" width="1.7109375" style="80" customWidth="1"/>
    <col min="6402" max="6402" width="19.140625" style="80" customWidth="1"/>
    <col min="6403" max="6403" width="92.42578125" style="80" customWidth="1"/>
    <col min="6404" max="6656" width="9.140625" style="80"/>
    <col min="6657" max="6657" width="1.7109375" style="80" customWidth="1"/>
    <col min="6658" max="6658" width="19.140625" style="80" customWidth="1"/>
    <col min="6659" max="6659" width="92.42578125" style="80" customWidth="1"/>
    <col min="6660" max="6912" width="9.140625" style="80"/>
    <col min="6913" max="6913" width="1.7109375" style="80" customWidth="1"/>
    <col min="6914" max="6914" width="19.140625" style="80" customWidth="1"/>
    <col min="6915" max="6915" width="92.42578125" style="80" customWidth="1"/>
    <col min="6916" max="7168" width="9.140625" style="80"/>
    <col min="7169" max="7169" width="1.7109375" style="80" customWidth="1"/>
    <col min="7170" max="7170" width="19.140625" style="80" customWidth="1"/>
    <col min="7171" max="7171" width="92.42578125" style="80" customWidth="1"/>
    <col min="7172" max="7424" width="9.140625" style="80"/>
    <col min="7425" max="7425" width="1.7109375" style="80" customWidth="1"/>
    <col min="7426" max="7426" width="19.140625" style="80" customWidth="1"/>
    <col min="7427" max="7427" width="92.42578125" style="80" customWidth="1"/>
    <col min="7428" max="7680" width="9.140625" style="80"/>
    <col min="7681" max="7681" width="1.7109375" style="80" customWidth="1"/>
    <col min="7682" max="7682" width="19.140625" style="80" customWidth="1"/>
    <col min="7683" max="7683" width="92.42578125" style="80" customWidth="1"/>
    <col min="7684" max="7936" width="9.140625" style="80"/>
    <col min="7937" max="7937" width="1.7109375" style="80" customWidth="1"/>
    <col min="7938" max="7938" width="19.140625" style="80" customWidth="1"/>
    <col min="7939" max="7939" width="92.42578125" style="80" customWidth="1"/>
    <col min="7940" max="8192" width="9.140625" style="80"/>
    <col min="8193" max="8193" width="1.7109375" style="80" customWidth="1"/>
    <col min="8194" max="8194" width="19.140625" style="80" customWidth="1"/>
    <col min="8195" max="8195" width="92.42578125" style="80" customWidth="1"/>
    <col min="8196" max="8448" width="9.140625" style="80"/>
    <col min="8449" max="8449" width="1.7109375" style="80" customWidth="1"/>
    <col min="8450" max="8450" width="19.140625" style="80" customWidth="1"/>
    <col min="8451" max="8451" width="92.42578125" style="80" customWidth="1"/>
    <col min="8452" max="8704" width="9.140625" style="80"/>
    <col min="8705" max="8705" width="1.7109375" style="80" customWidth="1"/>
    <col min="8706" max="8706" width="19.140625" style="80" customWidth="1"/>
    <col min="8707" max="8707" width="92.42578125" style="80" customWidth="1"/>
    <col min="8708" max="8960" width="9.140625" style="80"/>
    <col min="8961" max="8961" width="1.7109375" style="80" customWidth="1"/>
    <col min="8962" max="8962" width="19.140625" style="80" customWidth="1"/>
    <col min="8963" max="8963" width="92.42578125" style="80" customWidth="1"/>
    <col min="8964" max="9216" width="9.140625" style="80"/>
    <col min="9217" max="9217" width="1.7109375" style="80" customWidth="1"/>
    <col min="9218" max="9218" width="19.140625" style="80" customWidth="1"/>
    <col min="9219" max="9219" width="92.42578125" style="80" customWidth="1"/>
    <col min="9220" max="9472" width="9.140625" style="80"/>
    <col min="9473" max="9473" width="1.7109375" style="80" customWidth="1"/>
    <col min="9474" max="9474" width="19.140625" style="80" customWidth="1"/>
    <col min="9475" max="9475" width="92.42578125" style="80" customWidth="1"/>
    <col min="9476" max="9728" width="9.140625" style="80"/>
    <col min="9729" max="9729" width="1.7109375" style="80" customWidth="1"/>
    <col min="9730" max="9730" width="19.140625" style="80" customWidth="1"/>
    <col min="9731" max="9731" width="92.42578125" style="80" customWidth="1"/>
    <col min="9732" max="9984" width="9.140625" style="80"/>
    <col min="9985" max="9985" width="1.7109375" style="80" customWidth="1"/>
    <col min="9986" max="9986" width="19.140625" style="80" customWidth="1"/>
    <col min="9987" max="9987" width="92.42578125" style="80" customWidth="1"/>
    <col min="9988" max="10240" width="9.140625" style="80"/>
    <col min="10241" max="10241" width="1.7109375" style="80" customWidth="1"/>
    <col min="10242" max="10242" width="19.140625" style="80" customWidth="1"/>
    <col min="10243" max="10243" width="92.42578125" style="80" customWidth="1"/>
    <col min="10244" max="10496" width="9.140625" style="80"/>
    <col min="10497" max="10497" width="1.7109375" style="80" customWidth="1"/>
    <col min="10498" max="10498" width="19.140625" style="80" customWidth="1"/>
    <col min="10499" max="10499" width="92.42578125" style="80" customWidth="1"/>
    <col min="10500" max="10752" width="9.140625" style="80"/>
    <col min="10753" max="10753" width="1.7109375" style="80" customWidth="1"/>
    <col min="10754" max="10754" width="19.140625" style="80" customWidth="1"/>
    <col min="10755" max="10755" width="92.42578125" style="80" customWidth="1"/>
    <col min="10756" max="11008" width="9.140625" style="80"/>
    <col min="11009" max="11009" width="1.7109375" style="80" customWidth="1"/>
    <col min="11010" max="11010" width="19.140625" style="80" customWidth="1"/>
    <col min="11011" max="11011" width="92.42578125" style="80" customWidth="1"/>
    <col min="11012" max="11264" width="9.140625" style="80"/>
    <col min="11265" max="11265" width="1.7109375" style="80" customWidth="1"/>
    <col min="11266" max="11266" width="19.140625" style="80" customWidth="1"/>
    <col min="11267" max="11267" width="92.42578125" style="80" customWidth="1"/>
    <col min="11268" max="11520" width="9.140625" style="80"/>
    <col min="11521" max="11521" width="1.7109375" style="80" customWidth="1"/>
    <col min="11522" max="11522" width="19.140625" style="80" customWidth="1"/>
    <col min="11523" max="11523" width="92.42578125" style="80" customWidth="1"/>
    <col min="11524" max="11776" width="9.140625" style="80"/>
    <col min="11777" max="11777" width="1.7109375" style="80" customWidth="1"/>
    <col min="11778" max="11778" width="19.140625" style="80" customWidth="1"/>
    <col min="11779" max="11779" width="92.42578125" style="80" customWidth="1"/>
    <col min="11780" max="12032" width="9.140625" style="80"/>
    <col min="12033" max="12033" width="1.7109375" style="80" customWidth="1"/>
    <col min="12034" max="12034" width="19.140625" style="80" customWidth="1"/>
    <col min="12035" max="12035" width="92.42578125" style="80" customWidth="1"/>
    <col min="12036" max="12288" width="9.140625" style="80"/>
    <col min="12289" max="12289" width="1.7109375" style="80" customWidth="1"/>
    <col min="12290" max="12290" width="19.140625" style="80" customWidth="1"/>
    <col min="12291" max="12291" width="92.42578125" style="80" customWidth="1"/>
    <col min="12292" max="12544" width="9.140625" style="80"/>
    <col min="12545" max="12545" width="1.7109375" style="80" customWidth="1"/>
    <col min="12546" max="12546" width="19.140625" style="80" customWidth="1"/>
    <col min="12547" max="12547" width="92.42578125" style="80" customWidth="1"/>
    <col min="12548" max="12800" width="9.140625" style="80"/>
    <col min="12801" max="12801" width="1.7109375" style="80" customWidth="1"/>
    <col min="12802" max="12802" width="19.140625" style="80" customWidth="1"/>
    <col min="12803" max="12803" width="92.42578125" style="80" customWidth="1"/>
    <col min="12804" max="13056" width="9.140625" style="80"/>
    <col min="13057" max="13057" width="1.7109375" style="80" customWidth="1"/>
    <col min="13058" max="13058" width="19.140625" style="80" customWidth="1"/>
    <col min="13059" max="13059" width="92.42578125" style="80" customWidth="1"/>
    <col min="13060" max="13312" width="9.140625" style="80"/>
    <col min="13313" max="13313" width="1.7109375" style="80" customWidth="1"/>
    <col min="13314" max="13314" width="19.140625" style="80" customWidth="1"/>
    <col min="13315" max="13315" width="92.42578125" style="80" customWidth="1"/>
    <col min="13316" max="13568" width="9.140625" style="80"/>
    <col min="13569" max="13569" width="1.7109375" style="80" customWidth="1"/>
    <col min="13570" max="13570" width="19.140625" style="80" customWidth="1"/>
    <col min="13571" max="13571" width="92.42578125" style="80" customWidth="1"/>
    <col min="13572" max="13824" width="9.140625" style="80"/>
    <col min="13825" max="13825" width="1.7109375" style="80" customWidth="1"/>
    <col min="13826" max="13826" width="19.140625" style="80" customWidth="1"/>
    <col min="13827" max="13827" width="92.42578125" style="80" customWidth="1"/>
    <col min="13828" max="14080" width="9.140625" style="80"/>
    <col min="14081" max="14081" width="1.7109375" style="80" customWidth="1"/>
    <col min="14082" max="14082" width="19.140625" style="80" customWidth="1"/>
    <col min="14083" max="14083" width="92.42578125" style="80" customWidth="1"/>
    <col min="14084" max="14336" width="9.140625" style="80"/>
    <col min="14337" max="14337" width="1.7109375" style="80" customWidth="1"/>
    <col min="14338" max="14338" width="19.140625" style="80" customWidth="1"/>
    <col min="14339" max="14339" width="92.42578125" style="80" customWidth="1"/>
    <col min="14340" max="14592" width="9.140625" style="80"/>
    <col min="14593" max="14593" width="1.7109375" style="80" customWidth="1"/>
    <col min="14594" max="14594" width="19.140625" style="80" customWidth="1"/>
    <col min="14595" max="14595" width="92.42578125" style="80" customWidth="1"/>
    <col min="14596" max="14848" width="9.140625" style="80"/>
    <col min="14849" max="14849" width="1.7109375" style="80" customWidth="1"/>
    <col min="14850" max="14850" width="19.140625" style="80" customWidth="1"/>
    <col min="14851" max="14851" width="92.42578125" style="80" customWidth="1"/>
    <col min="14852" max="15104" width="9.140625" style="80"/>
    <col min="15105" max="15105" width="1.7109375" style="80" customWidth="1"/>
    <col min="15106" max="15106" width="19.140625" style="80" customWidth="1"/>
    <col min="15107" max="15107" width="92.42578125" style="80" customWidth="1"/>
    <col min="15108" max="15360" width="9.140625" style="80"/>
    <col min="15361" max="15361" width="1.7109375" style="80" customWidth="1"/>
    <col min="15362" max="15362" width="19.140625" style="80" customWidth="1"/>
    <col min="15363" max="15363" width="92.42578125" style="80" customWidth="1"/>
    <col min="15364" max="15616" width="9.140625" style="80"/>
    <col min="15617" max="15617" width="1.7109375" style="80" customWidth="1"/>
    <col min="15618" max="15618" width="19.140625" style="80" customWidth="1"/>
    <col min="15619" max="15619" width="92.42578125" style="80" customWidth="1"/>
    <col min="15620" max="15872" width="9.140625" style="80"/>
    <col min="15873" max="15873" width="1.7109375" style="80" customWidth="1"/>
    <col min="15874" max="15874" width="19.140625" style="80" customWidth="1"/>
    <col min="15875" max="15875" width="92.42578125" style="80" customWidth="1"/>
    <col min="15876" max="16128" width="9.140625" style="80"/>
    <col min="16129" max="16129" width="1.7109375" style="80" customWidth="1"/>
    <col min="16130" max="16130" width="19.140625" style="80" customWidth="1"/>
    <col min="16131" max="16131" width="92.42578125" style="80" customWidth="1"/>
    <col min="16132" max="16384" width="9.140625" style="80"/>
  </cols>
  <sheetData>
    <row r="1" spans="1:3" ht="14.25" customHeight="1" x14ac:dyDescent="0.2">
      <c r="A1" s="206" t="s">
        <v>65</v>
      </c>
      <c r="B1" s="206"/>
      <c r="C1" s="206"/>
    </row>
    <row r="2" spans="1:3" ht="15" customHeight="1" x14ac:dyDescent="0.2">
      <c r="A2" s="206"/>
      <c r="B2" s="206"/>
      <c r="C2" s="206"/>
    </row>
    <row r="3" spans="1:3" ht="24.75" customHeight="1" x14ac:dyDescent="0.2">
      <c r="A3" s="207" t="s">
        <v>83</v>
      </c>
      <c r="B3" s="207"/>
      <c r="C3" s="207"/>
    </row>
    <row r="4" spans="1:3" ht="22.5" customHeight="1" x14ac:dyDescent="0.2">
      <c r="A4" s="207" t="s">
        <v>93</v>
      </c>
      <c r="B4" s="207"/>
      <c r="C4" s="207"/>
    </row>
    <row r="5" spans="1:3" ht="51.75" customHeight="1" x14ac:dyDescent="0.2">
      <c r="A5" s="207" t="s">
        <v>92</v>
      </c>
      <c r="B5" s="207"/>
      <c r="C5" s="207"/>
    </row>
    <row r="6" spans="1:3" ht="93.75" customHeight="1" x14ac:dyDescent="0.2">
      <c r="A6" s="207" t="s">
        <v>103</v>
      </c>
      <c r="B6" s="207"/>
      <c r="C6" s="207"/>
    </row>
    <row r="7" spans="1:3" ht="66.75" customHeight="1" x14ac:dyDescent="0.2">
      <c r="A7" s="205" t="s">
        <v>96</v>
      </c>
      <c r="B7" s="207"/>
      <c r="C7" s="207"/>
    </row>
    <row r="8" spans="1:3" ht="63.75" customHeight="1" x14ac:dyDescent="0.2">
      <c r="A8" s="205" t="s">
        <v>104</v>
      </c>
      <c r="B8" s="205"/>
      <c r="C8" s="205"/>
    </row>
    <row r="9" spans="1:3" s="79" customFormat="1" ht="144.75" customHeight="1" x14ac:dyDescent="0.2">
      <c r="A9" s="210" t="s">
        <v>108</v>
      </c>
      <c r="B9" s="210"/>
      <c r="C9" s="210"/>
    </row>
    <row r="10" spans="1:3" s="79" customFormat="1" ht="24" customHeight="1" x14ac:dyDescent="0.2">
      <c r="A10" s="208" t="s">
        <v>105</v>
      </c>
      <c r="B10" s="208"/>
      <c r="C10" s="208"/>
    </row>
    <row r="11" spans="1:3" ht="19.5" customHeight="1" x14ac:dyDescent="0.2">
      <c r="A11" s="209" t="s">
        <v>102</v>
      </c>
      <c r="B11" s="209"/>
      <c r="C11" s="209"/>
    </row>
    <row r="12" spans="1:3" ht="108.75" customHeight="1" x14ac:dyDescent="0.2">
      <c r="A12" s="205" t="s">
        <v>107</v>
      </c>
      <c r="B12" s="205"/>
      <c r="C12" s="205"/>
    </row>
    <row r="13" spans="1:3" ht="135" customHeight="1" x14ac:dyDescent="0.2">
      <c r="A13" s="205" t="s">
        <v>109</v>
      </c>
      <c r="B13" s="205"/>
      <c r="C13" s="205"/>
    </row>
    <row r="14" spans="1:3" ht="135" customHeight="1" x14ac:dyDescent="0.2">
      <c r="A14" s="205" t="s">
        <v>111</v>
      </c>
      <c r="B14" s="205"/>
      <c r="C14" s="205"/>
    </row>
    <row r="15" spans="1:3" ht="319.5" customHeight="1" x14ac:dyDescent="0.2">
      <c r="A15" s="205" t="s">
        <v>110</v>
      </c>
      <c r="B15" s="205"/>
      <c r="C15" s="205"/>
    </row>
    <row r="16" spans="1:3" ht="15.75" customHeight="1" x14ac:dyDescent="0.2">
      <c r="A16" s="152"/>
      <c r="B16" s="152"/>
      <c r="C16" s="152"/>
    </row>
  </sheetData>
  <sheetProtection algorithmName="SHA-512" hashValue="JWK/BwQ9zF76ZXfMJ1706mGDd+A6il1lrA5gOMU3olQp5RgJ7sW7zUzN3E7Ur7t9epwkH3l516SlQ0rVBV/OKw==" saltValue="l/7CET5guqn1aRHc3b+Epg==" spinCount="100000" sheet="1" objects="1" scenarios="1"/>
  <mergeCells count="15">
    <mergeCell ref="A13:C13"/>
    <mergeCell ref="A14:C14"/>
    <mergeCell ref="A15:C15"/>
    <mergeCell ref="A1:C1"/>
    <mergeCell ref="A2:C2"/>
    <mergeCell ref="A3:C3"/>
    <mergeCell ref="A4:C4"/>
    <mergeCell ref="A10:C10"/>
    <mergeCell ref="A11:C11"/>
    <mergeCell ref="A12:C12"/>
    <mergeCell ref="A9:C9"/>
    <mergeCell ref="A5:C5"/>
    <mergeCell ref="A6:C6"/>
    <mergeCell ref="A7:C7"/>
    <mergeCell ref="A8:C8"/>
  </mergeCells>
  <hyperlinks>
    <hyperlink ref="A10" r:id="rId1" xr:uid="{B767045C-B782-46D9-8056-B4E6BD3388BC}"/>
  </hyperlinks>
  <pageMargins left="0.70866141732283472" right="0.70866141732283472" top="0.51181102362204722" bottom="0.43307086614173229" header="0.31496062992125984" footer="0.31496062992125984"/>
  <pageSetup paperSize="9" scale="71"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3</vt:i4>
      </vt:variant>
      <vt:variant>
        <vt:lpstr>Nazwane zakresy</vt:lpstr>
      </vt:variant>
      <vt:variant>
        <vt:i4>3</vt:i4>
      </vt:variant>
    </vt:vector>
  </HeadingPairs>
  <TitlesOfParts>
    <vt:vector size="6" baseType="lpstr">
      <vt:lpstr>Koszty</vt:lpstr>
      <vt:lpstr>EDB</vt:lpstr>
      <vt:lpstr>instrukcja</vt:lpstr>
      <vt:lpstr>EDB!Obszar_wydruku</vt:lpstr>
      <vt:lpstr>instrukcja!Obszar_wydruku</vt:lpstr>
      <vt:lpstr>Koszty!Obszar_wydruku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Zestawienie kosztów kwalifikujących się do pomocy</dc:title>
  <cp:lastPrinted>2024-04-05T11:36:42Z</cp:lastPrinted>
  <dcterms:created xsi:type="dcterms:W3CDTF">2017-07-13T12:38:29Z</dcterms:created>
  <dcterms:modified xsi:type="dcterms:W3CDTF">2025-12-04T07:37:25Z</dcterms:modified>
</cp:coreProperties>
</file>